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1_ARCHIVOS\VIVIANA SEG AL PÁCIENTE\PROGRAMA SEGURIDAD DEL PACIENTE\2023\RONDAS DE SEGURIDAD\"/>
    </mc:Choice>
  </mc:AlternateContent>
  <bookViews>
    <workbookView xWindow="0" yWindow="0" windowWidth="28800" windowHeight="11835"/>
  </bookViews>
  <sheets>
    <sheet name="RONDAS" sheetId="1" r:id="rId1"/>
    <sheet name="BARRERAS" sheetId="2" r:id="rId2"/>
    <sheet name="SERVICIOS" sheetId="3" r:id="rId3"/>
    <sheet name="GLOBAL" sheetId="6" r:id="rId4"/>
    <sheet name="COND SIL Y CONS INF" sheetId="8" r:id="rId5"/>
  </sheets>
  <definedNames>
    <definedName name="_xlnm._FilterDatabase" localSheetId="3" hidden="1">GLOBAL!$A$4:$I$27</definedName>
  </definedNames>
  <calcPr calcId="152511"/>
</workbook>
</file>

<file path=xl/calcChain.xml><?xml version="1.0" encoding="utf-8"?>
<calcChain xmlns="http://schemas.openxmlformats.org/spreadsheetml/2006/main">
  <c r="B58" i="6" l="1"/>
  <c r="B59" i="6"/>
  <c r="B60" i="6"/>
  <c r="B61" i="6"/>
  <c r="B62" i="6"/>
  <c r="N35" i="8"/>
  <c r="N36" i="8"/>
  <c r="N34" i="8"/>
  <c r="N33" i="8"/>
  <c r="N19" i="8"/>
  <c r="N20" i="8"/>
  <c r="N21" i="8"/>
  <c r="N22" i="8"/>
  <c r="N23" i="8"/>
  <c r="N24" i="8"/>
  <c r="N25" i="8"/>
  <c r="N26" i="8"/>
  <c r="N27" i="8"/>
  <c r="N28" i="8"/>
  <c r="N29" i="8"/>
  <c r="N18" i="8"/>
  <c r="N5" i="8"/>
  <c r="N6" i="8"/>
  <c r="N7" i="8"/>
  <c r="N8" i="8"/>
  <c r="N9" i="8"/>
  <c r="N10" i="8"/>
  <c r="N11" i="8"/>
  <c r="N12" i="8"/>
  <c r="N13" i="8"/>
  <c r="N4" i="8"/>
  <c r="K23" i="6" l="1"/>
  <c r="M34" i="8"/>
  <c r="M33" i="8"/>
  <c r="I35" i="8"/>
  <c r="I34" i="8"/>
  <c r="I33" i="8"/>
  <c r="E35" i="8"/>
  <c r="E34" i="8"/>
  <c r="E33" i="8"/>
  <c r="M27" i="8"/>
  <c r="M28" i="8"/>
  <c r="M26" i="8"/>
  <c r="M25" i="8"/>
  <c r="M24" i="8"/>
  <c r="M23" i="8"/>
  <c r="M22" i="8"/>
  <c r="M21" i="8"/>
  <c r="M20" i="8"/>
  <c r="M19" i="8"/>
  <c r="M18" i="8"/>
  <c r="I26" i="8"/>
  <c r="I23" i="8"/>
  <c r="I27" i="8"/>
  <c r="I28" i="8"/>
  <c r="I18" i="8"/>
  <c r="I25" i="8"/>
  <c r="I24" i="8"/>
  <c r="I22" i="8"/>
  <c r="I21" i="8"/>
  <c r="I20" i="8"/>
  <c r="I19" i="8"/>
  <c r="E27" i="8"/>
  <c r="E28" i="8"/>
  <c r="E26" i="8"/>
  <c r="E25" i="8"/>
  <c r="E24" i="8"/>
  <c r="E23" i="8"/>
  <c r="E22" i="8"/>
  <c r="E21" i="8"/>
  <c r="E20" i="8"/>
  <c r="E19" i="8"/>
  <c r="E18" i="8"/>
  <c r="M5" i="8"/>
  <c r="M6" i="8"/>
  <c r="M7" i="8"/>
  <c r="M8" i="8"/>
  <c r="M9" i="8"/>
  <c r="M10" i="8"/>
  <c r="M11" i="8"/>
  <c r="M12" i="8"/>
  <c r="M4" i="8"/>
  <c r="I5" i="8"/>
  <c r="I6" i="8"/>
  <c r="I7" i="8"/>
  <c r="I8" i="8"/>
  <c r="I9" i="8"/>
  <c r="I10" i="8"/>
  <c r="I11" i="8"/>
  <c r="I12" i="8"/>
  <c r="I4" i="8"/>
  <c r="E5" i="8"/>
  <c r="E6" i="8"/>
  <c r="E7" i="8"/>
  <c r="E8" i="8"/>
  <c r="E9" i="8"/>
  <c r="E10" i="8"/>
  <c r="E11" i="8"/>
  <c r="E12" i="8"/>
  <c r="E4" i="8"/>
  <c r="K36" i="8"/>
  <c r="M36" i="8" s="1"/>
  <c r="H36" i="8"/>
  <c r="G36" i="8"/>
  <c r="F36" i="8"/>
  <c r="I36" i="8" s="1"/>
  <c r="D36" i="8"/>
  <c r="C36" i="8"/>
  <c r="B36" i="8"/>
  <c r="E36" i="8" s="1"/>
  <c r="L29" i="8"/>
  <c r="K29" i="8"/>
  <c r="J29" i="8"/>
  <c r="M29" i="8" s="1"/>
  <c r="H29" i="8"/>
  <c r="G29" i="8"/>
  <c r="F29" i="8"/>
  <c r="I29" i="8" s="1"/>
  <c r="D29" i="8"/>
  <c r="C29" i="8"/>
  <c r="B29" i="8"/>
  <c r="E29" i="8" s="1"/>
  <c r="L13" i="8"/>
  <c r="K13" i="8"/>
  <c r="J13" i="8"/>
  <c r="M13" i="8" s="1"/>
  <c r="H13" i="8"/>
  <c r="G13" i="8"/>
  <c r="F13" i="8"/>
  <c r="D13" i="8"/>
  <c r="C13" i="8"/>
  <c r="B13" i="8"/>
  <c r="I13" i="8" l="1"/>
  <c r="E13" i="8"/>
  <c r="M28" i="3" l="1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5" i="3"/>
  <c r="O92" i="2"/>
  <c r="O91" i="2"/>
  <c r="O90" i="2"/>
  <c r="O89" i="2"/>
  <c r="O84" i="2"/>
  <c r="O83" i="2"/>
  <c r="O82" i="2"/>
  <c r="O81" i="2"/>
  <c r="O76" i="2"/>
  <c r="O75" i="2"/>
  <c r="O74" i="2"/>
  <c r="O69" i="2"/>
  <c r="O68" i="2"/>
  <c r="O67" i="2"/>
  <c r="O66" i="2"/>
  <c r="O65" i="2"/>
  <c r="O60" i="2"/>
  <c r="O59" i="2"/>
  <c r="O58" i="2"/>
  <c r="O57" i="2"/>
  <c r="O56" i="2"/>
  <c r="O55" i="2"/>
  <c r="O50" i="2"/>
  <c r="O49" i="2"/>
  <c r="O48" i="2"/>
  <c r="O47" i="2"/>
  <c r="O42" i="2"/>
  <c r="O41" i="2"/>
  <c r="O40" i="2"/>
  <c r="O35" i="2"/>
  <c r="O34" i="2"/>
  <c r="O33" i="2"/>
  <c r="O32" i="2"/>
  <c r="O25" i="2"/>
  <c r="O26" i="2"/>
  <c r="O27" i="2"/>
  <c r="O24" i="2"/>
  <c r="O16" i="2"/>
  <c r="O17" i="2"/>
  <c r="O18" i="2"/>
  <c r="O19" i="2"/>
  <c r="O15" i="2"/>
  <c r="O6" i="2"/>
  <c r="O7" i="2"/>
  <c r="O8" i="2"/>
  <c r="O9" i="2"/>
  <c r="O10" i="2"/>
  <c r="O5" i="2"/>
  <c r="B28" i="6"/>
  <c r="C28" i="6"/>
  <c r="L13" i="3"/>
  <c r="L6" i="3"/>
  <c r="L7" i="3"/>
  <c r="L8" i="3"/>
  <c r="L10" i="3"/>
  <c r="L11" i="3"/>
  <c r="L5" i="3"/>
  <c r="K5" i="3"/>
  <c r="J24" i="3"/>
  <c r="J22" i="3"/>
  <c r="J21" i="3"/>
  <c r="J15" i="3"/>
  <c r="M15" i="3" s="1"/>
  <c r="J14" i="3"/>
  <c r="N89" i="2"/>
  <c r="J589" i="1"/>
  <c r="M76" i="2" s="1"/>
  <c r="M74" i="2"/>
  <c r="M27" i="2"/>
  <c r="M26" i="2"/>
  <c r="M25" i="2"/>
  <c r="M24" i="2"/>
  <c r="M10" i="2"/>
  <c r="M9" i="2"/>
  <c r="M8" i="2"/>
  <c r="M7" i="2"/>
  <c r="M6" i="2"/>
  <c r="M5" i="2"/>
  <c r="L69" i="2"/>
  <c r="N69" i="2" s="1"/>
  <c r="L68" i="2"/>
  <c r="N68" i="2" s="1"/>
  <c r="L67" i="2"/>
  <c r="N67" i="2" s="1"/>
  <c r="L66" i="2"/>
  <c r="N66" i="2" s="1"/>
  <c r="L65" i="2"/>
  <c r="N65" i="2" s="1"/>
  <c r="L60" i="2"/>
  <c r="N60" i="2" s="1"/>
  <c r="N509" i="1"/>
  <c r="K22" i="3" s="1"/>
  <c r="L59" i="2"/>
  <c r="N59" i="2" s="1"/>
  <c r="L58" i="2"/>
  <c r="N58" i="2" s="1"/>
  <c r="L57" i="2"/>
  <c r="N57" i="2" s="1"/>
  <c r="L56" i="2"/>
  <c r="N56" i="2" s="1"/>
  <c r="L55" i="2"/>
  <c r="N55" i="2" s="1"/>
  <c r="L50" i="2"/>
  <c r="L49" i="2"/>
  <c r="L48" i="2"/>
  <c r="L47" i="2"/>
  <c r="L42" i="2"/>
  <c r="L41" i="2"/>
  <c r="L40" i="2"/>
  <c r="L35" i="2"/>
  <c r="L34" i="2"/>
  <c r="L33" i="2"/>
  <c r="L32" i="2"/>
  <c r="L27" i="2"/>
  <c r="L26" i="2"/>
  <c r="L25" i="2"/>
  <c r="L24" i="2"/>
  <c r="L19" i="2"/>
  <c r="L18" i="2"/>
  <c r="L17" i="2"/>
  <c r="L16" i="2"/>
  <c r="L15" i="2"/>
  <c r="L10" i="2"/>
  <c r="L9" i="2"/>
  <c r="L8" i="2"/>
  <c r="L7" i="2"/>
  <c r="L6" i="2"/>
  <c r="L5" i="2"/>
  <c r="K92" i="2"/>
  <c r="N92" i="2" s="1"/>
  <c r="K91" i="2"/>
  <c r="N91" i="2" s="1"/>
  <c r="K90" i="2"/>
  <c r="N90" i="2" s="1"/>
  <c r="K89" i="2"/>
  <c r="K84" i="2"/>
  <c r="N84" i="2" s="1"/>
  <c r="K83" i="2"/>
  <c r="N83" i="2" s="1"/>
  <c r="K82" i="2"/>
  <c r="N82" i="2" s="1"/>
  <c r="K81" i="2"/>
  <c r="N81" i="2" s="1"/>
  <c r="K50" i="2"/>
  <c r="N50" i="2" s="1"/>
  <c r="K49" i="2"/>
  <c r="N49" i="2" s="1"/>
  <c r="K48" i="2"/>
  <c r="K47" i="2"/>
  <c r="N47" i="2" s="1"/>
  <c r="K42" i="2"/>
  <c r="K41" i="2"/>
  <c r="K40" i="2"/>
  <c r="K35" i="2"/>
  <c r="K34" i="2"/>
  <c r="K33" i="2"/>
  <c r="K32" i="2"/>
  <c r="K27" i="2"/>
  <c r="K26" i="2"/>
  <c r="K25" i="2"/>
  <c r="K24" i="2"/>
  <c r="K19" i="2"/>
  <c r="N19" i="2" s="1"/>
  <c r="K18" i="2"/>
  <c r="N18" i="2" s="1"/>
  <c r="K17" i="2"/>
  <c r="K16" i="2"/>
  <c r="K15" i="2"/>
  <c r="K10" i="2"/>
  <c r="K9" i="2"/>
  <c r="K8" i="2"/>
  <c r="K7" i="2"/>
  <c r="K6" i="2"/>
  <c r="K5" i="2"/>
  <c r="C13" i="1"/>
  <c r="C12" i="1"/>
  <c r="C11" i="1"/>
  <c r="I593" i="1"/>
  <c r="I592" i="1"/>
  <c r="K586" i="1"/>
  <c r="M75" i="2" s="1"/>
  <c r="K583" i="1"/>
  <c r="H578" i="1"/>
  <c r="H577" i="1"/>
  <c r="H579" i="1" s="1"/>
  <c r="M569" i="1"/>
  <c r="I564" i="1"/>
  <c r="I563" i="1"/>
  <c r="I562" i="1"/>
  <c r="I565" i="1" s="1"/>
  <c r="L558" i="1"/>
  <c r="L557" i="1"/>
  <c r="L16" i="3" s="1"/>
  <c r="L552" i="1"/>
  <c r="L550" i="1"/>
  <c r="K541" i="1"/>
  <c r="L12" i="3" s="1"/>
  <c r="K538" i="1"/>
  <c r="L9" i="3" s="1"/>
  <c r="I528" i="1"/>
  <c r="I527" i="1"/>
  <c r="K521" i="1"/>
  <c r="K518" i="1"/>
  <c r="H513" i="1"/>
  <c r="K24" i="3" s="1"/>
  <c r="H512" i="1"/>
  <c r="H514" i="1" s="1"/>
  <c r="M504" i="1"/>
  <c r="K21" i="3" s="1"/>
  <c r="I499" i="1"/>
  <c r="K20" i="3" s="1"/>
  <c r="I498" i="1"/>
  <c r="K19" i="3" s="1"/>
  <c r="I497" i="1"/>
  <c r="L493" i="1"/>
  <c r="K17" i="3" s="1"/>
  <c r="L492" i="1"/>
  <c r="K16" i="3" s="1"/>
  <c r="L487" i="1"/>
  <c r="L485" i="1"/>
  <c r="L488" i="1" s="1"/>
  <c r="I480" i="1"/>
  <c r="K13" i="3" s="1"/>
  <c r="K476" i="1"/>
  <c r="K12" i="3" s="1"/>
  <c r="K475" i="1"/>
  <c r="K11" i="3" s="1"/>
  <c r="K474" i="1"/>
  <c r="K10" i="3" s="1"/>
  <c r="K473" i="1"/>
  <c r="K9" i="3" s="1"/>
  <c r="K472" i="1"/>
  <c r="K8" i="3" s="1"/>
  <c r="K471" i="1"/>
  <c r="K7" i="3" s="1"/>
  <c r="K470" i="1"/>
  <c r="K6" i="3" s="1"/>
  <c r="K469" i="1"/>
  <c r="I464" i="1"/>
  <c r="J27" i="3" s="1"/>
  <c r="M27" i="3" s="1"/>
  <c r="K25" i="6" s="1"/>
  <c r="I463" i="1"/>
  <c r="J26" i="3" s="1"/>
  <c r="M26" i="3" s="1"/>
  <c r="K27" i="6" s="1"/>
  <c r="J460" i="1"/>
  <c r="K76" i="2" s="1"/>
  <c r="K457" i="1"/>
  <c r="K75" i="2" s="1"/>
  <c r="K454" i="1"/>
  <c r="K74" i="2" s="1"/>
  <c r="H449" i="1"/>
  <c r="H448" i="1"/>
  <c r="H450" i="1" s="1"/>
  <c r="I435" i="1"/>
  <c r="J20" i="3" s="1"/>
  <c r="I434" i="1"/>
  <c r="J19" i="3" s="1"/>
  <c r="I433" i="1"/>
  <c r="J18" i="3" s="1"/>
  <c r="L429" i="1"/>
  <c r="J17" i="3" s="1"/>
  <c r="L428" i="1"/>
  <c r="J16" i="3" s="1"/>
  <c r="L423" i="1"/>
  <c r="L421" i="1"/>
  <c r="I416" i="1"/>
  <c r="J13" i="3" s="1"/>
  <c r="K412" i="1"/>
  <c r="J12" i="3" s="1"/>
  <c r="K411" i="1"/>
  <c r="J11" i="3" s="1"/>
  <c r="K410" i="1"/>
  <c r="J10" i="3" s="1"/>
  <c r="K409" i="1"/>
  <c r="J9" i="3" s="1"/>
  <c r="K408" i="1"/>
  <c r="J8" i="3" s="1"/>
  <c r="K407" i="1"/>
  <c r="J7" i="3" s="1"/>
  <c r="K406" i="1"/>
  <c r="J6" i="3" s="1"/>
  <c r="K405" i="1"/>
  <c r="J5" i="3" s="1"/>
  <c r="M24" i="3" l="1"/>
  <c r="K9" i="6" s="1"/>
  <c r="M6" i="3"/>
  <c r="K15" i="6" s="1"/>
  <c r="N48" i="2"/>
  <c r="N34" i="2"/>
  <c r="N35" i="2"/>
  <c r="N42" i="2"/>
  <c r="N15" i="2"/>
  <c r="N17" i="2"/>
  <c r="N41" i="2"/>
  <c r="M10" i="3"/>
  <c r="K13" i="6" s="1"/>
  <c r="M20" i="3"/>
  <c r="K20" i="6" s="1"/>
  <c r="M21" i="3"/>
  <c r="K14" i="6" s="1"/>
  <c r="N33" i="2"/>
  <c r="K460" i="1"/>
  <c r="J25" i="3" s="1"/>
  <c r="N32" i="2"/>
  <c r="M11" i="3"/>
  <c r="K5" i="6" s="1"/>
  <c r="I500" i="1"/>
  <c r="L553" i="1"/>
  <c r="N16" i="2"/>
  <c r="N40" i="2"/>
  <c r="M19" i="3"/>
  <c r="K24" i="6" s="1"/>
  <c r="M13" i="3"/>
  <c r="K26" i="6" s="1"/>
  <c r="M7" i="3"/>
  <c r="K11" i="6" s="1"/>
  <c r="M8" i="3"/>
  <c r="K12" i="6" s="1"/>
  <c r="M22" i="3"/>
  <c r="K18" i="6" s="1"/>
  <c r="M5" i="3"/>
  <c r="K16" i="6" s="1"/>
  <c r="J28" i="3"/>
  <c r="M17" i="3"/>
  <c r="K19" i="6" s="1"/>
  <c r="K22" i="6"/>
  <c r="K589" i="1"/>
  <c r="L25" i="3" s="1"/>
  <c r="M25" i="3" s="1"/>
  <c r="K7" i="6" s="1"/>
  <c r="K542" i="1"/>
  <c r="L61" i="2"/>
  <c r="K23" i="3"/>
  <c r="L559" i="1"/>
  <c r="K524" i="1"/>
  <c r="J23" i="3"/>
  <c r="K18" i="3"/>
  <c r="M18" i="3" s="1"/>
  <c r="K6" i="6" s="1"/>
  <c r="L424" i="1"/>
  <c r="K14" i="3"/>
  <c r="M14" i="3" s="1"/>
  <c r="K21" i="6" s="1"/>
  <c r="K413" i="1"/>
  <c r="L430" i="1"/>
  <c r="L494" i="1"/>
  <c r="I436" i="1"/>
  <c r="K477" i="1"/>
  <c r="M23" i="3" l="1"/>
  <c r="K28" i="3"/>
  <c r="L28" i="3"/>
  <c r="I92" i="2"/>
  <c r="I91" i="2"/>
  <c r="I90" i="2"/>
  <c r="I89" i="2"/>
  <c r="I84" i="2"/>
  <c r="I83" i="2"/>
  <c r="I82" i="2"/>
  <c r="I81" i="2"/>
  <c r="I69" i="2"/>
  <c r="I68" i="2"/>
  <c r="I67" i="2"/>
  <c r="I66" i="2"/>
  <c r="I65" i="2"/>
  <c r="I60" i="2"/>
  <c r="I59" i="2"/>
  <c r="I58" i="2"/>
  <c r="I57" i="2"/>
  <c r="I56" i="2"/>
  <c r="I55" i="2"/>
  <c r="I50" i="2"/>
  <c r="I49" i="2"/>
  <c r="I48" i="2"/>
  <c r="I47" i="2"/>
  <c r="I42" i="2"/>
  <c r="I41" i="2"/>
  <c r="I40" i="2"/>
  <c r="I35" i="2"/>
  <c r="I34" i="2"/>
  <c r="I33" i="2"/>
  <c r="I32" i="2"/>
  <c r="I27" i="2"/>
  <c r="I26" i="2"/>
  <c r="I25" i="2"/>
  <c r="I24" i="2"/>
  <c r="I19" i="2"/>
  <c r="I18" i="2"/>
  <c r="I17" i="2"/>
  <c r="I16" i="2"/>
  <c r="I15" i="2"/>
  <c r="I10" i="2"/>
  <c r="I9" i="2"/>
  <c r="I8" i="2"/>
  <c r="I7" i="2"/>
  <c r="I6" i="2"/>
  <c r="I5" i="2"/>
  <c r="H92" i="2"/>
  <c r="H91" i="2"/>
  <c r="H90" i="2"/>
  <c r="H89" i="2"/>
  <c r="H84" i="2"/>
  <c r="H83" i="2"/>
  <c r="H82" i="2"/>
  <c r="H81" i="2"/>
  <c r="H69" i="2"/>
  <c r="H68" i="2"/>
  <c r="H67" i="2"/>
  <c r="H66" i="2"/>
  <c r="H65" i="2"/>
  <c r="H60" i="2"/>
  <c r="H59" i="2"/>
  <c r="H58" i="2"/>
  <c r="H57" i="2"/>
  <c r="H56" i="2"/>
  <c r="H55" i="2"/>
  <c r="H49" i="2"/>
  <c r="H48" i="2"/>
  <c r="H47" i="2"/>
  <c r="H42" i="2"/>
  <c r="H41" i="2"/>
  <c r="H40" i="2"/>
  <c r="H35" i="2"/>
  <c r="H34" i="2"/>
  <c r="H33" i="2"/>
  <c r="H32" i="2"/>
  <c r="H27" i="2"/>
  <c r="H26" i="2"/>
  <c r="H25" i="2"/>
  <c r="H24" i="2"/>
  <c r="H19" i="2"/>
  <c r="H18" i="2"/>
  <c r="H17" i="2"/>
  <c r="H16" i="2"/>
  <c r="H15" i="2"/>
  <c r="H10" i="2"/>
  <c r="H9" i="2"/>
  <c r="H8" i="2"/>
  <c r="H7" i="2"/>
  <c r="H6" i="2"/>
  <c r="H5" i="2"/>
  <c r="G92" i="2"/>
  <c r="G91" i="2"/>
  <c r="G90" i="2"/>
  <c r="G89" i="2"/>
  <c r="G84" i="2"/>
  <c r="G83" i="2"/>
  <c r="G82" i="2"/>
  <c r="G81" i="2"/>
  <c r="G69" i="2"/>
  <c r="G68" i="2"/>
  <c r="G67" i="2"/>
  <c r="G66" i="2"/>
  <c r="G65" i="2"/>
  <c r="G60" i="2"/>
  <c r="G59" i="2"/>
  <c r="G58" i="2"/>
  <c r="G57" i="2"/>
  <c r="G56" i="2"/>
  <c r="G55" i="2"/>
  <c r="G50" i="2"/>
  <c r="G49" i="2"/>
  <c r="G48" i="2"/>
  <c r="G47" i="2"/>
  <c r="G41" i="2"/>
  <c r="G40" i="2"/>
  <c r="G35" i="2"/>
  <c r="G34" i="2"/>
  <c r="G33" i="2"/>
  <c r="G32" i="2"/>
  <c r="G27" i="2"/>
  <c r="G26" i="2"/>
  <c r="G25" i="2"/>
  <c r="G24" i="2"/>
  <c r="G19" i="2"/>
  <c r="G18" i="2"/>
  <c r="G17" i="2"/>
  <c r="G16" i="2"/>
  <c r="G15" i="2"/>
  <c r="G10" i="2"/>
  <c r="G9" i="2"/>
  <c r="G8" i="2"/>
  <c r="G7" i="2"/>
  <c r="G6" i="2"/>
  <c r="G5" i="2"/>
  <c r="F28" i="6" l="1"/>
  <c r="N381" i="1" l="1"/>
  <c r="H22" i="3" s="1"/>
  <c r="N316" i="1"/>
  <c r="G22" i="3" s="1"/>
  <c r="G19" i="3" l="1"/>
  <c r="N251" i="1" l="1"/>
  <c r="F22" i="3" s="1"/>
  <c r="C10" i="1"/>
  <c r="C9" i="1"/>
  <c r="C8" i="1"/>
  <c r="K341" i="1" l="1"/>
  <c r="H5" i="3" s="1"/>
  <c r="K342" i="1"/>
  <c r="H6" i="3" s="1"/>
  <c r="K343" i="1"/>
  <c r="H7" i="3" s="1"/>
  <c r="K344" i="1"/>
  <c r="K345" i="1"/>
  <c r="H9" i="3" s="1"/>
  <c r="K346" i="1"/>
  <c r="H10" i="3" s="1"/>
  <c r="K347" i="1"/>
  <c r="H11" i="3" s="1"/>
  <c r="K348" i="1"/>
  <c r="H12" i="3" s="1"/>
  <c r="I352" i="1"/>
  <c r="H13" i="3" s="1"/>
  <c r="L357" i="1"/>
  <c r="H14" i="3" s="1"/>
  <c r="L359" i="1"/>
  <c r="H15" i="3" s="1"/>
  <c r="L364" i="1"/>
  <c r="H16" i="3" s="1"/>
  <c r="L365" i="1"/>
  <c r="H17" i="3" s="1"/>
  <c r="I369" i="1"/>
  <c r="H18" i="3" s="1"/>
  <c r="I370" i="1"/>
  <c r="H19" i="3" s="1"/>
  <c r="I371" i="1"/>
  <c r="H20" i="3" s="1"/>
  <c r="M376" i="1"/>
  <c r="H21" i="3" s="1"/>
  <c r="H384" i="1"/>
  <c r="H23" i="3" s="1"/>
  <c r="H385" i="1"/>
  <c r="H24" i="3" s="1"/>
  <c r="J396" i="1"/>
  <c r="I399" i="1"/>
  <c r="H26" i="3" s="1"/>
  <c r="I400" i="1"/>
  <c r="H27" i="3" s="1"/>
  <c r="I335" i="1"/>
  <c r="G27" i="3" s="1"/>
  <c r="I334" i="1"/>
  <c r="G26" i="3" s="1"/>
  <c r="J331" i="1"/>
  <c r="H76" i="2" s="1"/>
  <c r="K328" i="1"/>
  <c r="H75" i="2" s="1"/>
  <c r="K325" i="1"/>
  <c r="H74" i="2" s="1"/>
  <c r="H320" i="1"/>
  <c r="G24" i="3" s="1"/>
  <c r="H319" i="1"/>
  <c r="G23" i="3" s="1"/>
  <c r="M311" i="1"/>
  <c r="G21" i="3" s="1"/>
  <c r="I306" i="1"/>
  <c r="G20" i="3" s="1"/>
  <c r="I304" i="1"/>
  <c r="L300" i="1"/>
  <c r="G17" i="3" s="1"/>
  <c r="L299" i="1"/>
  <c r="G16" i="3" s="1"/>
  <c r="L294" i="1"/>
  <c r="G15" i="3" s="1"/>
  <c r="L292" i="1"/>
  <c r="G14" i="3" s="1"/>
  <c r="I287" i="1"/>
  <c r="G13" i="3" s="1"/>
  <c r="K283" i="1"/>
  <c r="G12" i="3" s="1"/>
  <c r="K282" i="1"/>
  <c r="G11" i="3" s="1"/>
  <c r="K281" i="1"/>
  <c r="G10" i="3" s="1"/>
  <c r="K280" i="1"/>
  <c r="G9" i="3" s="1"/>
  <c r="K279" i="1"/>
  <c r="G8" i="3" s="1"/>
  <c r="K278" i="1"/>
  <c r="G7" i="3" s="1"/>
  <c r="K277" i="1"/>
  <c r="G6" i="3" s="1"/>
  <c r="K276" i="1"/>
  <c r="G5" i="3" s="1"/>
  <c r="I270" i="1"/>
  <c r="F27" i="3" s="1"/>
  <c r="I269" i="1"/>
  <c r="F26" i="3" s="1"/>
  <c r="J266" i="1"/>
  <c r="G76" i="2" s="1"/>
  <c r="K263" i="1"/>
  <c r="G75" i="2" s="1"/>
  <c r="K260" i="1"/>
  <c r="G74" i="2" s="1"/>
  <c r="H255" i="1"/>
  <c r="F24" i="3" s="1"/>
  <c r="H254" i="1"/>
  <c r="M246" i="1"/>
  <c r="F21" i="3" s="1"/>
  <c r="I241" i="1"/>
  <c r="F20" i="3" s="1"/>
  <c r="I240" i="1"/>
  <c r="F19" i="3" s="1"/>
  <c r="I19" i="3" s="1"/>
  <c r="G24" i="6" s="1"/>
  <c r="I239" i="1"/>
  <c r="F18" i="3" s="1"/>
  <c r="L235" i="1"/>
  <c r="L234" i="1"/>
  <c r="F16" i="3" s="1"/>
  <c r="L229" i="1"/>
  <c r="F15" i="3" s="1"/>
  <c r="L227" i="1"/>
  <c r="F14" i="3" s="1"/>
  <c r="I222" i="1"/>
  <c r="F13" i="3" s="1"/>
  <c r="K218" i="1"/>
  <c r="F12" i="3" s="1"/>
  <c r="K217" i="1"/>
  <c r="F11" i="3" s="1"/>
  <c r="K216" i="1"/>
  <c r="F10" i="3" s="1"/>
  <c r="K215" i="1"/>
  <c r="F9" i="3" s="1"/>
  <c r="K214" i="1"/>
  <c r="F8" i="3" s="1"/>
  <c r="K213" i="1"/>
  <c r="F7" i="3" s="1"/>
  <c r="K212" i="1"/>
  <c r="F6" i="3" s="1"/>
  <c r="K211" i="1"/>
  <c r="F5" i="3" s="1"/>
  <c r="H50" i="2" l="1"/>
  <c r="G18" i="3"/>
  <c r="G42" i="2"/>
  <c r="F23" i="3"/>
  <c r="L301" i="1"/>
  <c r="H25" i="3"/>
  <c r="H28" i="3" s="1"/>
  <c r="H386" i="1"/>
  <c r="I372" i="1"/>
  <c r="L366" i="1"/>
  <c r="I307" i="1"/>
  <c r="K349" i="1"/>
  <c r="H321" i="1"/>
  <c r="K284" i="1"/>
  <c r="K266" i="1"/>
  <c r="F25" i="3" s="1"/>
  <c r="H256" i="1"/>
  <c r="I242" i="1"/>
  <c r="L236" i="1"/>
  <c r="F17" i="3" s="1"/>
  <c r="F28" i="3" s="1"/>
  <c r="L230" i="1"/>
  <c r="L360" i="1"/>
  <c r="K331" i="1"/>
  <c r="G25" i="3" s="1"/>
  <c r="L295" i="1"/>
  <c r="K219" i="1"/>
  <c r="G28" i="3" l="1"/>
  <c r="I25" i="3"/>
  <c r="G7" i="6" s="1"/>
  <c r="E92" i="2" l="1"/>
  <c r="E91" i="2"/>
  <c r="E90" i="2"/>
  <c r="E89" i="2"/>
  <c r="E84" i="2"/>
  <c r="E83" i="2"/>
  <c r="E82" i="2"/>
  <c r="E81" i="2"/>
  <c r="D92" i="2"/>
  <c r="D91" i="2"/>
  <c r="D90" i="2"/>
  <c r="D89" i="2"/>
  <c r="D84" i="2"/>
  <c r="D83" i="2"/>
  <c r="D82" i="2"/>
  <c r="D81" i="2"/>
  <c r="E69" i="2"/>
  <c r="E68" i="2"/>
  <c r="E67" i="2"/>
  <c r="E66" i="2"/>
  <c r="E65" i="2"/>
  <c r="D69" i="2"/>
  <c r="D68" i="2"/>
  <c r="D67" i="2"/>
  <c r="D66" i="2"/>
  <c r="D65" i="2"/>
  <c r="C69" i="2"/>
  <c r="C68" i="2"/>
  <c r="C67" i="2"/>
  <c r="C66" i="2"/>
  <c r="C65" i="2"/>
  <c r="D60" i="2"/>
  <c r="D59" i="2"/>
  <c r="D58" i="2"/>
  <c r="D57" i="2"/>
  <c r="D56" i="2"/>
  <c r="D55" i="2"/>
  <c r="C60" i="2"/>
  <c r="C59" i="2"/>
  <c r="C58" i="2"/>
  <c r="C57" i="2"/>
  <c r="C56" i="2"/>
  <c r="C55" i="2"/>
  <c r="E50" i="2"/>
  <c r="E49" i="2"/>
  <c r="E48" i="2"/>
  <c r="E47" i="2"/>
  <c r="D50" i="2"/>
  <c r="D49" i="2"/>
  <c r="D48" i="2"/>
  <c r="D47" i="2"/>
  <c r="E41" i="2"/>
  <c r="E40" i="2"/>
  <c r="D42" i="2"/>
  <c r="D41" i="2"/>
  <c r="D40" i="2"/>
  <c r="E35" i="2"/>
  <c r="E34" i="2"/>
  <c r="E33" i="2"/>
  <c r="E32" i="2"/>
  <c r="D35" i="2"/>
  <c r="D34" i="2"/>
  <c r="D33" i="2"/>
  <c r="D32" i="2"/>
  <c r="C35" i="2"/>
  <c r="C34" i="2"/>
  <c r="C33" i="2"/>
  <c r="C32" i="2"/>
  <c r="E27" i="2"/>
  <c r="E26" i="2"/>
  <c r="E25" i="2"/>
  <c r="E24" i="2"/>
  <c r="D27" i="2"/>
  <c r="D26" i="2"/>
  <c r="D25" i="2"/>
  <c r="D24" i="2"/>
  <c r="C27" i="2"/>
  <c r="C26" i="2"/>
  <c r="C25" i="2"/>
  <c r="C24" i="2"/>
  <c r="E19" i="2"/>
  <c r="E18" i="2"/>
  <c r="E17" i="2"/>
  <c r="E15" i="2"/>
  <c r="E16" i="2"/>
  <c r="D19" i="2"/>
  <c r="D18" i="2"/>
  <c r="D17" i="2"/>
  <c r="D16" i="2"/>
  <c r="D15" i="2"/>
  <c r="C19" i="2"/>
  <c r="C18" i="2"/>
  <c r="C17" i="2"/>
  <c r="C16" i="2"/>
  <c r="C15" i="2"/>
  <c r="E10" i="2"/>
  <c r="E9" i="2"/>
  <c r="E8" i="2"/>
  <c r="E7" i="2"/>
  <c r="E6" i="2"/>
  <c r="E5" i="2"/>
  <c r="D10" i="2"/>
  <c r="D9" i="2"/>
  <c r="D8" i="2"/>
  <c r="D7" i="2"/>
  <c r="D6" i="2"/>
  <c r="D5" i="2"/>
  <c r="C10" i="2"/>
  <c r="C9" i="2"/>
  <c r="C8" i="2"/>
  <c r="C7" i="2"/>
  <c r="C6" i="2"/>
  <c r="C5" i="2"/>
  <c r="C7" i="1"/>
  <c r="C6" i="1"/>
  <c r="C5" i="1"/>
  <c r="F50" i="2" l="1"/>
  <c r="F49" i="2"/>
  <c r="F90" i="2"/>
  <c r="F48" i="2"/>
  <c r="F84" i="2"/>
  <c r="F41" i="2"/>
  <c r="F89" i="2"/>
  <c r="F82" i="2"/>
  <c r="D61" i="2"/>
  <c r="F92" i="2"/>
  <c r="F91" i="2"/>
  <c r="F47" i="2"/>
  <c r="F40" i="2"/>
  <c r="F81" i="2"/>
  <c r="F83" i="2"/>
  <c r="J202" i="1"/>
  <c r="E76" i="2" s="1"/>
  <c r="J138" i="1" l="1"/>
  <c r="D76" i="2" s="1"/>
  <c r="F76" i="2" s="1"/>
  <c r="K135" i="1"/>
  <c r="D75" i="2" s="1"/>
  <c r="K132" i="1"/>
  <c r="K138" i="1" l="1"/>
  <c r="C25" i="3" s="1"/>
  <c r="D74" i="2"/>
  <c r="K153" i="1"/>
  <c r="D11" i="3" s="1"/>
  <c r="K89" i="1"/>
  <c r="C11" i="3" s="1"/>
  <c r="K25" i="1"/>
  <c r="B11" i="3" s="1"/>
  <c r="H7" i="6" l="1"/>
  <c r="L25" i="6"/>
  <c r="D28" i="6"/>
  <c r="D25" i="6"/>
  <c r="I26" i="3"/>
  <c r="G27" i="6" s="1"/>
  <c r="H27" i="6" s="1"/>
  <c r="I27" i="3"/>
  <c r="G25" i="6" s="1"/>
  <c r="H25" i="6" s="1"/>
  <c r="I206" i="1"/>
  <c r="D27" i="3" s="1"/>
  <c r="I205" i="1"/>
  <c r="D26" i="3" s="1"/>
  <c r="K199" i="1"/>
  <c r="E75" i="2" s="1"/>
  <c r="F75" i="2" s="1"/>
  <c r="K196" i="1"/>
  <c r="E74" i="2" s="1"/>
  <c r="F74" i="2" s="1"/>
  <c r="H191" i="1"/>
  <c r="D24" i="3" s="1"/>
  <c r="H190" i="1"/>
  <c r="M182" i="1"/>
  <c r="D21" i="3" s="1"/>
  <c r="I177" i="1"/>
  <c r="D20" i="3" s="1"/>
  <c r="I176" i="1"/>
  <c r="D19" i="3" s="1"/>
  <c r="I175" i="1"/>
  <c r="D18" i="3" s="1"/>
  <c r="L171" i="1"/>
  <c r="D17" i="3" s="1"/>
  <c r="L170" i="1"/>
  <c r="L165" i="1"/>
  <c r="D15" i="3" s="1"/>
  <c r="L163" i="1"/>
  <c r="D14" i="3" s="1"/>
  <c r="I158" i="1"/>
  <c r="D13" i="3" s="1"/>
  <c r="K154" i="1"/>
  <c r="D12" i="3" s="1"/>
  <c r="K152" i="1"/>
  <c r="D10" i="3" s="1"/>
  <c r="K151" i="1"/>
  <c r="D9" i="3" s="1"/>
  <c r="K150" i="1"/>
  <c r="D8" i="3" s="1"/>
  <c r="K149" i="1"/>
  <c r="D7" i="3" s="1"/>
  <c r="K148" i="1"/>
  <c r="D6" i="3" s="1"/>
  <c r="K147" i="1"/>
  <c r="I142" i="1"/>
  <c r="C27" i="3" s="1"/>
  <c r="I141" i="1"/>
  <c r="C26" i="3" s="1"/>
  <c r="H127" i="1"/>
  <c r="C24" i="3" s="1"/>
  <c r="H126" i="1"/>
  <c r="N123" i="1"/>
  <c r="C22" i="3" s="1"/>
  <c r="M118" i="1"/>
  <c r="C21" i="3" s="1"/>
  <c r="I113" i="1"/>
  <c r="C20" i="3" s="1"/>
  <c r="I112" i="1"/>
  <c r="C19" i="3" s="1"/>
  <c r="I111" i="1"/>
  <c r="C18" i="3" s="1"/>
  <c r="L107" i="1"/>
  <c r="C17" i="3" s="1"/>
  <c r="L106" i="1"/>
  <c r="L101" i="1"/>
  <c r="C15" i="3" s="1"/>
  <c r="L99" i="1"/>
  <c r="C14" i="3" s="1"/>
  <c r="I94" i="1"/>
  <c r="C13" i="3" s="1"/>
  <c r="K90" i="1"/>
  <c r="C12" i="3" s="1"/>
  <c r="K88" i="1"/>
  <c r="C10" i="3" s="1"/>
  <c r="K87" i="1"/>
  <c r="C9" i="3" s="1"/>
  <c r="K86" i="1"/>
  <c r="C8" i="3" s="1"/>
  <c r="K85" i="1"/>
  <c r="C7" i="3" s="1"/>
  <c r="K84" i="1"/>
  <c r="C6" i="3" s="1"/>
  <c r="K83" i="1"/>
  <c r="K93" i="2"/>
  <c r="I93" i="2"/>
  <c r="H93" i="2"/>
  <c r="G93" i="2"/>
  <c r="E93" i="2"/>
  <c r="D93" i="2"/>
  <c r="C93" i="2"/>
  <c r="J92" i="2"/>
  <c r="J91" i="2"/>
  <c r="J90" i="2"/>
  <c r="J89" i="2"/>
  <c r="K85" i="2"/>
  <c r="N74" i="2"/>
  <c r="N76" i="2"/>
  <c r="N75" i="2"/>
  <c r="N77" i="2" l="1"/>
  <c r="E19" i="3"/>
  <c r="E15" i="3"/>
  <c r="E18" i="3"/>
  <c r="J93" i="2"/>
  <c r="L108" i="1"/>
  <c r="C16" i="3"/>
  <c r="E27" i="3"/>
  <c r="L172" i="1"/>
  <c r="D16" i="3"/>
  <c r="E20" i="3"/>
  <c r="K91" i="1"/>
  <c r="C5" i="3"/>
  <c r="N93" i="2"/>
  <c r="K155" i="1"/>
  <c r="D5" i="3"/>
  <c r="E26" i="3"/>
  <c r="E24" i="3"/>
  <c r="H128" i="1"/>
  <c r="C23" i="3"/>
  <c r="H192" i="1"/>
  <c r="E42" i="2"/>
  <c r="F42" i="2" s="1"/>
  <c r="F43" i="2" s="1"/>
  <c r="D23" i="3"/>
  <c r="K202" i="1"/>
  <c r="D25" i="3" s="1"/>
  <c r="E25" i="3" s="1"/>
  <c r="L166" i="1"/>
  <c r="L102" i="1"/>
  <c r="I178" i="1"/>
  <c r="I114" i="1"/>
  <c r="F93" i="2"/>
  <c r="N85" i="2"/>
  <c r="O93" i="2" l="1"/>
  <c r="C28" i="3"/>
  <c r="D28" i="3"/>
  <c r="E23" i="3"/>
  <c r="O85" i="2"/>
  <c r="D16" i="6" l="1"/>
  <c r="D15" i="6"/>
  <c r="D11" i="6"/>
  <c r="D12" i="6"/>
  <c r="D8" i="6"/>
  <c r="D13" i="6"/>
  <c r="D5" i="6"/>
  <c r="D10" i="6"/>
  <c r="D26" i="6"/>
  <c r="D21" i="6"/>
  <c r="D22" i="6"/>
  <c r="D17" i="6"/>
  <c r="D19" i="6"/>
  <c r="D6" i="6"/>
  <c r="D24" i="6"/>
  <c r="H24" i="6"/>
  <c r="D20" i="6"/>
  <c r="D14" i="6"/>
  <c r="D18" i="6"/>
  <c r="D23" i="6"/>
  <c r="D9" i="6"/>
  <c r="D7" i="6"/>
  <c r="D27" i="6"/>
  <c r="L27" i="6" l="1"/>
  <c r="L16" i="6"/>
  <c r="L7" i="6"/>
  <c r="L9" i="6"/>
  <c r="L23" i="6"/>
  <c r="L18" i="6"/>
  <c r="L14" i="6"/>
  <c r="L20" i="6"/>
  <c r="L24" i="6"/>
  <c r="L6" i="6"/>
  <c r="L19" i="6"/>
  <c r="L22" i="6"/>
  <c r="L21" i="6"/>
  <c r="L26" i="6"/>
  <c r="L5" i="6"/>
  <c r="L13" i="6"/>
  <c r="L12" i="6"/>
  <c r="L11" i="6"/>
  <c r="L15" i="6"/>
  <c r="J84" i="2" l="1"/>
  <c r="G85" i="2"/>
  <c r="H85" i="2"/>
  <c r="I85" i="2"/>
  <c r="J83" i="2"/>
  <c r="J82" i="2"/>
  <c r="J81" i="2"/>
  <c r="J85" i="2" l="1"/>
  <c r="E85" i="2"/>
  <c r="D85" i="2"/>
  <c r="C85" i="2"/>
  <c r="F85" i="2" l="1"/>
  <c r="J76" i="2" l="1"/>
  <c r="K36" i="2" l="1"/>
  <c r="J75" i="2" l="1"/>
  <c r="J74" i="2"/>
  <c r="O77" i="2" l="1"/>
  <c r="M77" i="2" l="1"/>
  <c r="K77" i="2"/>
  <c r="H77" i="2"/>
  <c r="G77" i="2"/>
  <c r="J77" i="2" l="1"/>
  <c r="E77" i="2" l="1"/>
  <c r="D77" i="2" l="1"/>
  <c r="C77" i="2" l="1"/>
  <c r="I20" i="3"/>
  <c r="G20" i="6" l="1"/>
  <c r="H20" i="6" s="1"/>
  <c r="F77" i="2"/>
  <c r="K26" i="1" l="1"/>
  <c r="B12" i="3" s="1"/>
  <c r="L35" i="1" l="1"/>
  <c r="B14" i="3" s="1"/>
  <c r="N24" i="2" l="1"/>
  <c r="N26" i="2"/>
  <c r="N25" i="2"/>
  <c r="N27" i="2"/>
  <c r="N10" i="2"/>
  <c r="N9" i="2"/>
  <c r="N8" i="2"/>
  <c r="N7" i="2"/>
  <c r="N6" i="2"/>
  <c r="N5" i="2"/>
  <c r="N43" i="2" l="1"/>
  <c r="M16" i="3"/>
  <c r="K17" i="6" s="1"/>
  <c r="L17" i="6" s="1"/>
  <c r="N28" i="2"/>
  <c r="N70" i="2"/>
  <c r="N36" i="2"/>
  <c r="N61" i="2"/>
  <c r="N20" i="2"/>
  <c r="M12" i="3"/>
  <c r="K10" i="6" s="1"/>
  <c r="L10" i="6" s="1"/>
  <c r="N51" i="2"/>
  <c r="M9" i="3"/>
  <c r="K8" i="6" s="1"/>
  <c r="N11" i="2"/>
  <c r="K28" i="6" l="1"/>
  <c r="L28" i="6" s="1"/>
  <c r="L8" i="6"/>
  <c r="I8" i="3"/>
  <c r="G12" i="6" s="1"/>
  <c r="H12" i="6" s="1"/>
  <c r="J42" i="2" l="1"/>
  <c r="J41" i="2"/>
  <c r="J40" i="2"/>
  <c r="J69" i="2"/>
  <c r="J68" i="2"/>
  <c r="J67" i="2"/>
  <c r="J66" i="2"/>
  <c r="J65" i="2"/>
  <c r="J60" i="2"/>
  <c r="J59" i="2"/>
  <c r="J58" i="2"/>
  <c r="J57" i="2"/>
  <c r="J56" i="2"/>
  <c r="J55" i="2"/>
  <c r="J50" i="2"/>
  <c r="J49" i="2"/>
  <c r="J48" i="2"/>
  <c r="J47" i="2"/>
  <c r="J35" i="2"/>
  <c r="J34" i="2"/>
  <c r="J33" i="2"/>
  <c r="J32" i="2"/>
  <c r="J27" i="2"/>
  <c r="J26" i="2"/>
  <c r="J25" i="2"/>
  <c r="J24" i="2"/>
  <c r="J19" i="2"/>
  <c r="J18" i="2"/>
  <c r="J17" i="2"/>
  <c r="J16" i="2"/>
  <c r="J15" i="2"/>
  <c r="J10" i="2"/>
  <c r="J9" i="2"/>
  <c r="J8" i="2"/>
  <c r="J7" i="2"/>
  <c r="J6" i="2"/>
  <c r="J5" i="2"/>
  <c r="J36" i="2" l="1"/>
  <c r="J51" i="2"/>
  <c r="J61" i="2"/>
  <c r="J11" i="2"/>
  <c r="J70" i="2"/>
  <c r="J43" i="2"/>
  <c r="J20" i="2"/>
  <c r="J28" i="2"/>
  <c r="I16" i="3"/>
  <c r="G17" i="6" s="1"/>
  <c r="H17" i="6" s="1"/>
  <c r="I12" i="3"/>
  <c r="G10" i="6" s="1"/>
  <c r="H10" i="6" s="1"/>
  <c r="I9" i="3"/>
  <c r="G8" i="6" s="1"/>
  <c r="H8" i="6" s="1"/>
  <c r="I13" i="3" l="1"/>
  <c r="G26" i="6" s="1"/>
  <c r="H26" i="6" s="1"/>
  <c r="I15" i="3"/>
  <c r="G22" i="6" s="1"/>
  <c r="H22" i="6" s="1"/>
  <c r="I22" i="3"/>
  <c r="G18" i="6" s="1"/>
  <c r="H18" i="6" s="1"/>
  <c r="I10" i="3"/>
  <c r="G13" i="6" s="1"/>
  <c r="H13" i="6" s="1"/>
  <c r="I11" i="3"/>
  <c r="G5" i="6" s="1"/>
  <c r="I14" i="3"/>
  <c r="G21" i="6" s="1"/>
  <c r="H21" i="6" s="1"/>
  <c r="I6" i="3"/>
  <c r="G15" i="6" s="1"/>
  <c r="H15" i="6" s="1"/>
  <c r="I18" i="3"/>
  <c r="G6" i="6" s="1"/>
  <c r="H6" i="6" s="1"/>
  <c r="I7" i="3"/>
  <c r="G11" i="6" s="1"/>
  <c r="H11" i="6" s="1"/>
  <c r="I17" i="3"/>
  <c r="G19" i="6" s="1"/>
  <c r="H19" i="6" s="1"/>
  <c r="I23" i="3"/>
  <c r="G23" i="6" s="1"/>
  <c r="H23" i="6" s="1"/>
  <c r="I5" i="3"/>
  <c r="G16" i="6" s="1"/>
  <c r="H16" i="6" s="1"/>
  <c r="H5" i="6" l="1"/>
  <c r="I24" i="3"/>
  <c r="G9" i="6" s="1"/>
  <c r="H9" i="6" s="1"/>
  <c r="I21" i="3" l="1"/>
  <c r="I28" i="3" l="1"/>
  <c r="G14" i="6"/>
  <c r="D70" i="2"/>
  <c r="E70" i="2"/>
  <c r="G70" i="2"/>
  <c r="H70" i="2"/>
  <c r="I70" i="2"/>
  <c r="K70" i="2"/>
  <c r="L70" i="2"/>
  <c r="F69" i="2"/>
  <c r="F68" i="2"/>
  <c r="F67" i="2"/>
  <c r="F65" i="2"/>
  <c r="F60" i="2"/>
  <c r="F59" i="2"/>
  <c r="F58" i="2"/>
  <c r="F57" i="2"/>
  <c r="F56" i="2"/>
  <c r="F55" i="2"/>
  <c r="K61" i="2"/>
  <c r="I61" i="2"/>
  <c r="H61" i="2"/>
  <c r="G61" i="2"/>
  <c r="E61" i="2"/>
  <c r="D51" i="2"/>
  <c r="E51" i="2"/>
  <c r="G51" i="2"/>
  <c r="H51" i="2"/>
  <c r="I51" i="2"/>
  <c r="K51" i="2"/>
  <c r="L51" i="2"/>
  <c r="D36" i="2"/>
  <c r="E36" i="2"/>
  <c r="G36" i="2"/>
  <c r="H36" i="2"/>
  <c r="I36" i="2"/>
  <c r="L36" i="2"/>
  <c r="M36" i="2"/>
  <c r="D28" i="2"/>
  <c r="E28" i="2"/>
  <c r="G28" i="2"/>
  <c r="H28" i="2"/>
  <c r="I28" i="2"/>
  <c r="K28" i="2"/>
  <c r="L28" i="2"/>
  <c r="M28" i="2"/>
  <c r="D20" i="2"/>
  <c r="E20" i="2"/>
  <c r="G20" i="2"/>
  <c r="H20" i="2"/>
  <c r="I20" i="2"/>
  <c r="K20" i="2"/>
  <c r="L20" i="2"/>
  <c r="D11" i="2"/>
  <c r="E11" i="2"/>
  <c r="G11" i="2"/>
  <c r="H11" i="2"/>
  <c r="I11" i="2"/>
  <c r="K11" i="2"/>
  <c r="L11" i="2"/>
  <c r="M11" i="2"/>
  <c r="D43" i="2"/>
  <c r="E43" i="2"/>
  <c r="G43" i="2"/>
  <c r="H43" i="2"/>
  <c r="I43" i="2"/>
  <c r="K43" i="2"/>
  <c r="L43" i="2"/>
  <c r="F33" i="2"/>
  <c r="F19" i="2"/>
  <c r="F18" i="2"/>
  <c r="F17" i="2"/>
  <c r="F16" i="2"/>
  <c r="F15" i="2"/>
  <c r="F10" i="2"/>
  <c r="F9" i="2"/>
  <c r="F8" i="2"/>
  <c r="F7" i="2"/>
  <c r="F6" i="2"/>
  <c r="F5" i="2"/>
  <c r="H14" i="6" l="1"/>
  <c r="G28" i="6"/>
  <c r="H28" i="6" s="1"/>
  <c r="F34" i="2"/>
  <c r="F27" i="2"/>
  <c r="F35" i="2"/>
  <c r="F66" i="2"/>
  <c r="O70" i="2" s="1"/>
  <c r="F24" i="2"/>
  <c r="F32" i="2"/>
  <c r="F26" i="2"/>
  <c r="F25" i="2"/>
  <c r="O43" i="2"/>
  <c r="O51" i="2"/>
  <c r="O61" i="2"/>
  <c r="O11" i="2"/>
  <c r="O20" i="2"/>
  <c r="F61" i="2"/>
  <c r="F11" i="2"/>
  <c r="F20" i="2"/>
  <c r="C61" i="2"/>
  <c r="C43" i="2"/>
  <c r="C51" i="2"/>
  <c r="F51" i="2" s="1"/>
  <c r="C20" i="2"/>
  <c r="K23" i="1"/>
  <c r="B9" i="3" s="1"/>
  <c r="O28" i="2" l="1"/>
  <c r="O36" i="2"/>
  <c r="F70" i="2"/>
  <c r="F36" i="2"/>
  <c r="F28" i="2"/>
  <c r="C14" i="1"/>
  <c r="L43" i="1"/>
  <c r="L42" i="1"/>
  <c r="B17" i="3" l="1"/>
  <c r="E17" i="3" s="1"/>
  <c r="B16" i="3"/>
  <c r="L44" i="1"/>
  <c r="E12" i="3" l="1"/>
  <c r="D14" i="1"/>
  <c r="E16" i="3" l="1"/>
  <c r="K24" i="1" l="1"/>
  <c r="B10" i="3" s="1"/>
  <c r="E10" i="3" s="1"/>
  <c r="E14" i="3" l="1"/>
  <c r="H64" i="1" l="1"/>
  <c r="N59" i="1"/>
  <c r="B22" i="3" l="1"/>
  <c r="E22" i="3" s="1"/>
  <c r="K19" i="1"/>
  <c r="B5" i="3" s="1"/>
  <c r="C70" i="2"/>
  <c r="C11" i="2"/>
  <c r="C36" i="2"/>
  <c r="C28" i="2"/>
  <c r="E5" i="3" l="1"/>
  <c r="M54" i="1" l="1"/>
  <c r="I30" i="1"/>
  <c r="K22" i="1"/>
  <c r="K21" i="1"/>
  <c r="K20" i="1"/>
  <c r="B6" i="3" s="1"/>
  <c r="B13" i="3" l="1"/>
  <c r="B21" i="3"/>
  <c r="B7" i="3"/>
  <c r="E7" i="3" s="1"/>
  <c r="E9" i="3"/>
  <c r="B8" i="3"/>
  <c r="E8" i="3" s="1"/>
  <c r="E6" i="3"/>
  <c r="E21" i="3"/>
  <c r="B28" i="3" l="1"/>
  <c r="E13" i="3"/>
  <c r="K27" i="1"/>
  <c r="E11" i="3" l="1"/>
  <c r="E28" i="3" s="1"/>
  <c r="N28" i="3" l="1"/>
</calcChain>
</file>

<file path=xl/sharedStrings.xml><?xml version="1.0" encoding="utf-8"?>
<sst xmlns="http://schemas.openxmlformats.org/spreadsheetml/2006/main" count="2091" uniqueCount="170">
  <si>
    <t>Mes</t>
  </si>
  <si>
    <t>Total de pacientes</t>
  </si>
  <si>
    <t>Marzo</t>
  </si>
  <si>
    <t>Abril</t>
  </si>
  <si>
    <t>Mayo</t>
  </si>
  <si>
    <t>Junio</t>
  </si>
  <si>
    <t>Julio</t>
  </si>
  <si>
    <t>Agosto</t>
  </si>
  <si>
    <t>Septiembre</t>
  </si>
  <si>
    <t>MARZO</t>
  </si>
  <si>
    <t>Servicio</t>
  </si>
  <si>
    <t>Correcta identificación</t>
  </si>
  <si>
    <t xml:space="preserve">Prevención de caidas </t>
  </si>
  <si>
    <t>Prevención de UPP</t>
  </si>
  <si>
    <t>Comunicación efectiva</t>
  </si>
  <si>
    <t>Humanización en la atención</t>
  </si>
  <si>
    <t>Administración segura de medicamentos</t>
  </si>
  <si>
    <t>Promedio</t>
  </si>
  <si>
    <t>Ginecología</t>
  </si>
  <si>
    <t>Promedio total</t>
  </si>
  <si>
    <t>Prevención de infecciones asociadas a la atención en salud</t>
  </si>
  <si>
    <t>Consulta externa</t>
  </si>
  <si>
    <t>Prevención de caidas</t>
  </si>
  <si>
    <t xml:space="preserve"> Comunicación efectiva</t>
  </si>
  <si>
    <t>Normas de bioseguridad</t>
  </si>
  <si>
    <t xml:space="preserve"> Administración segura de  medicamentos</t>
  </si>
  <si>
    <t>Uci Adulto</t>
  </si>
  <si>
    <t>Total promedio</t>
  </si>
  <si>
    <t>Administración segura de  medicamentos</t>
  </si>
  <si>
    <t>Ucin</t>
  </si>
  <si>
    <t>Cuidado basico</t>
  </si>
  <si>
    <t>Comunicación efeciva</t>
  </si>
  <si>
    <t>Total</t>
  </si>
  <si>
    <t>Quimioterapia</t>
  </si>
  <si>
    <t>Radioterapia</t>
  </si>
  <si>
    <t>Rehabillitación</t>
  </si>
  <si>
    <t xml:space="preserve">Promedio total </t>
  </si>
  <si>
    <t>Prácticas de Cirugía Segura</t>
  </si>
  <si>
    <t>Quirófano</t>
  </si>
  <si>
    <t>ABRIL</t>
  </si>
  <si>
    <t>MAYO</t>
  </si>
  <si>
    <t>JUNIO</t>
  </si>
  <si>
    <t>JULIO</t>
  </si>
  <si>
    <t>AGOSTO</t>
  </si>
  <si>
    <t>SEPTIEMBRE</t>
  </si>
  <si>
    <t>SERVICIOS HOSPITALARIOS</t>
  </si>
  <si>
    <t>BARRERA</t>
  </si>
  <si>
    <t>TOTAL</t>
  </si>
  <si>
    <t>Correcta Identificación</t>
  </si>
  <si>
    <t>Prevención de Caidas</t>
  </si>
  <si>
    <t>Comunicación Efectiva</t>
  </si>
  <si>
    <t>Humanización en la Atención</t>
  </si>
  <si>
    <t>Adm. Segura de Medicamentos</t>
  </si>
  <si>
    <t>Prevención de IACS</t>
  </si>
  <si>
    <t>Normas de Bioseguridad</t>
  </si>
  <si>
    <t>UNIDADES DE CUIDADO INTENSIVO NEONATAL - BASICO</t>
  </si>
  <si>
    <t>QUIRÓFANO</t>
  </si>
  <si>
    <t>SERVICIOS</t>
  </si>
  <si>
    <t>PROMEDIO PERIODO</t>
  </si>
  <si>
    <t>Imágenes Diagnósticas</t>
  </si>
  <si>
    <t>Enero</t>
  </si>
  <si>
    <t>Febrero</t>
  </si>
  <si>
    <t>ENERO</t>
  </si>
  <si>
    <t>FEBRERO</t>
  </si>
  <si>
    <t>Hemodialisis</t>
  </si>
  <si>
    <t>Laboratorio Clínico</t>
  </si>
  <si>
    <t>Atención y gestión de la prestación del servicio</t>
  </si>
  <si>
    <t>Comunicación efectiva y humanización en la atención</t>
  </si>
  <si>
    <t>Sala de Partos</t>
  </si>
  <si>
    <t xml:space="preserve">Atención y gestión de la prestación del servicio </t>
  </si>
  <si>
    <t>SERVICIOS AMBULATORIOS: CONSULTA EXTERNA</t>
  </si>
  <si>
    <t>SERVICIOS AMBULATORIOS: AYUDAS DIAGNÓSTICAS</t>
  </si>
  <si>
    <t>SERVICIOS AMBULATORIOS: SOPORTE TERAPÈUTICO</t>
  </si>
  <si>
    <t>HEMODIALISIS</t>
  </si>
  <si>
    <t>TOTAL 
I TRIM</t>
  </si>
  <si>
    <t>TOTAL 
II TRIM</t>
  </si>
  <si>
    <t>TOTAL 
III TRIM</t>
  </si>
  <si>
    <t>SEPT</t>
  </si>
  <si>
    <t>I TRIM</t>
  </si>
  <si>
    <t>II TRIM</t>
  </si>
  <si>
    <t>III TRIM</t>
  </si>
  <si>
    <t>Cuidado Intermedio</t>
  </si>
  <si>
    <t>UNIDAD DE CUIDADO INTENSIVO ADULTO - CUIDADO INTERMEDIO</t>
  </si>
  <si>
    <t>Urgencias</t>
  </si>
  <si>
    <t>NA</t>
  </si>
  <si>
    <t>Servicio: central de esterilización</t>
  </si>
  <si>
    <t>Area de lavado</t>
  </si>
  <si>
    <t>Area esteril</t>
  </si>
  <si>
    <t>Area de empaque</t>
  </si>
  <si>
    <t>Total de observaciones</t>
  </si>
  <si>
    <t>Condiciones Zona esteril</t>
  </si>
  <si>
    <t>Almacenamiento Instrumental y dispositivos</t>
  </si>
  <si>
    <t>Identificación Eventos Adversos</t>
  </si>
  <si>
    <t>Funcionamiento Equipos</t>
  </si>
  <si>
    <t>Empaque Instrumental y Dispositivos</t>
  </si>
  <si>
    <t>Recepción instrumental y dispositivos</t>
  </si>
  <si>
    <t>Proceso de lavado</t>
  </si>
  <si>
    <t>COMPORTAMIENTO</t>
  </si>
  <si>
    <t>Area Esteril</t>
  </si>
  <si>
    <t>Area de Empaque</t>
  </si>
  <si>
    <t>Area de Lavado</t>
  </si>
  <si>
    <t>DIFERENCIA</t>
  </si>
  <si>
    <t>CENTRAL DE ESTERILIZACIÓN</t>
  </si>
  <si>
    <t>Porcentaje de
 Adherencia</t>
  </si>
  <si>
    <t>Consultorio Urgencias 1° p</t>
  </si>
  <si>
    <t>Consultorio Urgencias Ginecologia</t>
  </si>
  <si>
    <t>CONSULTORIOS URGENCIAS 1 PISO</t>
  </si>
  <si>
    <t>CONSULTORIOS URGENCIAS GINECOLOGIA</t>
  </si>
  <si>
    <t>SERVICIO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</si>
  <si>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</si>
  <si>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</si>
  <si>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</si>
  <si>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</si>
  <si>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</si>
  <si>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</si>
  <si>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</si>
  <si>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</si>
  <si>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</si>
  <si>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Cirugía General</t>
  </si>
  <si>
    <t>Especialidades Quirúrgicas Ortopedia</t>
  </si>
  <si>
    <t>Especialidades  Quinto Piso</t>
  </si>
  <si>
    <t>Medicina Interna</t>
  </si>
  <si>
    <t>Esp. Cuarto Piso UC</t>
  </si>
  <si>
    <t>Cuiddado Básico</t>
  </si>
  <si>
    <t>UCIN</t>
  </si>
  <si>
    <t>UCIA</t>
  </si>
  <si>
    <t>Quirúrgico</t>
  </si>
  <si>
    <t>Anestesia</t>
  </si>
  <si>
    <t>Transfusión</t>
  </si>
  <si>
    <t>Especialidades 4° piso UC</t>
  </si>
  <si>
    <t>Especialidades 5° piso</t>
  </si>
  <si>
    <t>Cirugía general</t>
  </si>
  <si>
    <t>Sala de partos</t>
  </si>
  <si>
    <t>Especialidades Qcas ortopedia</t>
  </si>
  <si>
    <t>Cuidado intensivo adulto</t>
  </si>
  <si>
    <t>Cuidado intermedio adulto</t>
  </si>
  <si>
    <t>Cuidado intensivo neonatal</t>
  </si>
  <si>
    <t>Cuidado básico neonatal</t>
  </si>
  <si>
    <t>Rehabilitación</t>
  </si>
  <si>
    <t>Imágenes diagnósticas</t>
  </si>
  <si>
    <t>Laboratorio clínico</t>
  </si>
  <si>
    <t>Central de esterilización</t>
  </si>
  <si>
    <t>Consultorio Urgencias ginecología</t>
  </si>
  <si>
    <t>COMPARATIVO ADHERENCIA RONDAS DE SEGURIDAD 2023 COMPARATIVO POR TRIMESTRES</t>
  </si>
  <si>
    <t>CONSOLIDADO DE CUMPLIMIENTO DE BARRERAS DE SEGURIDAD 2023</t>
  </si>
  <si>
    <t>CONSOLIDADO MENSUAL RONDAS DE SEGURIDAD POR SERVICIO 2023</t>
  </si>
  <si>
    <t>TOTAL 
I TRIM 2023</t>
  </si>
  <si>
    <t>TOTAL 
IV TRIM 2022</t>
  </si>
  <si>
    <t>Aumenta</t>
  </si>
  <si>
    <t>Disminuye</t>
  </si>
  <si>
    <t>Se mantiene</t>
  </si>
  <si>
    <t xml:space="preserve">Consultorio Urgencias </t>
  </si>
  <si>
    <t>Consultorio Ginecologia</t>
  </si>
  <si>
    <t xml:space="preserve"> NA</t>
  </si>
  <si>
    <t>PROCESOS</t>
  </si>
  <si>
    <t>Hospitalización</t>
  </si>
  <si>
    <t>Urgencias y consulta externa</t>
  </si>
  <si>
    <t>Ayudas diagnósticas</t>
  </si>
  <si>
    <t>Soporte terapéutico</t>
  </si>
  <si>
    <t>Quirófano y ginecobstetricia</t>
  </si>
  <si>
    <t>ADECUADAS CONDICIONES DE DESCANSO DURANTE LA NOCHE Y CONDICIONES DE SILENCIO EN SALA DE CIRUGÍA 2023 (Porcentaje)</t>
  </si>
  <si>
    <t>CONSOLIDADO ADHERENCIA A CONSENTIMIENTO INFORMADO SERVICIOS 2023</t>
  </si>
  <si>
    <t>CONSOLIDADO ADHERENCIA A CONSENTIMIENTO INFORMADO QUIRÓFANO 2023</t>
  </si>
  <si>
    <t>ITRIM</t>
  </si>
  <si>
    <t>CUMPLIMIENTO CONSOLIDADO POR SERVICIO A SEPTIEMBRE DE 2023</t>
  </si>
  <si>
    <t>MAS 95%</t>
  </si>
  <si>
    <t>ENCIMA 90%</t>
  </si>
  <si>
    <t>RIESGO</t>
  </si>
  <si>
    <t>P. MEJO</t>
  </si>
  <si>
    <t>CONS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</si>
</sst>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ndara"/>
      <family val="2"/>
    </font>
    <font>
      <b/>
      <sz val="10"/>
      <color theme="1"/>
      <name val="Candara"/>
      <family val="2"/>
    </font>
    <font>
      <sz val="10"/>
      <color theme="1"/>
      <name val="Candara"/>
      <family val="2"/>
    </font>
    <font>
      <sz val="10"/>
      <color rgb="FF000000"/>
      <name val="Candara"/>
      <family val="2"/>
    </font>
    <font>
      <b/>
      <sz val="10"/>
      <color rgb="FF000000"/>
      <name val="Candara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D9D9D9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rgb="FFFF0000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FFFF00"/>
      </patternFill>
    </fill>
    <fill>
      <patternFill patternType="solid">
        <fgColor theme="0" tint="-0.14999847407452621"/>
        <bgColor rgb="FF92D05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Border="0" applyProtection="0"/>
  </cellStyleXfs>
  <cellXfs count="194">
    <xf numFmtId="0" fontId="0" fillId="0" borderId="0" xfId="0"/>
    <xf numFmtId="0" fontId="3" fillId="0" borderId="1" xfId="0" applyFont="1" applyBorder="1"/>
    <xf numFmtId="0" fontId="3" fillId="0" borderId="0" xfId="0" applyFont="1"/>
    <xf numFmtId="0" fontId="5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9" fontId="3" fillId="0" borderId="1" xfId="1" applyFont="1" applyFill="1" applyBorder="1" applyAlignment="1">
      <alignment horizontal="center" vertical="center" wrapText="1"/>
    </xf>
    <xf numFmtId="9" fontId="3" fillId="0" borderId="1" xfId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vertical="center" wrapText="1"/>
    </xf>
    <xf numFmtId="9" fontId="3" fillId="2" borderId="1" xfId="0" applyNumberFormat="1" applyFont="1" applyFill="1" applyBorder="1" applyAlignment="1">
      <alignment horizontal="center" vertical="center" wrapText="1"/>
    </xf>
    <xf numFmtId="9" fontId="3" fillId="3" borderId="0" xfId="0" applyNumberFormat="1" applyFont="1" applyFill="1" applyAlignment="1">
      <alignment horizontal="center" vertical="center" wrapText="1"/>
    </xf>
    <xf numFmtId="9" fontId="3" fillId="3" borderId="0" xfId="1" applyFont="1" applyFill="1" applyBorder="1" applyAlignment="1">
      <alignment horizontal="center" vertical="center" wrapText="1"/>
    </xf>
    <xf numFmtId="9" fontId="3" fillId="3" borderId="0" xfId="0" applyNumberFormat="1" applyFont="1" applyFill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1" fontId="6" fillId="6" borderId="1" xfId="1" applyNumberFormat="1" applyFont="1" applyFill="1" applyBorder="1" applyAlignment="1">
      <alignment horizontal="center" vertical="center" wrapText="1"/>
    </xf>
    <xf numFmtId="9" fontId="6" fillId="7" borderId="1" xfId="1" applyFont="1" applyFill="1" applyBorder="1" applyAlignment="1">
      <alignment horizontal="center" vertical="center" wrapText="1"/>
    </xf>
    <xf numFmtId="9" fontId="6" fillId="6" borderId="1" xfId="1" applyFont="1" applyFill="1" applyBorder="1" applyAlignment="1">
      <alignment horizontal="center" vertical="center" wrapText="1"/>
    </xf>
    <xf numFmtId="9" fontId="6" fillId="7" borderId="1" xfId="2" applyNumberFormat="1" applyFont="1" applyFill="1" applyBorder="1" applyAlignment="1">
      <alignment horizontal="center" vertical="center" wrapText="1"/>
    </xf>
    <xf numFmtId="0" fontId="6" fillId="7" borderId="0" xfId="2" applyFont="1" applyFill="1" applyBorder="1" applyAlignment="1">
      <alignment horizontal="center" vertical="center" wrapText="1"/>
    </xf>
    <xf numFmtId="0" fontId="3" fillId="3" borderId="0" xfId="0" applyFont="1" applyFill="1" applyAlignment="1">
      <alignment vertical="center" wrapText="1"/>
    </xf>
    <xf numFmtId="1" fontId="6" fillId="7" borderId="1" xfId="1" applyNumberFormat="1" applyFont="1" applyFill="1" applyBorder="1" applyAlignment="1">
      <alignment horizontal="center" vertical="center" wrapText="1"/>
    </xf>
    <xf numFmtId="1" fontId="6" fillId="8" borderId="1" xfId="1" applyNumberFormat="1" applyFont="1" applyFill="1" applyBorder="1" applyAlignment="1">
      <alignment horizontal="center" vertical="center" wrapText="1"/>
    </xf>
    <xf numFmtId="9" fontId="6" fillId="9" borderId="1" xfId="2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9" fontId="3" fillId="0" borderId="0" xfId="0" applyNumberFormat="1" applyFont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1" xfId="0" applyBorder="1"/>
    <xf numFmtId="0" fontId="3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2" fontId="5" fillId="0" borderId="0" xfId="0" applyNumberFormat="1" applyFont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12" fillId="0" borderId="1" xfId="2" applyFont="1" applyBorder="1" applyAlignment="1">
      <alignment vertical="center" wrapText="1"/>
    </xf>
    <xf numFmtId="0" fontId="13" fillId="0" borderId="1" xfId="2" applyFont="1" applyBorder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164" fontId="0" fillId="0" borderId="0" xfId="0" applyNumberFormat="1" applyAlignment="1">
      <alignment vertical="center" wrapText="1"/>
    </xf>
    <xf numFmtId="2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0" fontId="6" fillId="4" borderId="2" xfId="2" applyFont="1" applyFill="1" applyBorder="1" applyAlignment="1">
      <alignment vertical="center" wrapText="1"/>
    </xf>
    <xf numFmtId="0" fontId="6" fillId="4" borderId="4" xfId="2" applyFont="1" applyFill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9" fontId="6" fillId="0" borderId="0" xfId="2" applyNumberFormat="1" applyFont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9" fontId="12" fillId="0" borderId="1" xfId="2" applyNumberFormat="1" applyFont="1" applyBorder="1" applyAlignment="1">
      <alignment vertical="center" wrapText="1"/>
    </xf>
    <xf numFmtId="9" fontId="13" fillId="0" borderId="1" xfId="2" applyNumberFormat="1" applyFont="1" applyBorder="1" applyAlignment="1">
      <alignment vertical="center" wrapText="1"/>
    </xf>
    <xf numFmtId="165" fontId="3" fillId="0" borderId="1" xfId="0" applyNumberFormat="1" applyFont="1" applyBorder="1" applyAlignment="1">
      <alignment vertical="center" wrapText="1"/>
    </xf>
    <xf numFmtId="9" fontId="5" fillId="0" borderId="1" xfId="1" applyFont="1" applyBorder="1" applyAlignment="1">
      <alignment horizontal="center" vertical="center" wrapText="1"/>
    </xf>
    <xf numFmtId="9" fontId="3" fillId="0" borderId="1" xfId="1" applyFont="1" applyBorder="1" applyAlignment="1">
      <alignment vertical="center" wrapText="1"/>
    </xf>
    <xf numFmtId="9" fontId="5" fillId="0" borderId="0" xfId="1" applyFont="1" applyBorder="1" applyAlignment="1">
      <alignment horizontal="center" vertical="center" wrapText="1"/>
    </xf>
    <xf numFmtId="9" fontId="11" fillId="0" borderId="1" xfId="1" applyFont="1" applyFill="1" applyBorder="1" applyAlignment="1">
      <alignment vertical="center" wrapText="1"/>
    </xf>
    <xf numFmtId="0" fontId="10" fillId="10" borderId="1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9" fontId="3" fillId="10" borderId="1" xfId="1" applyFont="1" applyFill="1" applyBorder="1" applyAlignment="1">
      <alignment horizontal="center" vertical="center" wrapText="1"/>
    </xf>
    <xf numFmtId="9" fontId="5" fillId="10" borderId="1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9" fontId="3" fillId="0" borderId="0" xfId="1" applyFont="1" applyBorder="1" applyAlignment="1">
      <alignment horizontal="center" vertical="center" wrapText="1"/>
    </xf>
    <xf numFmtId="165" fontId="11" fillId="10" borderId="1" xfId="1" applyNumberFormat="1" applyFont="1" applyFill="1" applyBorder="1" applyAlignment="1">
      <alignment vertical="center" wrapText="1"/>
    </xf>
    <xf numFmtId="0" fontId="10" fillId="12" borderId="1" xfId="0" applyFont="1" applyFill="1" applyBorder="1" applyAlignment="1">
      <alignment horizontal="center" vertical="center" wrapText="1"/>
    </xf>
    <xf numFmtId="165" fontId="11" fillId="12" borderId="1" xfId="1" applyNumberFormat="1" applyFont="1" applyFill="1" applyBorder="1" applyAlignment="1">
      <alignment vertical="center" wrapText="1"/>
    </xf>
    <xf numFmtId="9" fontId="13" fillId="12" borderId="1" xfId="2" applyNumberFormat="1" applyFont="1" applyFill="1" applyBorder="1" applyAlignment="1">
      <alignment vertical="center" wrapText="1"/>
    </xf>
    <xf numFmtId="9" fontId="3" fillId="0" borderId="0" xfId="1" applyFont="1" applyFill="1" applyBorder="1" applyAlignment="1">
      <alignment horizontal="center" vertical="center" wrapText="1"/>
    </xf>
    <xf numFmtId="165" fontId="11" fillId="0" borderId="1" xfId="1" applyNumberFormat="1" applyFont="1" applyFill="1" applyBorder="1" applyAlignment="1">
      <alignment vertical="center" wrapText="1"/>
    </xf>
    <xf numFmtId="165" fontId="10" fillId="10" borderId="1" xfId="1" applyNumberFormat="1" applyFont="1" applyFill="1" applyBorder="1" applyAlignment="1">
      <alignment vertical="center" wrapText="1"/>
    </xf>
    <xf numFmtId="0" fontId="10" fillId="13" borderId="1" xfId="0" applyFont="1" applyFill="1" applyBorder="1" applyAlignment="1">
      <alignment horizontal="center" vertical="center" wrapText="1"/>
    </xf>
    <xf numFmtId="165" fontId="11" fillId="13" borderId="1" xfId="1" applyNumberFormat="1" applyFont="1" applyFill="1" applyBorder="1" applyAlignment="1">
      <alignment vertical="center" wrapText="1"/>
    </xf>
    <xf numFmtId="9" fontId="13" fillId="13" borderId="1" xfId="2" applyNumberFormat="1" applyFont="1" applyFill="1" applyBorder="1" applyAlignment="1">
      <alignment vertical="center" wrapText="1"/>
    </xf>
    <xf numFmtId="165" fontId="10" fillId="13" borderId="1" xfId="1" applyNumberFormat="1" applyFont="1" applyFill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justify" vertical="center" wrapText="1"/>
    </xf>
    <xf numFmtId="0" fontId="15" fillId="0" borderId="1" xfId="0" applyFont="1" applyBorder="1" applyAlignment="1">
      <alignment horizontal="center" vertical="center" wrapText="1"/>
    </xf>
    <xf numFmtId="165" fontId="10" fillId="12" borderId="1" xfId="1" applyNumberFormat="1" applyFont="1" applyFill="1" applyBorder="1" applyAlignment="1">
      <alignment vertical="center" wrapText="1"/>
    </xf>
    <xf numFmtId="0" fontId="2" fillId="0" borderId="0" xfId="0" applyFont="1"/>
    <xf numFmtId="165" fontId="3" fillId="0" borderId="1" xfId="1" applyNumberFormat="1" applyFont="1" applyFill="1" applyBorder="1" applyAlignment="1">
      <alignment horizontal="center" vertical="center" wrapText="1"/>
    </xf>
    <xf numFmtId="165" fontId="3" fillId="0" borderId="1" xfId="1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center" vertical="center" wrapText="1"/>
    </xf>
    <xf numFmtId="165" fontId="6" fillId="7" borderId="1" xfId="1" applyNumberFormat="1" applyFont="1" applyFill="1" applyBorder="1" applyAlignment="1">
      <alignment horizontal="center" vertical="center" wrapText="1"/>
    </xf>
    <xf numFmtId="165" fontId="6" fillId="6" borderId="1" xfId="1" applyNumberFormat="1" applyFont="1" applyFill="1" applyBorder="1" applyAlignment="1">
      <alignment horizontal="center" vertical="center" wrapText="1"/>
    </xf>
    <xf numFmtId="165" fontId="6" fillId="7" borderId="1" xfId="2" applyNumberFormat="1" applyFont="1" applyFill="1" applyBorder="1" applyAlignment="1">
      <alignment horizontal="center" vertical="center" wrapText="1"/>
    </xf>
    <xf numFmtId="165" fontId="6" fillId="8" borderId="1" xfId="1" applyNumberFormat="1" applyFont="1" applyFill="1" applyBorder="1" applyAlignment="1">
      <alignment horizontal="center" vertical="center" wrapText="1"/>
    </xf>
    <xf numFmtId="165" fontId="6" fillId="9" borderId="1" xfId="2" applyNumberFormat="1" applyFont="1" applyFill="1" applyBorder="1" applyAlignment="1">
      <alignment horizontal="center" vertical="center" wrapText="1"/>
    </xf>
    <xf numFmtId="165" fontId="3" fillId="10" borderId="1" xfId="1" applyNumberFormat="1" applyFont="1" applyFill="1" applyBorder="1" applyAlignment="1">
      <alignment horizontal="center" vertical="center" wrapText="1"/>
    </xf>
    <xf numFmtId="165" fontId="3" fillId="0" borderId="1" xfId="1" applyNumberFormat="1" applyFont="1" applyBorder="1" applyAlignment="1">
      <alignment vertical="center" wrapText="1"/>
    </xf>
    <xf numFmtId="165" fontId="5" fillId="0" borderId="1" xfId="1" applyNumberFormat="1" applyFont="1" applyBorder="1" applyAlignment="1">
      <alignment horizontal="center" vertical="center" wrapText="1"/>
    </xf>
    <xf numFmtId="165" fontId="5" fillId="10" borderId="1" xfId="1" applyNumberFormat="1" applyFont="1" applyFill="1" applyBorder="1" applyAlignment="1">
      <alignment horizontal="center" vertical="center" wrapText="1"/>
    </xf>
    <xf numFmtId="165" fontId="5" fillId="0" borderId="1" xfId="1" applyNumberFormat="1" applyFont="1" applyFill="1" applyBorder="1" applyAlignment="1">
      <alignment horizontal="center" vertical="center" wrapText="1"/>
    </xf>
    <xf numFmtId="165" fontId="11" fillId="0" borderId="1" xfId="0" applyNumberFormat="1" applyFont="1" applyBorder="1" applyAlignment="1">
      <alignment vertical="center" wrapText="1"/>
    </xf>
    <xf numFmtId="165" fontId="11" fillId="0" borderId="1" xfId="1" applyNumberFormat="1" applyFont="1" applyBorder="1" applyAlignment="1">
      <alignment vertical="center" wrapText="1"/>
    </xf>
    <xf numFmtId="165" fontId="12" fillId="0" borderId="1" xfId="2" applyNumberFormat="1" applyFont="1" applyBorder="1" applyAlignment="1">
      <alignment vertical="center" wrapText="1"/>
    </xf>
    <xf numFmtId="165" fontId="12" fillId="0" borderId="1" xfId="1" applyNumberFormat="1" applyFont="1" applyFill="1" applyBorder="1" applyAlignment="1">
      <alignment vertical="center" wrapText="1"/>
    </xf>
    <xf numFmtId="165" fontId="13" fillId="0" borderId="1" xfId="2" applyNumberFormat="1" applyFont="1" applyBorder="1" applyAlignment="1">
      <alignment vertical="center" wrapText="1"/>
    </xf>
    <xf numFmtId="165" fontId="13" fillId="10" borderId="1" xfId="2" applyNumberFormat="1" applyFont="1" applyFill="1" applyBorder="1" applyAlignment="1">
      <alignment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165" fontId="13" fillId="12" borderId="1" xfId="2" applyNumberFormat="1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9" fontId="3" fillId="0" borderId="0" xfId="0" applyNumberFormat="1" applyFont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65" fontId="3" fillId="2" borderId="2" xfId="0" applyNumberFormat="1" applyFont="1" applyFill="1" applyBorder="1" applyAlignment="1">
      <alignment horizontal="center" vertical="center" wrapText="1"/>
    </xf>
    <xf numFmtId="165" fontId="3" fillId="2" borderId="3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justify" vertical="center" wrapText="1"/>
    </xf>
    <xf numFmtId="0" fontId="3" fillId="2" borderId="3" xfId="0" applyFont="1" applyFill="1" applyBorder="1" applyAlignment="1">
      <alignment horizontal="center" vertical="center" wrapText="1"/>
    </xf>
    <xf numFmtId="165" fontId="3" fillId="0" borderId="2" xfId="0" applyNumberFormat="1" applyFont="1" applyBorder="1" applyAlignment="1">
      <alignment horizontal="center" vertical="center" wrapText="1"/>
    </xf>
    <xf numFmtId="0" fontId="6" fillId="4" borderId="1" xfId="2" applyFont="1" applyFill="1" applyBorder="1" applyAlignment="1">
      <alignment horizontal="justify" vertical="center" wrapText="1"/>
    </xf>
    <xf numFmtId="0" fontId="6" fillId="4" borderId="1" xfId="0" applyFont="1" applyFill="1" applyBorder="1" applyAlignment="1">
      <alignment horizontal="justify" vertical="center" wrapText="1"/>
    </xf>
    <xf numFmtId="0" fontId="6" fillId="4" borderId="1" xfId="2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justify" vertical="center" wrapText="1"/>
    </xf>
    <xf numFmtId="0" fontId="3" fillId="2" borderId="10" xfId="0" applyFont="1" applyFill="1" applyBorder="1" applyAlignment="1">
      <alignment horizontal="justify" vertical="center" wrapText="1"/>
    </xf>
    <xf numFmtId="0" fontId="6" fillId="4" borderId="1" xfId="2" applyFont="1" applyFill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justify" vertical="center" wrapText="1"/>
    </xf>
    <xf numFmtId="0" fontId="6" fillId="4" borderId="1" xfId="0" applyFont="1" applyFill="1" applyBorder="1" applyAlignment="1">
      <alignment horizontal="left" vertical="center" wrapText="1"/>
    </xf>
    <xf numFmtId="9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4" fillId="14" borderId="1" xfId="0" applyFont="1" applyFill="1" applyBorder="1" applyAlignment="1">
      <alignment horizontal="center" vertical="center" wrapText="1"/>
    </xf>
    <xf numFmtId="0" fontId="5" fillId="0" borderId="0" xfId="0" applyFont="1"/>
    <xf numFmtId="165" fontId="3" fillId="0" borderId="0" xfId="0" applyNumberFormat="1" applyFont="1"/>
    <xf numFmtId="0" fontId="3" fillId="0" borderId="0" xfId="0" applyFont="1" applyAlignment="1"/>
    <xf numFmtId="9" fontId="12" fillId="13" borderId="1" xfId="2" applyNumberFormat="1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12" fillId="0" borderId="1" xfId="2" applyFont="1" applyFill="1" applyBorder="1" applyAlignment="1">
      <alignment vertical="center" wrapText="1"/>
    </xf>
    <xf numFmtId="0" fontId="13" fillId="0" borderId="1" xfId="2" applyFont="1" applyFill="1" applyBorder="1" applyAlignment="1">
      <alignment vertical="center" wrapText="1"/>
    </xf>
    <xf numFmtId="9" fontId="11" fillId="11" borderId="1" xfId="1" applyNumberFormat="1" applyFont="1" applyFill="1" applyBorder="1" applyAlignment="1">
      <alignment vertical="center" wrapText="1"/>
    </xf>
    <xf numFmtId="165" fontId="11" fillId="11" borderId="1" xfId="1" applyNumberFormat="1" applyFont="1" applyFill="1" applyBorder="1" applyAlignment="1">
      <alignment vertical="center" wrapText="1"/>
    </xf>
    <xf numFmtId="9" fontId="12" fillId="11" borderId="1" xfId="2" applyNumberFormat="1" applyFont="1" applyFill="1" applyBorder="1" applyAlignment="1">
      <alignment vertical="center" wrapText="1"/>
    </xf>
    <xf numFmtId="9" fontId="11" fillId="10" borderId="1" xfId="1" applyNumberFormat="1" applyFont="1" applyFill="1" applyBorder="1" applyAlignment="1">
      <alignment vertical="center" wrapText="1"/>
    </xf>
    <xf numFmtId="165" fontId="11" fillId="17" borderId="1" xfId="1" applyNumberFormat="1" applyFont="1" applyFill="1" applyBorder="1" applyAlignment="1">
      <alignment vertical="center" wrapText="1"/>
    </xf>
    <xf numFmtId="9" fontId="11" fillId="17" borderId="1" xfId="1" applyNumberFormat="1" applyFont="1" applyFill="1" applyBorder="1" applyAlignment="1">
      <alignment vertical="center" wrapText="1"/>
    </xf>
    <xf numFmtId="9" fontId="12" fillId="18" borderId="1" xfId="2" applyNumberFormat="1" applyFont="1" applyFill="1" applyBorder="1" applyAlignment="1">
      <alignment vertical="center" wrapText="1"/>
    </xf>
    <xf numFmtId="9" fontId="13" fillId="11" borderId="1" xfId="2" applyNumberFormat="1" applyFont="1" applyFill="1" applyBorder="1" applyAlignment="1">
      <alignment vertical="center" wrapText="1"/>
    </xf>
    <xf numFmtId="9" fontId="15" fillId="0" borderId="1" xfId="0" applyNumberFormat="1" applyFont="1" applyBorder="1" applyAlignment="1">
      <alignment horizontal="center" vertical="center" wrapText="1"/>
    </xf>
    <xf numFmtId="9" fontId="15" fillId="0" borderId="1" xfId="1" applyFont="1" applyBorder="1" applyAlignment="1">
      <alignment horizontal="center" vertical="center" wrapText="1"/>
    </xf>
    <xf numFmtId="9" fontId="14" fillId="0" borderId="1" xfId="1" applyFont="1" applyBorder="1" applyAlignment="1">
      <alignment horizontal="center" vertical="center" wrapText="1"/>
    </xf>
    <xf numFmtId="0" fontId="14" fillId="11" borderId="1" xfId="0" applyFont="1" applyFill="1" applyBorder="1" applyAlignment="1">
      <alignment horizontal="center" vertical="center" wrapText="1"/>
    </xf>
    <xf numFmtId="9" fontId="15" fillId="11" borderId="1" xfId="0" applyNumberFormat="1" applyFont="1" applyFill="1" applyBorder="1" applyAlignment="1">
      <alignment horizontal="center" vertical="center" wrapText="1"/>
    </xf>
    <xf numFmtId="9" fontId="14" fillId="11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horizontal="center" vertical="center" wrapText="1"/>
    </xf>
    <xf numFmtId="9" fontId="15" fillId="13" borderId="1" xfId="1" applyFont="1" applyFill="1" applyBorder="1" applyAlignment="1">
      <alignment horizontal="center" vertical="center" wrapText="1"/>
    </xf>
    <xf numFmtId="9" fontId="14" fillId="13" borderId="1" xfId="1" applyFont="1" applyFill="1" applyBorder="1" applyAlignment="1">
      <alignment horizontal="center" vertical="center" wrapText="1"/>
    </xf>
    <xf numFmtId="0" fontId="14" fillId="15" borderId="1" xfId="0" applyFont="1" applyFill="1" applyBorder="1" applyAlignment="1">
      <alignment horizontal="center" vertical="center" wrapText="1"/>
    </xf>
    <xf numFmtId="9" fontId="15" fillId="15" borderId="1" xfId="1" applyFont="1" applyFill="1" applyBorder="1" applyAlignment="1">
      <alignment horizontal="center" vertical="center" wrapText="1"/>
    </xf>
    <xf numFmtId="9" fontId="14" fillId="15" borderId="1" xfId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9" fontId="0" fillId="0" borderId="11" xfId="0" applyNumberFormat="1" applyBorder="1" applyAlignment="1">
      <alignment horizontal="center"/>
    </xf>
    <xf numFmtId="2" fontId="0" fillId="0" borderId="11" xfId="0" applyNumberFormat="1" applyBorder="1" applyAlignment="1">
      <alignment horizontal="center" vertical="center" wrapText="1"/>
    </xf>
    <xf numFmtId="164" fontId="0" fillId="0" borderId="11" xfId="0" applyNumberFormat="1" applyBorder="1" applyAlignment="1">
      <alignment horizontal="center" vertical="center" wrapText="1"/>
    </xf>
    <xf numFmtId="0" fontId="0" fillId="0" borderId="0" xfId="0" applyBorder="1" applyAlignment="1"/>
    <xf numFmtId="165" fontId="0" fillId="10" borderId="1" xfId="1" applyNumberFormat="1" applyFont="1" applyFill="1" applyBorder="1"/>
    <xf numFmtId="165" fontId="0" fillId="17" borderId="1" xfId="1" applyNumberFormat="1" applyFont="1" applyFill="1" applyBorder="1"/>
    <xf numFmtId="0" fontId="14" fillId="16" borderId="1" xfId="0" applyFont="1" applyFill="1" applyBorder="1" applyAlignment="1">
      <alignment horizontal="center" vertical="center" wrapText="1"/>
    </xf>
    <xf numFmtId="9" fontId="15" fillId="16" borderId="1" xfId="1" applyFont="1" applyFill="1" applyBorder="1" applyAlignment="1">
      <alignment horizontal="center" vertical="center" wrapText="1"/>
    </xf>
    <xf numFmtId="9" fontId="14" fillId="16" borderId="1" xfId="1" applyFont="1" applyFill="1" applyBorder="1" applyAlignment="1">
      <alignment horizontal="center" vertical="center" wrapText="1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SERVICIOS!$A$34:$A$56</c:f>
              <c:strCache>
                <c:ptCount val="23"/>
                <c:pt idx="0">
                  <c:v>Quimioterapia</c:v>
                </c:pt>
                <c:pt idx="1">
                  <c:v>Rehabilitación</c:v>
                </c:pt>
                <c:pt idx="2">
                  <c:v>Especialidades 4° piso UC</c:v>
                </c:pt>
                <c:pt idx="3">
                  <c:v>Especialidades Qcas ortopedia</c:v>
                </c:pt>
                <c:pt idx="4">
                  <c:v>Medicina Interna</c:v>
                </c:pt>
                <c:pt idx="5">
                  <c:v>Central de esterilización</c:v>
                </c:pt>
                <c:pt idx="6">
                  <c:v>Especialidades 5° piso</c:v>
                </c:pt>
                <c:pt idx="7">
                  <c:v>Sala de partos</c:v>
                </c:pt>
                <c:pt idx="8">
                  <c:v>Cirugía general</c:v>
                </c:pt>
                <c:pt idx="9">
                  <c:v>Hemodialisis</c:v>
                </c:pt>
                <c:pt idx="10">
                  <c:v>Laboratorio clínico</c:v>
                </c:pt>
                <c:pt idx="11">
                  <c:v>Cuidado básico neonatal</c:v>
                </c:pt>
                <c:pt idx="12">
                  <c:v>Ginecología</c:v>
                </c:pt>
                <c:pt idx="13">
                  <c:v>Urgencias</c:v>
                </c:pt>
                <c:pt idx="14">
                  <c:v>Quirófano</c:v>
                </c:pt>
                <c:pt idx="15">
                  <c:v>Cuidado intensivo adulto</c:v>
                </c:pt>
                <c:pt idx="16">
                  <c:v>Consultorio Urgencias ginecología</c:v>
                </c:pt>
                <c:pt idx="17">
                  <c:v>Cuidado intensivo neonatal</c:v>
                </c:pt>
                <c:pt idx="18">
                  <c:v>Radioterapia</c:v>
                </c:pt>
                <c:pt idx="19">
                  <c:v>Cuidado intermedio adulto</c:v>
                </c:pt>
                <c:pt idx="20">
                  <c:v>Imágenes diagnósticas</c:v>
                </c:pt>
                <c:pt idx="21">
                  <c:v>Consulta externa</c:v>
                </c:pt>
                <c:pt idx="22">
                  <c:v>Consultorio Urgencias 1° p</c:v>
                </c:pt>
              </c:strCache>
            </c:strRef>
          </c:cat>
          <c:val>
            <c:numRef>
              <c:f>SERVICIOS!$B$34:$B$56</c:f>
              <c:numCache>
                <c:formatCode>0.0%</c:formatCode>
                <c:ptCount val="23"/>
                <c:pt idx="0" formatCode="0%">
                  <c:v>1</c:v>
                </c:pt>
                <c:pt idx="1">
                  <c:v>0.98875000000000002</c:v>
                </c:pt>
                <c:pt idx="2">
                  <c:v>0.98499999999999999</c:v>
                </c:pt>
                <c:pt idx="3">
                  <c:v>0.98333333333333339</c:v>
                </c:pt>
                <c:pt idx="4">
                  <c:v>0.97083333333333344</c:v>
                </c:pt>
                <c:pt idx="5" formatCode="0%">
                  <c:v>0.97025000000000006</c:v>
                </c:pt>
                <c:pt idx="6">
                  <c:v>0.96777777777777774</c:v>
                </c:pt>
                <c:pt idx="7">
                  <c:v>0.95500000000000007</c:v>
                </c:pt>
                <c:pt idx="8">
                  <c:v>0.95333333333333337</c:v>
                </c:pt>
                <c:pt idx="9">
                  <c:v>0.95333333333333325</c:v>
                </c:pt>
                <c:pt idx="10">
                  <c:v>0.95166666666666666</c:v>
                </c:pt>
                <c:pt idx="11">
                  <c:v>0.95125000000000004</c:v>
                </c:pt>
                <c:pt idx="12">
                  <c:v>0.9491666666666666</c:v>
                </c:pt>
                <c:pt idx="13">
                  <c:v>0.9375</c:v>
                </c:pt>
                <c:pt idx="14">
                  <c:v>0.93200000000000005</c:v>
                </c:pt>
                <c:pt idx="15">
                  <c:v>0.93200000000000005</c:v>
                </c:pt>
                <c:pt idx="16" formatCode="0%">
                  <c:v>0.91749999999999998</c:v>
                </c:pt>
                <c:pt idx="17">
                  <c:v>0.91083333333333327</c:v>
                </c:pt>
                <c:pt idx="18">
                  <c:v>0.8587499999999999</c:v>
                </c:pt>
                <c:pt idx="19" formatCode="0%">
                  <c:v>0.84</c:v>
                </c:pt>
                <c:pt idx="20" formatCode="0%">
                  <c:v>0.84</c:v>
                </c:pt>
                <c:pt idx="21">
                  <c:v>0.77875000000000005</c:v>
                </c:pt>
                <c:pt idx="22" formatCode="0%">
                  <c:v>0.50749999999999995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44-47C3-867B-B16EC02F5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4698320"/>
        <c:axId val="240065128"/>
        <c:axId val="0"/>
      </c:bar3DChart>
      <c:catAx>
        <c:axId val="31469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40065128"/>
        <c:crosses val="autoZero"/>
        <c:auto val="1"/>
        <c:lblAlgn val="ctr"/>
        <c:lblOffset val="100"/>
        <c:noMultiLvlLbl val="0"/>
      </c:catAx>
      <c:valAx>
        <c:axId val="2400651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14698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28575</xdr:rowOff>
    </xdr:from>
    <xdr:to>
      <xdr:col>1</xdr:col>
      <xdr:colOff>581025</xdr:colOff>
      <xdr:row>1</xdr:row>
      <xdr:rowOff>473074</xdr:rowOff>
    </xdr:to>
    <xdr:pic>
      <xdr:nvPicPr>
        <xdr:cNvPr id="2" name="6 Imagen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b="16891"/>
        <a:stretch/>
      </xdr:blipFill>
      <xdr:spPr>
        <a:xfrm>
          <a:off x="161925" y="514350"/>
          <a:ext cx="419100" cy="4444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0</xdr:row>
      <xdr:rowOff>0</xdr:rowOff>
    </xdr:from>
    <xdr:to>
      <xdr:col>1</xdr:col>
      <xdr:colOff>771525</xdr:colOff>
      <xdr:row>0</xdr:row>
      <xdr:rowOff>498420</xdr:rowOff>
    </xdr:to>
    <xdr:pic>
      <xdr:nvPicPr>
        <xdr:cNvPr id="2" name="6 Imagen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b="16891"/>
        <a:stretch/>
      </xdr:blipFill>
      <xdr:spPr>
        <a:xfrm>
          <a:off x="590550" y="0"/>
          <a:ext cx="457200" cy="498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1</xdr:row>
      <xdr:rowOff>19050</xdr:rowOff>
    </xdr:from>
    <xdr:to>
      <xdr:col>0</xdr:col>
      <xdr:colOff>866775</xdr:colOff>
      <xdr:row>1</xdr:row>
      <xdr:rowOff>593670</xdr:rowOff>
    </xdr:to>
    <xdr:pic>
      <xdr:nvPicPr>
        <xdr:cNvPr id="2" name="6 Imagen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b="16891"/>
        <a:stretch/>
      </xdr:blipFill>
      <xdr:spPr>
        <a:xfrm>
          <a:off x="666750" y="209550"/>
          <a:ext cx="552450" cy="574620"/>
        </a:xfrm>
        <a:prstGeom prst="rect">
          <a:avLst/>
        </a:prstGeom>
      </xdr:spPr>
    </xdr:pic>
    <xdr:clientData/>
  </xdr:twoCellAnchor>
  <xdr:twoCellAnchor>
    <xdr:from>
      <xdr:col>4</xdr:col>
      <xdr:colOff>476250</xdr:colOff>
      <xdr:row>32</xdr:row>
      <xdr:rowOff>176212</xdr:rowOff>
    </xdr:from>
    <xdr:to>
      <xdr:col>13</xdr:col>
      <xdr:colOff>0</xdr:colOff>
      <xdr:row>50</xdr:row>
      <xdr:rowOff>61912</xdr:rowOff>
    </xdr:to>
    <xdr:graphicFrame macro="">
      <xdr:nvGraphicFramePr>
        <xdr:cNvPr id="5" name="4 Gráfico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851"/>
  <sheetViews>
    <sheetView tabSelected="1" zoomScale="120" zoomScaleNormal="120" workbookViewId="0">
      <selection activeCell="G583" sqref="G583:H583"/>
    </sheetView>
  </sheetViews>
  <sheetFormatPr baseColWidth="10" defaultRowHeight="38.25" customHeight="1" x14ac:dyDescent="0.2"/>
  <cols>
    <col min="1" max="1" width="2.85546875" style="2" customWidth="1"/>
    <col min="2" max="3" width="11.42578125" style="2"/>
    <col min="4" max="4" width="11.5703125" style="2" customWidth="1"/>
    <col min="5" max="5" width="11.7109375" style="2" customWidth="1"/>
    <col min="6" max="7" width="11" style="2" customWidth="1"/>
    <col min="8" max="8" width="12.42578125" style="2" customWidth="1"/>
    <col min="9" max="9" width="12" style="2" customWidth="1"/>
    <col min="10" max="10" width="13.140625" style="2" customWidth="1"/>
    <col min="11" max="11" width="11" style="2" customWidth="1"/>
    <col min="12" max="12" width="14.42578125" style="2" customWidth="1"/>
    <col min="13" max="14" width="8.42578125" style="2" customWidth="1"/>
    <col min="15" max="15" width="3.7109375" style="2" customWidth="1"/>
    <col min="16" max="16384" width="11.42578125" style="2"/>
  </cols>
  <sheetData>
    <row r="1" spans="2:16" ht="12.75" x14ac:dyDescent="0.2"/>
    <row r="2" spans="2:16" ht="38.25" customHeight="1" x14ac:dyDescent="0.2">
      <c r="B2" s="1"/>
      <c r="C2" s="141" t="s">
        <v>145</v>
      </c>
      <c r="D2" s="141"/>
      <c r="E2" s="141"/>
      <c r="F2" s="141"/>
      <c r="G2" s="141"/>
      <c r="H2" s="141"/>
      <c r="I2" s="141"/>
      <c r="J2" s="141"/>
      <c r="K2" s="141"/>
    </row>
    <row r="3" spans="2:16" ht="15" x14ac:dyDescent="0.25">
      <c r="B3" s="83"/>
    </row>
    <row r="4" spans="2:16" ht="38.25" customHeight="1" x14ac:dyDescent="0.2">
      <c r="B4" s="3" t="s">
        <v>0</v>
      </c>
      <c r="C4" s="3" t="s">
        <v>1</v>
      </c>
      <c r="D4" s="3" t="s">
        <v>103</v>
      </c>
      <c r="I4" s="8"/>
      <c r="J4" s="8"/>
      <c r="K4" s="8"/>
      <c r="L4" s="8"/>
      <c r="M4" s="8"/>
      <c r="N4" s="8"/>
      <c r="O4" s="8"/>
      <c r="P4" s="8"/>
    </row>
    <row r="5" spans="2:16" ht="12.75" x14ac:dyDescent="0.2">
      <c r="B5" s="34" t="s">
        <v>60</v>
      </c>
      <c r="C5" s="10">
        <f>D19+D20+D21+D22+D23+D24+D25+D26+D30+D34+D42+D43+D54+D58</f>
        <v>139</v>
      </c>
      <c r="D5" s="86">
        <v>0.92200000000000004</v>
      </c>
      <c r="I5" s="8"/>
      <c r="J5" s="8"/>
      <c r="K5" s="8"/>
      <c r="L5" s="8"/>
      <c r="M5" s="8"/>
      <c r="N5" s="8"/>
      <c r="O5" s="8"/>
    </row>
    <row r="6" spans="2:16" ht="12.75" x14ac:dyDescent="0.2">
      <c r="B6" s="34" t="s">
        <v>61</v>
      </c>
      <c r="C6" s="10">
        <f>D83+D84+D85+D86+D87+D88+D89+D90+D94+D98+D100+D106+D107+D111+D112+D113+D118+D122+D126+D127+D132+D135+D138+D141+D142</f>
        <v>394</v>
      </c>
      <c r="D6" s="86">
        <v>0.94</v>
      </c>
      <c r="I6" s="8"/>
      <c r="J6" s="8"/>
      <c r="K6" s="8"/>
      <c r="L6" s="8"/>
      <c r="M6" s="8"/>
      <c r="N6" s="8"/>
      <c r="O6" s="8"/>
    </row>
    <row r="7" spans="2:16" ht="12.75" x14ac:dyDescent="0.2">
      <c r="B7" s="34" t="s">
        <v>2</v>
      </c>
      <c r="C7" s="10">
        <f>D147+D148+D149+D150+D151+D152+D153+D154+D158+D162+D164+D170+D171+D175+D176+D177+D182+D190+D191+D196+D199+D202+D205+D206</f>
        <v>379</v>
      </c>
      <c r="D7" s="86">
        <v>0.95199999999999996</v>
      </c>
      <c r="I7" s="8"/>
      <c r="J7" s="8"/>
      <c r="K7" s="8"/>
      <c r="L7" s="8"/>
      <c r="M7" s="8"/>
      <c r="N7" s="8"/>
      <c r="O7" s="8"/>
    </row>
    <row r="8" spans="2:16" ht="12.75" x14ac:dyDescent="0.2">
      <c r="B8" s="34" t="s">
        <v>3</v>
      </c>
      <c r="C8" s="10">
        <f>D211+D212+D213+D214+D215+D216+D217+D218+D222+D226+D228+D234+D235+D239+D240+D241+D246+D250+D254+D255+D260+D263+D266+D269+D270</f>
        <v>316</v>
      </c>
      <c r="D8" s="11">
        <v>0.91600000000000004</v>
      </c>
      <c r="I8" s="8"/>
      <c r="J8" s="8"/>
      <c r="K8" s="8"/>
      <c r="L8" s="8"/>
      <c r="M8" s="8"/>
      <c r="N8" s="8"/>
      <c r="O8" s="8"/>
    </row>
    <row r="9" spans="2:16" ht="12.75" x14ac:dyDescent="0.2">
      <c r="B9" s="34" t="s">
        <v>4</v>
      </c>
      <c r="C9" s="10">
        <f>D276+D277+D278+D279+D280+D281+D282+D283+D287+D291+D293+D299+D300++D304+D306+D311+D315+D319+D320+D325+D328+D331+D334+D335</f>
        <v>201</v>
      </c>
      <c r="D9" s="11">
        <v>0.93400000000000005</v>
      </c>
      <c r="G9" s="8"/>
      <c r="H9" s="8"/>
      <c r="I9" s="8"/>
      <c r="J9" s="8"/>
      <c r="K9" s="8"/>
      <c r="L9" s="8"/>
      <c r="M9" s="8"/>
      <c r="N9" s="8"/>
      <c r="O9" s="8"/>
    </row>
    <row r="10" spans="2:16" ht="12.75" x14ac:dyDescent="0.2">
      <c r="B10" s="34" t="s">
        <v>5</v>
      </c>
      <c r="C10" s="10">
        <f>D341+D342+D343+D345+D346+D347+D348+D352+D356+D358+D364+D365+D369+D370+D371+D376+D380+D384+D385+D399+D400</f>
        <v>148</v>
      </c>
      <c r="D10" s="11">
        <v>0.90700000000000003</v>
      </c>
      <c r="G10" s="8"/>
      <c r="H10" s="8"/>
      <c r="I10" s="8"/>
      <c r="J10" s="8"/>
      <c r="K10" s="8"/>
      <c r="L10" s="8"/>
      <c r="M10" s="8"/>
      <c r="N10" s="8"/>
      <c r="O10" s="8"/>
    </row>
    <row r="11" spans="2:16" ht="12.75" x14ac:dyDescent="0.2">
      <c r="B11" s="34" t="s">
        <v>6</v>
      </c>
      <c r="C11" s="10">
        <f>D405+D406+D407+D408+D409+D410+D411+D412+D416+D420+D422+D428+D429+D433+D434+D435+D448+D449+D454+D457+D460+D463+D464</f>
        <v>169</v>
      </c>
      <c r="D11" s="11">
        <v>0.91500000000000004</v>
      </c>
      <c r="G11" s="8"/>
      <c r="H11" s="8"/>
      <c r="I11" s="8"/>
      <c r="J11" s="8"/>
      <c r="K11" s="8"/>
      <c r="L11" s="8"/>
      <c r="M11" s="8"/>
      <c r="N11" s="8"/>
      <c r="O11" s="8"/>
    </row>
    <row r="12" spans="2:16" ht="12.75" x14ac:dyDescent="0.2">
      <c r="B12" s="34" t="s">
        <v>7</v>
      </c>
      <c r="C12" s="10">
        <f>D469+D470+D471+D472+D473+D474+D475+D476+D480+D484+D492+D493+D497+D498+D499+D504+D508+D512+D513</f>
        <v>136</v>
      </c>
      <c r="D12" s="11">
        <v>0.92100000000000004</v>
      </c>
      <c r="G12" s="8"/>
      <c r="H12" s="8"/>
      <c r="I12" s="8"/>
      <c r="J12" s="8"/>
      <c r="K12" s="8"/>
      <c r="L12" s="8"/>
      <c r="M12" s="8"/>
      <c r="N12" s="8"/>
      <c r="O12" s="8"/>
    </row>
    <row r="13" spans="2:16" ht="12.75" x14ac:dyDescent="0.2">
      <c r="B13" s="34" t="s">
        <v>8</v>
      </c>
      <c r="C13" s="10">
        <f>D538+D557+D583+D586+D589</f>
        <v>29</v>
      </c>
      <c r="D13" s="11">
        <v>0.91</v>
      </c>
      <c r="G13" s="8"/>
      <c r="H13" s="8"/>
      <c r="I13" s="8"/>
      <c r="J13" s="8"/>
      <c r="K13" s="8"/>
      <c r="L13" s="8"/>
      <c r="M13" s="8"/>
      <c r="N13" s="8"/>
      <c r="O13" s="8"/>
    </row>
    <row r="14" spans="2:16" ht="12.75" x14ac:dyDescent="0.2">
      <c r="B14" s="63" t="s">
        <v>47</v>
      </c>
      <c r="C14" s="64">
        <f>SUM(C5:C13)</f>
        <v>1911</v>
      </c>
      <c r="D14" s="65">
        <f>AVERAGE(D5:D13)</f>
        <v>0.92411111111111111</v>
      </c>
      <c r="G14" s="8"/>
      <c r="H14" s="8"/>
      <c r="I14" s="8"/>
      <c r="J14" s="8"/>
      <c r="K14" s="8"/>
      <c r="L14" s="8"/>
      <c r="M14" s="8"/>
      <c r="N14" s="8"/>
      <c r="O14" s="8"/>
    </row>
    <row r="15" spans="2:16" ht="12.75" x14ac:dyDescent="0.2"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pans="2:16" ht="12.75" x14ac:dyDescent="0.2">
      <c r="B16" s="12" t="s">
        <v>62</v>
      </c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</row>
    <row r="17" spans="2:15" ht="12.75" x14ac:dyDescent="0.2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</row>
    <row r="18" spans="2:15" ht="38.25" customHeight="1" x14ac:dyDescent="0.2">
      <c r="B18" s="113" t="s">
        <v>10</v>
      </c>
      <c r="C18" s="113"/>
      <c r="D18" s="4" t="s">
        <v>1</v>
      </c>
      <c r="E18" s="4" t="s">
        <v>11</v>
      </c>
      <c r="F18" s="4" t="s">
        <v>12</v>
      </c>
      <c r="G18" s="4" t="s">
        <v>13</v>
      </c>
      <c r="H18" s="4" t="s">
        <v>14</v>
      </c>
      <c r="I18" s="4" t="s">
        <v>15</v>
      </c>
      <c r="J18" s="4" t="s">
        <v>16</v>
      </c>
      <c r="K18" s="4" t="s">
        <v>17</v>
      </c>
      <c r="L18" s="8"/>
      <c r="M18" s="8"/>
      <c r="N18" s="8"/>
      <c r="O18" s="8"/>
    </row>
    <row r="19" spans="2:15" ht="12.75" x14ac:dyDescent="0.2">
      <c r="B19" s="117" t="s">
        <v>83</v>
      </c>
      <c r="C19" s="117"/>
      <c r="D19" s="9">
        <v>20</v>
      </c>
      <c r="E19" s="84">
        <v>0.97</v>
      </c>
      <c r="F19" s="84">
        <v>0.99</v>
      </c>
      <c r="G19" s="85">
        <v>0.98</v>
      </c>
      <c r="H19" s="84">
        <v>0.83</v>
      </c>
      <c r="I19" s="85">
        <v>1</v>
      </c>
      <c r="J19" s="85">
        <v>0.97</v>
      </c>
      <c r="K19" s="54">
        <f>+AVERAGE(E19:J19)</f>
        <v>0.95666666666666655</v>
      </c>
      <c r="L19" s="8"/>
      <c r="M19" s="8"/>
      <c r="N19" s="8"/>
      <c r="O19" s="8"/>
    </row>
    <row r="20" spans="2:15" ht="12.75" x14ac:dyDescent="0.2">
      <c r="B20" s="115" t="s">
        <v>118</v>
      </c>
      <c r="C20" s="116"/>
      <c r="D20" s="9">
        <v>12</v>
      </c>
      <c r="E20" s="84">
        <v>1</v>
      </c>
      <c r="F20" s="84">
        <v>0.98799999999999999</v>
      </c>
      <c r="G20" s="85">
        <v>0.95799999999999996</v>
      </c>
      <c r="H20" s="84">
        <v>0.99199999999999999</v>
      </c>
      <c r="I20" s="85">
        <v>1</v>
      </c>
      <c r="J20" s="85">
        <v>0.99</v>
      </c>
      <c r="K20" s="54">
        <f t="shared" ref="K20:K26" si="0">+AVERAGE(E20:J20)</f>
        <v>0.98799999999999999</v>
      </c>
      <c r="L20" s="8"/>
      <c r="M20" s="8"/>
      <c r="N20" s="8"/>
      <c r="O20" s="8"/>
    </row>
    <row r="21" spans="2:15" ht="38.25" customHeight="1" x14ac:dyDescent="0.2">
      <c r="B21" s="117" t="s">
        <v>18</v>
      </c>
      <c r="C21" s="117"/>
      <c r="D21" s="9">
        <v>10</v>
      </c>
      <c r="E21" s="84">
        <v>1</v>
      </c>
      <c r="F21" s="86">
        <v>1</v>
      </c>
      <c r="G21" s="86">
        <v>1</v>
      </c>
      <c r="H21" s="86">
        <v>1</v>
      </c>
      <c r="I21" s="85">
        <v>1</v>
      </c>
      <c r="J21" s="86">
        <v>0.98</v>
      </c>
      <c r="K21" s="54">
        <f t="shared" si="0"/>
        <v>0.9966666666666667</v>
      </c>
      <c r="L21" s="8"/>
      <c r="M21" s="8"/>
      <c r="N21" s="8"/>
      <c r="O21" s="8"/>
    </row>
    <row r="22" spans="2:15" ht="24.75" customHeight="1" x14ac:dyDescent="0.2">
      <c r="B22" s="115" t="s">
        <v>68</v>
      </c>
      <c r="C22" s="116"/>
      <c r="D22" s="9">
        <v>2</v>
      </c>
      <c r="E22" s="86">
        <v>1</v>
      </c>
      <c r="F22" s="86">
        <v>1</v>
      </c>
      <c r="G22" s="86">
        <v>1</v>
      </c>
      <c r="H22" s="86">
        <v>0.9</v>
      </c>
      <c r="I22" s="85">
        <v>1</v>
      </c>
      <c r="J22" s="86">
        <v>1</v>
      </c>
      <c r="K22" s="54">
        <f t="shared" si="0"/>
        <v>0.98333333333333339</v>
      </c>
      <c r="L22" s="8"/>
      <c r="M22" s="8"/>
      <c r="N22" s="8"/>
      <c r="O22" s="8"/>
    </row>
    <row r="23" spans="2:15" ht="24.75" customHeight="1" x14ac:dyDescent="0.2">
      <c r="B23" s="115" t="s">
        <v>129</v>
      </c>
      <c r="C23" s="116"/>
      <c r="D23" s="9">
        <v>13</v>
      </c>
      <c r="E23" s="86">
        <v>0.92</v>
      </c>
      <c r="F23" s="86">
        <v>0.96</v>
      </c>
      <c r="G23" s="86">
        <v>0.99</v>
      </c>
      <c r="H23" s="86">
        <v>0.98</v>
      </c>
      <c r="I23" s="85">
        <v>1</v>
      </c>
      <c r="J23" s="86">
        <v>0.93</v>
      </c>
      <c r="K23" s="54">
        <f t="shared" si="0"/>
        <v>0.96333333333333326</v>
      </c>
      <c r="L23" s="8"/>
      <c r="M23" s="8"/>
      <c r="N23" s="8"/>
      <c r="O23" s="8"/>
    </row>
    <row r="24" spans="2:15" ht="12.75" x14ac:dyDescent="0.2">
      <c r="B24" s="115" t="s">
        <v>121</v>
      </c>
      <c r="C24" s="116"/>
      <c r="D24" s="9">
        <v>12</v>
      </c>
      <c r="E24" s="86">
        <v>0.98</v>
      </c>
      <c r="F24" s="86">
        <v>1</v>
      </c>
      <c r="G24" s="86">
        <v>1</v>
      </c>
      <c r="H24" s="86">
        <v>0.95</v>
      </c>
      <c r="I24" s="85">
        <v>1</v>
      </c>
      <c r="J24" s="86">
        <v>0.99</v>
      </c>
      <c r="K24" s="54">
        <f>+AVERAGE(E24:J24)</f>
        <v>0.98666666666666669</v>
      </c>
      <c r="L24" s="8"/>
      <c r="M24" s="8"/>
      <c r="N24" s="8"/>
      <c r="O24" s="8"/>
    </row>
    <row r="25" spans="2:15" ht="30.75" customHeight="1" x14ac:dyDescent="0.2">
      <c r="B25" s="115" t="s">
        <v>133</v>
      </c>
      <c r="C25" s="116"/>
      <c r="D25" s="9">
        <v>10</v>
      </c>
      <c r="E25" s="86">
        <v>0.97299999999999998</v>
      </c>
      <c r="F25" s="86">
        <v>1</v>
      </c>
      <c r="G25" s="86">
        <v>1</v>
      </c>
      <c r="H25" s="86">
        <v>0.97499999999999998</v>
      </c>
      <c r="I25" s="85">
        <v>1</v>
      </c>
      <c r="J25" s="86">
        <v>1</v>
      </c>
      <c r="K25" s="54">
        <f>+AVERAGE(E25:J25)</f>
        <v>0.9913333333333334</v>
      </c>
      <c r="L25" s="8"/>
      <c r="M25" s="8"/>
      <c r="N25" s="8"/>
      <c r="O25" s="8"/>
    </row>
    <row r="26" spans="2:15" ht="12.75" x14ac:dyDescent="0.2">
      <c r="B26" s="115" t="s">
        <v>130</v>
      </c>
      <c r="C26" s="116"/>
      <c r="D26" s="9">
        <v>10</v>
      </c>
      <c r="E26" s="86">
        <v>0.97</v>
      </c>
      <c r="F26" s="86">
        <v>0.98</v>
      </c>
      <c r="G26" s="86">
        <v>1</v>
      </c>
      <c r="H26" s="86">
        <v>0.98</v>
      </c>
      <c r="I26" s="85">
        <v>1</v>
      </c>
      <c r="J26" s="86">
        <v>0.94</v>
      </c>
      <c r="K26" s="54">
        <f t="shared" si="0"/>
        <v>0.97833333333333317</v>
      </c>
      <c r="L26" s="8"/>
      <c r="M26" s="8"/>
      <c r="N26" s="8"/>
      <c r="O26" s="8"/>
    </row>
    <row r="27" spans="2:15" ht="12.75" x14ac:dyDescent="0.2">
      <c r="B27" s="113" t="s">
        <v>19</v>
      </c>
      <c r="C27" s="113"/>
      <c r="D27" s="113"/>
      <c r="E27" s="113"/>
      <c r="F27" s="113"/>
      <c r="G27" s="113"/>
      <c r="H27" s="113"/>
      <c r="I27" s="113"/>
      <c r="J27" s="113"/>
      <c r="K27" s="16">
        <f>+AVERAGE(K19:K26)</f>
        <v>0.98054166666666664</v>
      </c>
      <c r="L27" s="8"/>
      <c r="M27" s="8"/>
      <c r="N27" s="8"/>
      <c r="O27" s="8"/>
    </row>
    <row r="28" spans="2:15" ht="21" customHeight="1" x14ac:dyDescent="0.2">
      <c r="B28" s="5"/>
      <c r="C28" s="5"/>
      <c r="D28" s="5"/>
      <c r="E28" s="5"/>
      <c r="F28" s="5"/>
      <c r="G28" s="5"/>
      <c r="H28" s="5"/>
      <c r="I28" s="5"/>
      <c r="J28" s="5"/>
      <c r="K28" s="17"/>
      <c r="L28" s="8"/>
      <c r="M28" s="8"/>
      <c r="N28" s="8"/>
      <c r="O28" s="8"/>
    </row>
    <row r="29" spans="2:15" ht="57" customHeight="1" x14ac:dyDescent="0.2">
      <c r="B29" s="113" t="s">
        <v>10</v>
      </c>
      <c r="C29" s="113"/>
      <c r="D29" s="4" t="s">
        <v>1</v>
      </c>
      <c r="E29" s="4" t="s">
        <v>12</v>
      </c>
      <c r="F29" s="4" t="s">
        <v>14</v>
      </c>
      <c r="G29" s="4" t="s">
        <v>69</v>
      </c>
      <c r="H29" s="4" t="s">
        <v>15</v>
      </c>
      <c r="I29" s="4" t="s">
        <v>17</v>
      </c>
      <c r="J29" s="5"/>
      <c r="K29" s="5"/>
      <c r="L29" s="8"/>
      <c r="M29" s="8"/>
      <c r="N29" s="8"/>
      <c r="O29" s="8"/>
    </row>
    <row r="30" spans="2:15" ht="12.75" x14ac:dyDescent="0.2">
      <c r="B30" s="121" t="s">
        <v>21</v>
      </c>
      <c r="C30" s="121"/>
      <c r="D30" s="9">
        <v>13</v>
      </c>
      <c r="E30" s="84">
        <v>0.77</v>
      </c>
      <c r="F30" s="84">
        <v>0.92</v>
      </c>
      <c r="G30" s="85">
        <v>0.65</v>
      </c>
      <c r="H30" s="84">
        <v>0.75</v>
      </c>
      <c r="I30" s="85">
        <f>+AVERAGE(E30:H30)</f>
        <v>0.77249999999999996</v>
      </c>
      <c r="J30" s="18"/>
      <c r="K30" s="19"/>
      <c r="L30" s="8"/>
      <c r="M30" s="8"/>
      <c r="N30" s="8"/>
      <c r="O30" s="8"/>
    </row>
    <row r="31" spans="2:15" ht="12.75" x14ac:dyDescent="0.2">
      <c r="B31" s="5"/>
      <c r="C31" s="5"/>
      <c r="D31" s="5"/>
      <c r="E31" s="5"/>
      <c r="F31" s="5"/>
      <c r="G31" s="5"/>
      <c r="H31" s="5"/>
      <c r="I31" s="5"/>
      <c r="J31" s="5"/>
      <c r="K31" s="17"/>
      <c r="L31" s="8"/>
      <c r="M31" s="8"/>
      <c r="N31" s="8"/>
      <c r="O31" s="8"/>
    </row>
    <row r="32" spans="2:15" ht="38.25" customHeight="1" x14ac:dyDescent="0.2">
      <c r="B32" s="113" t="s">
        <v>10</v>
      </c>
      <c r="C32" s="113"/>
      <c r="D32" s="113" t="s">
        <v>1</v>
      </c>
      <c r="E32" s="121" t="s">
        <v>11</v>
      </c>
      <c r="F32" s="113" t="s">
        <v>22</v>
      </c>
      <c r="G32" s="113"/>
      <c r="H32" s="113" t="s">
        <v>20</v>
      </c>
      <c r="I32" s="113"/>
      <c r="J32" s="113" t="s">
        <v>23</v>
      </c>
      <c r="K32" s="120"/>
      <c r="L32" s="118" t="s">
        <v>25</v>
      </c>
      <c r="M32" s="8"/>
      <c r="N32" s="140"/>
      <c r="O32" s="140"/>
    </row>
    <row r="33" spans="2:15" ht="12" customHeight="1" x14ac:dyDescent="0.2">
      <c r="B33" s="113"/>
      <c r="C33" s="113"/>
      <c r="D33" s="113"/>
      <c r="E33" s="121"/>
      <c r="F33" s="113"/>
      <c r="G33" s="113"/>
      <c r="H33" s="113"/>
      <c r="I33" s="113"/>
      <c r="J33" s="113"/>
      <c r="K33" s="120"/>
      <c r="L33" s="119"/>
      <c r="M33" s="8"/>
      <c r="N33" s="140"/>
      <c r="O33" s="140"/>
    </row>
    <row r="34" spans="2:15" ht="12" customHeight="1" x14ac:dyDescent="0.2">
      <c r="B34" s="117" t="s">
        <v>26</v>
      </c>
      <c r="C34" s="117"/>
      <c r="D34" s="9">
        <v>11</v>
      </c>
      <c r="E34" s="86">
        <v>0.98</v>
      </c>
      <c r="F34" s="114">
        <v>0.82</v>
      </c>
      <c r="G34" s="114"/>
      <c r="H34" s="114">
        <v>1</v>
      </c>
      <c r="I34" s="114"/>
      <c r="J34" s="114">
        <v>0.96</v>
      </c>
      <c r="K34" s="123"/>
      <c r="L34" s="86">
        <v>0.99</v>
      </c>
      <c r="M34" s="8"/>
      <c r="N34" s="21"/>
      <c r="O34" s="21"/>
    </row>
    <row r="35" spans="2:15" ht="12" customHeight="1" x14ac:dyDescent="0.2">
      <c r="B35" s="120" t="s">
        <v>27</v>
      </c>
      <c r="C35" s="122"/>
      <c r="D35" s="15"/>
      <c r="E35" s="51"/>
      <c r="F35" s="51"/>
      <c r="G35" s="51"/>
      <c r="H35" s="51"/>
      <c r="I35" s="51"/>
      <c r="J35" s="51"/>
      <c r="K35" s="51"/>
      <c r="L35" s="87">
        <f>(E34+F34+H34+J34+L34)/5</f>
        <v>0.95</v>
      </c>
      <c r="M35" s="8"/>
      <c r="N35" s="21"/>
      <c r="O35" s="21"/>
    </row>
    <row r="36" spans="2:15" ht="12" customHeight="1" x14ac:dyDescent="0.2">
      <c r="B36" s="117" t="s">
        <v>81</v>
      </c>
      <c r="C36" s="117"/>
      <c r="D36" s="9" t="s">
        <v>84</v>
      </c>
      <c r="E36" s="86" t="s">
        <v>84</v>
      </c>
      <c r="F36" s="114" t="s">
        <v>84</v>
      </c>
      <c r="G36" s="114"/>
      <c r="H36" s="114" t="s">
        <v>84</v>
      </c>
      <c r="I36" s="114"/>
      <c r="J36" s="114" t="s">
        <v>84</v>
      </c>
      <c r="K36" s="123"/>
      <c r="L36" s="86" t="s">
        <v>84</v>
      </c>
      <c r="M36" s="8"/>
      <c r="N36" s="21"/>
      <c r="O36" s="21"/>
    </row>
    <row r="37" spans="2:15" ht="12.75" x14ac:dyDescent="0.2">
      <c r="B37" s="120" t="s">
        <v>27</v>
      </c>
      <c r="C37" s="122"/>
      <c r="D37" s="15"/>
      <c r="E37" s="51"/>
      <c r="F37" s="51"/>
      <c r="G37" s="51"/>
      <c r="H37" s="51"/>
      <c r="I37" s="51"/>
      <c r="J37" s="51"/>
      <c r="K37" s="51"/>
      <c r="L37" s="87" t="s">
        <v>84</v>
      </c>
      <c r="M37" s="8"/>
      <c r="N37" s="139"/>
      <c r="O37" s="140"/>
    </row>
    <row r="38" spans="2:15" ht="12.75" customHeight="1" x14ac:dyDescent="0.2">
      <c r="B38" s="120" t="s">
        <v>27</v>
      </c>
      <c r="C38" s="122"/>
      <c r="D38" s="15"/>
      <c r="E38" s="51"/>
      <c r="F38" s="51"/>
      <c r="G38" s="51"/>
      <c r="H38" s="51"/>
      <c r="I38" s="51"/>
      <c r="J38" s="51"/>
      <c r="K38" s="51"/>
      <c r="L38" s="87">
        <v>0.95</v>
      </c>
      <c r="M38" s="8"/>
      <c r="N38" s="139"/>
      <c r="O38" s="140"/>
    </row>
    <row r="39" spans="2:15" ht="12.75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36"/>
      <c r="M39" s="8"/>
      <c r="N39" s="8"/>
      <c r="O39" s="8"/>
    </row>
    <row r="40" spans="2:15" ht="38.25" customHeight="1" x14ac:dyDescent="0.2">
      <c r="B40" s="113" t="s">
        <v>10</v>
      </c>
      <c r="C40" s="113"/>
      <c r="D40" s="113" t="s">
        <v>1</v>
      </c>
      <c r="E40" s="121" t="s">
        <v>11</v>
      </c>
      <c r="F40" s="113" t="s">
        <v>20</v>
      </c>
      <c r="G40" s="113"/>
      <c r="H40" s="113" t="s">
        <v>14</v>
      </c>
      <c r="I40" s="113"/>
      <c r="J40" s="113" t="s">
        <v>28</v>
      </c>
      <c r="K40" s="113"/>
      <c r="L40" s="113" t="s">
        <v>17</v>
      </c>
      <c r="M40" s="8"/>
      <c r="N40" s="8"/>
      <c r="O40" s="8"/>
    </row>
    <row r="41" spans="2:15" ht="18.75" customHeight="1" x14ac:dyDescent="0.2">
      <c r="B41" s="113"/>
      <c r="C41" s="113"/>
      <c r="D41" s="113"/>
      <c r="E41" s="121"/>
      <c r="F41" s="113"/>
      <c r="G41" s="113"/>
      <c r="H41" s="113"/>
      <c r="I41" s="113"/>
      <c r="J41" s="113"/>
      <c r="K41" s="113"/>
      <c r="L41" s="113"/>
      <c r="M41" s="8"/>
      <c r="N41" s="8"/>
      <c r="O41" s="8"/>
    </row>
    <row r="42" spans="2:15" ht="12.75" x14ac:dyDescent="0.2">
      <c r="B42" s="117" t="s">
        <v>29</v>
      </c>
      <c r="C42" s="117"/>
      <c r="D42" s="9">
        <v>17</v>
      </c>
      <c r="E42" s="86">
        <v>0.88</v>
      </c>
      <c r="F42" s="114">
        <v>0.97</v>
      </c>
      <c r="G42" s="114"/>
      <c r="H42" s="114">
        <v>0.89</v>
      </c>
      <c r="I42" s="114"/>
      <c r="J42" s="114">
        <v>0.98</v>
      </c>
      <c r="K42" s="114"/>
      <c r="L42" s="86">
        <f>+AVERAGE(E42:K42)</f>
        <v>0.93</v>
      </c>
      <c r="M42" s="8"/>
      <c r="N42" s="8"/>
      <c r="O42" s="8"/>
    </row>
    <row r="43" spans="2:15" ht="12.75" x14ac:dyDescent="0.2">
      <c r="B43" s="117" t="s">
        <v>30</v>
      </c>
      <c r="C43" s="117"/>
      <c r="D43" s="9">
        <v>4</v>
      </c>
      <c r="E43" s="86">
        <v>1</v>
      </c>
      <c r="F43" s="114">
        <v>1</v>
      </c>
      <c r="G43" s="114"/>
      <c r="H43" s="114">
        <v>1</v>
      </c>
      <c r="I43" s="114"/>
      <c r="J43" s="114">
        <v>1</v>
      </c>
      <c r="K43" s="114"/>
      <c r="L43" s="86">
        <f>+AVERAGE(E43:K43)</f>
        <v>1</v>
      </c>
      <c r="M43" s="8"/>
      <c r="N43" s="8"/>
      <c r="O43" s="8"/>
    </row>
    <row r="44" spans="2:15" ht="12.75" x14ac:dyDescent="0.2">
      <c r="B44" s="113" t="s">
        <v>27</v>
      </c>
      <c r="C44" s="113"/>
      <c r="D44" s="113"/>
      <c r="E44" s="113"/>
      <c r="F44" s="113"/>
      <c r="G44" s="113"/>
      <c r="H44" s="113"/>
      <c r="I44" s="113"/>
      <c r="J44" s="113"/>
      <c r="K44" s="113"/>
      <c r="L44" s="87">
        <f>+AVERAGE(L42:L43)</f>
        <v>0.96500000000000008</v>
      </c>
      <c r="M44" s="8"/>
      <c r="N44" s="8"/>
      <c r="O44" s="8"/>
    </row>
    <row r="45" spans="2:15" ht="12.75" x14ac:dyDescent="0.2">
      <c r="B45" s="5"/>
      <c r="C45" s="5"/>
      <c r="D45" s="5"/>
      <c r="E45" s="5"/>
      <c r="F45" s="5"/>
      <c r="G45" s="5"/>
      <c r="H45" s="5"/>
      <c r="I45" s="5"/>
      <c r="J45" s="5"/>
      <c r="K45" s="5"/>
      <c r="L45" s="17"/>
      <c r="M45" s="8"/>
      <c r="N45" s="8"/>
      <c r="O45" s="8"/>
    </row>
    <row r="46" spans="2:15" ht="50.25" customHeight="1" x14ac:dyDescent="0.2">
      <c r="B46" s="127" t="s">
        <v>10</v>
      </c>
      <c r="C46" s="127"/>
      <c r="D46" s="22" t="s">
        <v>1</v>
      </c>
      <c r="E46" s="22" t="s">
        <v>22</v>
      </c>
      <c r="F46" s="20" t="s">
        <v>31</v>
      </c>
      <c r="G46" s="20" t="s">
        <v>66</v>
      </c>
      <c r="H46" s="6" t="s">
        <v>15</v>
      </c>
      <c r="I46" s="6" t="s">
        <v>32</v>
      </c>
      <c r="J46" s="7"/>
      <c r="K46" s="7"/>
      <c r="L46" s="7"/>
      <c r="M46" s="8"/>
      <c r="N46" s="8"/>
      <c r="O46" s="8"/>
    </row>
    <row r="47" spans="2:15" ht="12.75" x14ac:dyDescent="0.2">
      <c r="B47" s="126" t="s">
        <v>33</v>
      </c>
      <c r="C47" s="126"/>
      <c r="D47" s="23" t="s">
        <v>84</v>
      </c>
      <c r="E47" s="24" t="s">
        <v>84</v>
      </c>
      <c r="F47" s="24" t="s">
        <v>84</v>
      </c>
      <c r="G47" s="25" t="s">
        <v>84</v>
      </c>
      <c r="H47" s="26" t="s">
        <v>84</v>
      </c>
      <c r="I47" s="26" t="s">
        <v>84</v>
      </c>
      <c r="J47" s="27"/>
      <c r="K47" s="28"/>
      <c r="L47" s="27"/>
      <c r="M47" s="8"/>
      <c r="N47" s="8"/>
      <c r="O47" s="8"/>
    </row>
    <row r="48" spans="2:15" ht="12.75" x14ac:dyDescent="0.2">
      <c r="B48" s="125" t="s">
        <v>34</v>
      </c>
      <c r="C48" s="125"/>
      <c r="D48" s="23" t="s">
        <v>84</v>
      </c>
      <c r="E48" s="24" t="s">
        <v>84</v>
      </c>
      <c r="F48" s="24" t="s">
        <v>84</v>
      </c>
      <c r="G48" s="25" t="s">
        <v>84</v>
      </c>
      <c r="H48" s="26" t="s">
        <v>84</v>
      </c>
      <c r="I48" s="26" t="s">
        <v>84</v>
      </c>
      <c r="J48" s="27"/>
      <c r="K48" s="28"/>
      <c r="L48" s="27"/>
      <c r="M48" s="8"/>
      <c r="N48" s="8"/>
      <c r="O48" s="8"/>
    </row>
    <row r="49" spans="2:15" ht="12.75" x14ac:dyDescent="0.2">
      <c r="B49" s="124" t="s">
        <v>35</v>
      </c>
      <c r="C49" s="124"/>
      <c r="D49" s="23" t="s">
        <v>84</v>
      </c>
      <c r="E49" s="24" t="s">
        <v>84</v>
      </c>
      <c r="F49" s="24" t="s">
        <v>84</v>
      </c>
      <c r="G49" s="25" t="s">
        <v>84</v>
      </c>
      <c r="H49" s="26" t="s">
        <v>84</v>
      </c>
      <c r="I49" s="26" t="s">
        <v>84</v>
      </c>
      <c r="J49" s="27"/>
      <c r="K49" s="28"/>
      <c r="L49" s="27"/>
      <c r="M49" s="8"/>
      <c r="N49" s="8"/>
      <c r="O49" s="8"/>
    </row>
    <row r="50" spans="2:15" ht="12.75" x14ac:dyDescent="0.2">
      <c r="B50" s="134" t="s">
        <v>36</v>
      </c>
      <c r="C50" s="134"/>
      <c r="D50" s="134"/>
      <c r="E50" s="134"/>
      <c r="F50" s="134"/>
      <c r="G50" s="134"/>
      <c r="H50" s="134"/>
      <c r="I50" s="31" t="s">
        <v>84</v>
      </c>
      <c r="J50" s="27"/>
      <c r="K50" s="28"/>
      <c r="L50" s="27"/>
      <c r="M50" s="8"/>
      <c r="N50" s="8"/>
      <c r="O50" s="8"/>
    </row>
    <row r="51" spans="2:15" ht="12.75" x14ac:dyDescent="0.2"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</row>
    <row r="52" spans="2:15" ht="33.75" customHeight="1" x14ac:dyDescent="0.2">
      <c r="B52" s="128" t="s">
        <v>10</v>
      </c>
      <c r="C52" s="129"/>
      <c r="D52" s="118" t="s">
        <v>1</v>
      </c>
      <c r="E52" s="132" t="s">
        <v>11</v>
      </c>
      <c r="F52" s="128" t="s">
        <v>37</v>
      </c>
      <c r="G52" s="129"/>
      <c r="H52" s="128" t="s">
        <v>14</v>
      </c>
      <c r="I52" s="129"/>
      <c r="J52" s="128" t="s">
        <v>15</v>
      </c>
      <c r="K52" s="129"/>
      <c r="L52" s="118" t="s">
        <v>28</v>
      </c>
      <c r="M52" s="118" t="s">
        <v>17</v>
      </c>
      <c r="N52" s="8"/>
      <c r="O52" s="8"/>
    </row>
    <row r="53" spans="2:15" ht="20.25" customHeight="1" x14ac:dyDescent="0.2">
      <c r="B53" s="130"/>
      <c r="C53" s="131"/>
      <c r="D53" s="119"/>
      <c r="E53" s="133"/>
      <c r="F53" s="130"/>
      <c r="G53" s="131"/>
      <c r="H53" s="130"/>
      <c r="I53" s="131"/>
      <c r="J53" s="130"/>
      <c r="K53" s="131"/>
      <c r="L53" s="119"/>
      <c r="M53" s="119"/>
      <c r="N53" s="8"/>
      <c r="O53" s="8"/>
    </row>
    <row r="54" spans="2:15" ht="12.75" x14ac:dyDescent="0.2">
      <c r="B54" s="115" t="s">
        <v>38</v>
      </c>
      <c r="C54" s="116"/>
      <c r="D54" s="9">
        <v>1</v>
      </c>
      <c r="E54" s="86">
        <v>0.87</v>
      </c>
      <c r="F54" s="123">
        <v>0.80900000000000005</v>
      </c>
      <c r="G54" s="135"/>
      <c r="H54" s="123">
        <v>1</v>
      </c>
      <c r="I54" s="135"/>
      <c r="J54" s="123">
        <v>1</v>
      </c>
      <c r="K54" s="135"/>
      <c r="L54" s="86">
        <v>1</v>
      </c>
      <c r="M54" s="86">
        <f>+AVERAGE(E54:L54)</f>
        <v>0.93580000000000008</v>
      </c>
      <c r="N54" s="8"/>
      <c r="O54" s="8"/>
    </row>
    <row r="55" spans="2:15" ht="13.5" customHeight="1" x14ac:dyDescent="0.2">
      <c r="B55" s="32"/>
      <c r="C55" s="32"/>
      <c r="D55" s="21"/>
      <c r="E55" s="33"/>
      <c r="F55" s="33"/>
      <c r="G55" s="21"/>
      <c r="H55" s="33"/>
      <c r="I55" s="21"/>
      <c r="J55" s="33"/>
      <c r="K55" s="21"/>
      <c r="L55" s="33"/>
      <c r="M55" s="8"/>
      <c r="N55" s="8"/>
      <c r="O55" s="8"/>
    </row>
    <row r="56" spans="2:15" ht="12.75" x14ac:dyDescent="0.2">
      <c r="B56" s="113" t="s">
        <v>10</v>
      </c>
      <c r="C56" s="113"/>
      <c r="D56" s="113" t="s">
        <v>1</v>
      </c>
      <c r="E56" s="121" t="s">
        <v>11</v>
      </c>
      <c r="F56" s="113" t="s">
        <v>22</v>
      </c>
      <c r="G56" s="113"/>
      <c r="H56" s="113" t="s">
        <v>20</v>
      </c>
      <c r="I56" s="113"/>
      <c r="J56" s="113" t="s">
        <v>23</v>
      </c>
      <c r="K56" s="113"/>
      <c r="L56" s="113" t="s">
        <v>24</v>
      </c>
      <c r="M56" s="113"/>
      <c r="N56" s="113" t="s">
        <v>25</v>
      </c>
      <c r="O56" s="113"/>
    </row>
    <row r="57" spans="2:15" ht="39" customHeight="1" x14ac:dyDescent="0.2">
      <c r="B57" s="113"/>
      <c r="C57" s="113"/>
      <c r="D57" s="113"/>
      <c r="E57" s="121"/>
      <c r="F57" s="113"/>
      <c r="G57" s="113"/>
      <c r="H57" s="113"/>
      <c r="I57" s="113"/>
      <c r="J57" s="113"/>
      <c r="K57" s="113"/>
      <c r="L57" s="113"/>
      <c r="M57" s="113"/>
      <c r="N57" s="113"/>
      <c r="O57" s="113"/>
    </row>
    <row r="58" spans="2:15" ht="12.75" x14ac:dyDescent="0.2">
      <c r="B58" s="117" t="s">
        <v>64</v>
      </c>
      <c r="C58" s="117"/>
      <c r="D58" s="9">
        <v>4</v>
      </c>
      <c r="E58" s="86">
        <v>0.41</v>
      </c>
      <c r="F58" s="114">
        <v>0.75</v>
      </c>
      <c r="G58" s="114"/>
      <c r="H58" s="114">
        <v>1</v>
      </c>
      <c r="I58" s="114"/>
      <c r="J58" s="114">
        <v>0.77</v>
      </c>
      <c r="K58" s="114"/>
      <c r="L58" s="114">
        <v>1</v>
      </c>
      <c r="M58" s="114"/>
      <c r="N58" s="114">
        <v>0.96</v>
      </c>
      <c r="O58" s="114"/>
    </row>
    <row r="59" spans="2:15" ht="12.75" x14ac:dyDescent="0.2">
      <c r="B59" s="120" t="s">
        <v>27</v>
      </c>
      <c r="C59" s="122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1">
        <f>(E58+F58+H58+J58+L58+N58)/6</f>
        <v>0.81500000000000006</v>
      </c>
      <c r="O59" s="112"/>
    </row>
    <row r="60" spans="2:15" ht="12.75" x14ac:dyDescent="0.2"/>
    <row r="61" spans="2:15" ht="63.75" x14ac:dyDescent="0.2">
      <c r="B61" s="127" t="s">
        <v>10</v>
      </c>
      <c r="C61" s="127"/>
      <c r="D61" s="22" t="s">
        <v>1</v>
      </c>
      <c r="E61" s="22" t="s">
        <v>22</v>
      </c>
      <c r="F61" s="6" t="s">
        <v>67</v>
      </c>
      <c r="G61" s="20" t="s">
        <v>66</v>
      </c>
      <c r="H61" s="6" t="s">
        <v>32</v>
      </c>
      <c r="I61" s="49"/>
    </row>
    <row r="62" spans="2:15" ht="12.75" x14ac:dyDescent="0.2">
      <c r="B62" s="126" t="s">
        <v>59</v>
      </c>
      <c r="C62" s="126"/>
      <c r="D62" s="23" t="s">
        <v>84</v>
      </c>
      <c r="E62" s="24" t="s">
        <v>84</v>
      </c>
      <c r="F62" s="24" t="s">
        <v>84</v>
      </c>
      <c r="G62" s="25" t="s">
        <v>84</v>
      </c>
      <c r="H62" s="26" t="s">
        <v>84</v>
      </c>
      <c r="I62" s="50"/>
    </row>
    <row r="63" spans="2:15" ht="12.75" x14ac:dyDescent="0.2">
      <c r="B63" s="125" t="s">
        <v>65</v>
      </c>
      <c r="C63" s="125"/>
      <c r="D63" s="29" t="s">
        <v>84</v>
      </c>
      <c r="E63" s="24" t="s">
        <v>84</v>
      </c>
      <c r="F63" s="24" t="s">
        <v>84</v>
      </c>
      <c r="G63" s="24" t="s">
        <v>84</v>
      </c>
      <c r="H63" s="26" t="s">
        <v>84</v>
      </c>
      <c r="I63" s="50"/>
    </row>
    <row r="64" spans="2:15" ht="12.75" customHeight="1" x14ac:dyDescent="0.2">
      <c r="B64" s="47" t="s">
        <v>36</v>
      </c>
      <c r="C64" s="48"/>
      <c r="D64" s="48"/>
      <c r="E64" s="48"/>
      <c r="F64" s="48"/>
      <c r="G64" s="48"/>
      <c r="H64" s="31" t="e">
        <f>+AVERAGE(H62:H63)</f>
        <v>#DIV/0!</v>
      </c>
      <c r="I64" s="50"/>
    </row>
    <row r="65" spans="2:15" ht="15" customHeight="1" x14ac:dyDescent="0.2"/>
    <row r="66" spans="2:15" ht="21" customHeight="1" x14ac:dyDescent="0.2">
      <c r="B66" s="113" t="s">
        <v>85</v>
      </c>
      <c r="C66" s="113"/>
      <c r="D66" s="136" t="s">
        <v>89</v>
      </c>
      <c r="E66" s="121" t="s">
        <v>54</v>
      </c>
      <c r="F66" s="121" t="s">
        <v>90</v>
      </c>
      <c r="G66" s="113" t="s">
        <v>91</v>
      </c>
      <c r="H66" s="113"/>
      <c r="I66" s="121" t="s">
        <v>92</v>
      </c>
      <c r="J66" s="121" t="s">
        <v>15</v>
      </c>
      <c r="K66" s="118" t="s">
        <v>17</v>
      </c>
    </row>
    <row r="67" spans="2:15" ht="21" customHeight="1" x14ac:dyDescent="0.2">
      <c r="B67" s="113"/>
      <c r="C67" s="113"/>
      <c r="D67" s="136"/>
      <c r="E67" s="121"/>
      <c r="F67" s="121"/>
      <c r="G67" s="113"/>
      <c r="H67" s="113"/>
      <c r="I67" s="121"/>
      <c r="J67" s="121"/>
      <c r="K67" s="119"/>
    </row>
    <row r="68" spans="2:15" ht="15" customHeight="1" x14ac:dyDescent="0.2">
      <c r="B68" s="126" t="s">
        <v>87</v>
      </c>
      <c r="C68" s="126"/>
      <c r="D68" s="9" t="s">
        <v>84</v>
      </c>
      <c r="E68" s="9" t="s">
        <v>84</v>
      </c>
      <c r="F68" s="86" t="s">
        <v>84</v>
      </c>
      <c r="G68" s="123" t="s">
        <v>84</v>
      </c>
      <c r="H68" s="135"/>
      <c r="I68" s="86" t="s">
        <v>84</v>
      </c>
      <c r="J68" s="86" t="s">
        <v>84</v>
      </c>
      <c r="K68" s="86" t="s">
        <v>84</v>
      </c>
    </row>
    <row r="69" spans="2:15" ht="18.75" customHeight="1" x14ac:dyDescent="0.2">
      <c r="B69" s="138" t="s">
        <v>88</v>
      </c>
      <c r="C69" s="138"/>
      <c r="D69" s="136" t="s">
        <v>89</v>
      </c>
      <c r="E69" s="121" t="s">
        <v>54</v>
      </c>
      <c r="F69" s="121" t="s">
        <v>93</v>
      </c>
      <c r="G69" s="113" t="s">
        <v>94</v>
      </c>
      <c r="H69" s="113"/>
      <c r="I69" s="121" t="s">
        <v>92</v>
      </c>
      <c r="J69" s="121" t="s">
        <v>15</v>
      </c>
      <c r="K69" s="118" t="s">
        <v>17</v>
      </c>
    </row>
    <row r="70" spans="2:15" ht="18.75" customHeight="1" x14ac:dyDescent="0.2">
      <c r="B70" s="138"/>
      <c r="C70" s="138"/>
      <c r="D70" s="136"/>
      <c r="E70" s="121"/>
      <c r="F70" s="121"/>
      <c r="G70" s="113"/>
      <c r="H70" s="113"/>
      <c r="I70" s="121"/>
      <c r="J70" s="121"/>
      <c r="K70" s="119"/>
    </row>
    <row r="71" spans="2:15" ht="15" customHeight="1" x14ac:dyDescent="0.2">
      <c r="B71" s="138"/>
      <c r="C71" s="138"/>
      <c r="D71" s="9" t="s">
        <v>84</v>
      </c>
      <c r="E71" s="86" t="s">
        <v>84</v>
      </c>
      <c r="F71" s="86" t="s">
        <v>84</v>
      </c>
      <c r="G71" s="123" t="s">
        <v>84</v>
      </c>
      <c r="H71" s="135"/>
      <c r="I71" s="86" t="s">
        <v>84</v>
      </c>
      <c r="J71" s="86" t="s">
        <v>84</v>
      </c>
      <c r="K71" s="86" t="s">
        <v>84</v>
      </c>
    </row>
    <row r="72" spans="2:15" ht="20.25" customHeight="1" x14ac:dyDescent="0.2">
      <c r="B72" s="126" t="s">
        <v>86</v>
      </c>
      <c r="C72" s="126"/>
      <c r="D72" s="136" t="s">
        <v>89</v>
      </c>
      <c r="E72" s="121" t="s">
        <v>54</v>
      </c>
      <c r="F72" s="137" t="s">
        <v>95</v>
      </c>
      <c r="G72" s="121" t="s">
        <v>96</v>
      </c>
      <c r="H72" s="121" t="s">
        <v>92</v>
      </c>
      <c r="I72" s="121" t="s">
        <v>15</v>
      </c>
      <c r="J72" s="118" t="s">
        <v>17</v>
      </c>
      <c r="K72" s="118" t="s">
        <v>47</v>
      </c>
    </row>
    <row r="73" spans="2:15" ht="20.25" customHeight="1" x14ac:dyDescent="0.2">
      <c r="B73" s="126"/>
      <c r="C73" s="126"/>
      <c r="D73" s="136"/>
      <c r="E73" s="121"/>
      <c r="F73" s="137"/>
      <c r="G73" s="121"/>
      <c r="H73" s="121"/>
      <c r="I73" s="121"/>
      <c r="J73" s="119"/>
      <c r="K73" s="119"/>
    </row>
    <row r="74" spans="2:15" ht="15" customHeight="1" x14ac:dyDescent="0.2">
      <c r="B74" s="126"/>
      <c r="C74" s="126"/>
      <c r="D74" s="9" t="s">
        <v>84</v>
      </c>
      <c r="E74" s="86" t="s">
        <v>84</v>
      </c>
      <c r="F74" s="86" t="s">
        <v>84</v>
      </c>
      <c r="G74" s="86" t="s">
        <v>84</v>
      </c>
      <c r="H74" s="86" t="s">
        <v>84</v>
      </c>
      <c r="I74" s="86" t="s">
        <v>84</v>
      </c>
      <c r="J74" s="86" t="s">
        <v>84</v>
      </c>
      <c r="K74" s="86" t="s">
        <v>84</v>
      </c>
    </row>
    <row r="75" spans="2:15" ht="15" customHeight="1" x14ac:dyDescent="0.2"/>
    <row r="76" spans="2:15" ht="51" x14ac:dyDescent="0.2">
      <c r="B76" s="113" t="s">
        <v>10</v>
      </c>
      <c r="C76" s="113"/>
      <c r="D76" s="4" t="s">
        <v>1</v>
      </c>
      <c r="E76" s="4" t="s">
        <v>12</v>
      </c>
      <c r="F76" s="4" t="s">
        <v>14</v>
      </c>
      <c r="G76" s="4" t="s">
        <v>69</v>
      </c>
      <c r="H76" s="4" t="s">
        <v>15</v>
      </c>
      <c r="I76" s="4" t="s">
        <v>17</v>
      </c>
    </row>
    <row r="77" spans="2:15" ht="26.25" customHeight="1" x14ac:dyDescent="0.2">
      <c r="B77" s="121" t="s">
        <v>104</v>
      </c>
      <c r="C77" s="121"/>
      <c r="D77" s="9" t="s">
        <v>84</v>
      </c>
      <c r="E77" s="9" t="s">
        <v>84</v>
      </c>
      <c r="F77" s="9" t="s">
        <v>84</v>
      </c>
      <c r="G77" s="9" t="s">
        <v>84</v>
      </c>
      <c r="H77" s="9" t="s">
        <v>84</v>
      </c>
      <c r="I77" s="9" t="s">
        <v>84</v>
      </c>
    </row>
    <row r="78" spans="2:15" ht="26.25" customHeight="1" x14ac:dyDescent="0.2">
      <c r="B78" s="117" t="s">
        <v>105</v>
      </c>
      <c r="C78" s="117"/>
      <c r="D78" s="9" t="s">
        <v>84</v>
      </c>
      <c r="E78" s="9" t="s">
        <v>84</v>
      </c>
      <c r="F78" s="9" t="s">
        <v>84</v>
      </c>
      <c r="G78" s="9" t="s">
        <v>84</v>
      </c>
      <c r="H78" s="9" t="s">
        <v>84</v>
      </c>
      <c r="I78" s="9" t="s">
        <v>84</v>
      </c>
    </row>
    <row r="79" spans="2:15" ht="15" customHeight="1" x14ac:dyDescent="0.2"/>
    <row r="80" spans="2:15" ht="15" customHeight="1" x14ac:dyDescent="0.2">
      <c r="B80" s="12" t="s">
        <v>63</v>
      </c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</row>
    <row r="81" spans="2:15" ht="15" customHeight="1" x14ac:dyDescent="0.2"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</row>
    <row r="82" spans="2:15" x14ac:dyDescent="0.2">
      <c r="B82" s="113" t="s">
        <v>10</v>
      </c>
      <c r="C82" s="113"/>
      <c r="D82" s="4" t="s">
        <v>1</v>
      </c>
      <c r="E82" s="4" t="s">
        <v>11</v>
      </c>
      <c r="F82" s="4" t="s">
        <v>12</v>
      </c>
      <c r="G82" s="4" t="s">
        <v>13</v>
      </c>
      <c r="H82" s="4" t="s">
        <v>14</v>
      </c>
      <c r="I82" s="4" t="s">
        <v>15</v>
      </c>
      <c r="J82" s="4" t="s">
        <v>16</v>
      </c>
      <c r="K82" s="4" t="s">
        <v>17</v>
      </c>
      <c r="L82" s="8"/>
      <c r="M82" s="8"/>
      <c r="N82" s="8"/>
      <c r="O82" s="8"/>
    </row>
    <row r="83" spans="2:15" ht="12.75" x14ac:dyDescent="0.2">
      <c r="B83" s="117" t="s">
        <v>83</v>
      </c>
      <c r="C83" s="117"/>
      <c r="D83" s="9">
        <v>46</v>
      </c>
      <c r="E83" s="84">
        <v>0.88</v>
      </c>
      <c r="F83" s="84">
        <v>0.98</v>
      </c>
      <c r="G83" s="85">
        <v>0.98</v>
      </c>
      <c r="H83" s="84">
        <v>0.9</v>
      </c>
      <c r="I83" s="85">
        <v>0.99</v>
      </c>
      <c r="J83" s="85">
        <v>0.94</v>
      </c>
      <c r="K83" s="54">
        <f>+AVERAGE(E83:J83)</f>
        <v>0.94499999999999995</v>
      </c>
      <c r="L83" s="8"/>
      <c r="M83" s="8"/>
      <c r="N83" s="8"/>
      <c r="O83" s="8"/>
    </row>
    <row r="84" spans="2:15" ht="12.75" customHeight="1" x14ac:dyDescent="0.2">
      <c r="B84" s="115" t="s">
        <v>118</v>
      </c>
      <c r="C84" s="116"/>
      <c r="D84" s="9">
        <v>46</v>
      </c>
      <c r="E84" s="84">
        <v>0.95</v>
      </c>
      <c r="F84" s="84">
        <v>0.98599999999999999</v>
      </c>
      <c r="G84" s="85">
        <v>0.96399999999999997</v>
      </c>
      <c r="H84" s="84">
        <v>0.97</v>
      </c>
      <c r="I84" s="85">
        <v>0.99399999999999999</v>
      </c>
      <c r="J84" s="85">
        <v>0.98</v>
      </c>
      <c r="K84" s="54">
        <f t="shared" ref="K84:K89" si="1">+AVERAGE(E84:J84)</f>
        <v>0.97399999999999987</v>
      </c>
      <c r="L84" s="8"/>
      <c r="M84" s="8"/>
      <c r="N84" s="8"/>
      <c r="O84" s="8"/>
    </row>
    <row r="85" spans="2:15" ht="12.75" x14ac:dyDescent="0.2">
      <c r="B85" s="117" t="s">
        <v>18</v>
      </c>
      <c r="C85" s="117"/>
      <c r="D85" s="9">
        <v>76</v>
      </c>
      <c r="E85" s="84">
        <v>0.98</v>
      </c>
      <c r="F85" s="86">
        <v>0.99</v>
      </c>
      <c r="G85" s="86">
        <v>1</v>
      </c>
      <c r="H85" s="86">
        <v>0.93</v>
      </c>
      <c r="I85" s="85">
        <v>1</v>
      </c>
      <c r="J85" s="86">
        <v>1</v>
      </c>
      <c r="K85" s="54">
        <f t="shared" si="1"/>
        <v>0.98333333333333339</v>
      </c>
      <c r="L85" s="8"/>
      <c r="M85" s="8"/>
      <c r="N85" s="8"/>
      <c r="O85" s="8"/>
    </row>
    <row r="86" spans="2:15" ht="12.75" customHeight="1" x14ac:dyDescent="0.2">
      <c r="B86" s="115" t="s">
        <v>68</v>
      </c>
      <c r="C86" s="116"/>
      <c r="D86" s="9">
        <v>5</v>
      </c>
      <c r="E86" s="86">
        <v>1</v>
      </c>
      <c r="F86" s="86">
        <v>1</v>
      </c>
      <c r="G86" s="86">
        <v>1</v>
      </c>
      <c r="H86" s="86">
        <v>0.89</v>
      </c>
      <c r="I86" s="85">
        <v>1</v>
      </c>
      <c r="J86" s="86">
        <v>1</v>
      </c>
      <c r="K86" s="54">
        <f t="shared" si="1"/>
        <v>0.9816666666666668</v>
      </c>
      <c r="L86" s="8"/>
      <c r="M86" s="8"/>
      <c r="N86" s="8"/>
      <c r="O86" s="8"/>
    </row>
    <row r="87" spans="2:15" ht="12.75" customHeight="1" x14ac:dyDescent="0.2">
      <c r="B87" s="115" t="s">
        <v>129</v>
      </c>
      <c r="C87" s="116"/>
      <c r="D87" s="9">
        <v>46</v>
      </c>
      <c r="E87" s="86">
        <v>0.95</v>
      </c>
      <c r="F87" s="86">
        <v>0.98</v>
      </c>
      <c r="G87" s="86">
        <v>1</v>
      </c>
      <c r="H87" s="86">
        <v>0.94</v>
      </c>
      <c r="I87" s="85">
        <v>0.99</v>
      </c>
      <c r="J87" s="86">
        <v>0.97</v>
      </c>
      <c r="K87" s="54">
        <f t="shared" si="1"/>
        <v>0.97166666666666657</v>
      </c>
      <c r="L87" s="8"/>
      <c r="M87" s="8"/>
      <c r="N87" s="8"/>
      <c r="O87" s="8"/>
    </row>
    <row r="88" spans="2:15" ht="12.75" customHeight="1" x14ac:dyDescent="0.2">
      <c r="B88" s="115" t="s">
        <v>121</v>
      </c>
      <c r="C88" s="116"/>
      <c r="D88" s="9">
        <v>22</v>
      </c>
      <c r="E88" s="86">
        <v>0.99</v>
      </c>
      <c r="F88" s="86">
        <v>1</v>
      </c>
      <c r="G88" s="86">
        <v>1</v>
      </c>
      <c r="H88" s="86">
        <v>1</v>
      </c>
      <c r="I88" s="85">
        <v>1</v>
      </c>
      <c r="J88" s="86">
        <v>0.99</v>
      </c>
      <c r="K88" s="54">
        <f t="shared" si="1"/>
        <v>0.9966666666666667</v>
      </c>
      <c r="L88" s="8"/>
      <c r="M88" s="8"/>
      <c r="N88" s="8"/>
      <c r="O88" s="8"/>
    </row>
    <row r="89" spans="2:15" ht="12.75" customHeight="1" x14ac:dyDescent="0.2">
      <c r="B89" s="115" t="s">
        <v>133</v>
      </c>
      <c r="C89" s="116"/>
      <c r="D89" s="9">
        <v>15</v>
      </c>
      <c r="E89" s="86">
        <v>1</v>
      </c>
      <c r="F89" s="86">
        <v>1</v>
      </c>
      <c r="G89" s="86">
        <v>1</v>
      </c>
      <c r="H89" s="86">
        <v>0.96099999999999997</v>
      </c>
      <c r="I89" s="85">
        <v>1</v>
      </c>
      <c r="J89" s="86">
        <v>0.99</v>
      </c>
      <c r="K89" s="54">
        <f t="shared" si="1"/>
        <v>0.99183333333333346</v>
      </c>
      <c r="L89" s="8"/>
      <c r="M89" s="8"/>
      <c r="N89" s="8"/>
      <c r="O89" s="8"/>
    </row>
    <row r="90" spans="2:15" ht="12.75" customHeight="1" x14ac:dyDescent="0.2">
      <c r="B90" s="115" t="s">
        <v>130</v>
      </c>
      <c r="C90" s="116"/>
      <c r="D90" s="9">
        <v>20</v>
      </c>
      <c r="E90" s="86">
        <v>0.91</v>
      </c>
      <c r="F90" s="86">
        <v>0.98</v>
      </c>
      <c r="G90" s="86">
        <v>0.99</v>
      </c>
      <c r="H90" s="86">
        <v>0.97</v>
      </c>
      <c r="I90" s="85">
        <v>1</v>
      </c>
      <c r="J90" s="86">
        <v>0.98</v>
      </c>
      <c r="K90" s="54">
        <f t="shared" ref="K90" si="2">+AVERAGE(E90:J90)</f>
        <v>0.97166666666666668</v>
      </c>
      <c r="L90" s="8"/>
      <c r="M90" s="8"/>
      <c r="N90" s="8"/>
      <c r="O90" s="8"/>
    </row>
    <row r="91" spans="2:15" ht="12.75" customHeight="1" x14ac:dyDescent="0.2">
      <c r="B91" s="113" t="s">
        <v>19</v>
      </c>
      <c r="C91" s="113"/>
      <c r="D91" s="113"/>
      <c r="E91" s="113"/>
      <c r="F91" s="113"/>
      <c r="G91" s="113"/>
      <c r="H91" s="113"/>
      <c r="I91" s="113"/>
      <c r="J91" s="113"/>
      <c r="K91" s="16">
        <f>+AVERAGE(K83:K90)</f>
        <v>0.97697916666666662</v>
      </c>
      <c r="L91" s="8"/>
      <c r="M91" s="8"/>
      <c r="N91" s="8"/>
      <c r="O91" s="8"/>
    </row>
    <row r="92" spans="2:15" ht="12.75" customHeight="1" x14ac:dyDescent="0.2">
      <c r="B92" s="5"/>
      <c r="C92" s="5"/>
      <c r="D92" s="5"/>
      <c r="E92" s="5"/>
      <c r="F92" s="5"/>
      <c r="G92" s="5"/>
      <c r="H92" s="5"/>
      <c r="I92" s="5"/>
      <c r="J92" s="5"/>
      <c r="K92" s="17"/>
      <c r="L92" s="8"/>
      <c r="M92" s="8"/>
      <c r="N92" s="8"/>
      <c r="O92" s="8"/>
    </row>
    <row r="93" spans="2:15" ht="51" x14ac:dyDescent="0.2">
      <c r="B93" s="113" t="s">
        <v>10</v>
      </c>
      <c r="C93" s="113"/>
      <c r="D93" s="4" t="s">
        <v>1</v>
      </c>
      <c r="E93" s="4" t="s">
        <v>12</v>
      </c>
      <c r="F93" s="4" t="s">
        <v>14</v>
      </c>
      <c r="G93" s="4" t="s">
        <v>69</v>
      </c>
      <c r="H93" s="4" t="s">
        <v>15</v>
      </c>
      <c r="I93" s="4" t="s">
        <v>17</v>
      </c>
      <c r="J93" s="5"/>
      <c r="K93" s="5"/>
      <c r="L93" s="8"/>
      <c r="M93" s="8"/>
      <c r="N93" s="8"/>
      <c r="O93" s="8"/>
    </row>
    <row r="94" spans="2:15" ht="12.75" x14ac:dyDescent="0.2">
      <c r="B94" s="121" t="s">
        <v>21</v>
      </c>
      <c r="C94" s="121"/>
      <c r="D94" s="9">
        <v>11</v>
      </c>
      <c r="E94" s="13">
        <v>0.97</v>
      </c>
      <c r="F94" s="13">
        <v>0.87</v>
      </c>
      <c r="G94" s="14">
        <v>0.86</v>
      </c>
      <c r="H94" s="13">
        <v>0.97</v>
      </c>
      <c r="I94" s="14">
        <f>+AVERAGE(E94:H94)</f>
        <v>0.91749999999999998</v>
      </c>
      <c r="J94" s="18"/>
      <c r="K94" s="19"/>
      <c r="L94" s="8"/>
      <c r="M94" s="8"/>
      <c r="N94" s="8"/>
      <c r="O94" s="8"/>
    </row>
    <row r="95" spans="2:15" ht="12.75" customHeight="1" x14ac:dyDescent="0.2">
      <c r="B95" s="5"/>
      <c r="C95" s="5"/>
      <c r="D95" s="5"/>
      <c r="E95" s="5"/>
      <c r="F95" s="5"/>
      <c r="G95" s="5"/>
      <c r="H95" s="5"/>
      <c r="I95" s="5"/>
      <c r="J95" s="5"/>
      <c r="K95" s="17"/>
      <c r="L95" s="8"/>
      <c r="M95" s="8"/>
      <c r="N95" s="8"/>
      <c r="O95" s="8"/>
    </row>
    <row r="96" spans="2:15" ht="12.75" x14ac:dyDescent="0.2">
      <c r="B96" s="113" t="s">
        <v>10</v>
      </c>
      <c r="C96" s="113"/>
      <c r="D96" s="113" t="s">
        <v>1</v>
      </c>
      <c r="E96" s="121" t="s">
        <v>11</v>
      </c>
      <c r="F96" s="113" t="s">
        <v>22</v>
      </c>
      <c r="G96" s="113"/>
      <c r="H96" s="113" t="s">
        <v>20</v>
      </c>
      <c r="I96" s="113"/>
      <c r="J96" s="113" t="s">
        <v>23</v>
      </c>
      <c r="K96" s="120"/>
      <c r="L96" s="118" t="s">
        <v>25</v>
      </c>
      <c r="M96" s="8"/>
      <c r="N96" s="140"/>
      <c r="O96" s="140"/>
    </row>
    <row r="97" spans="2:15" ht="12.75" customHeight="1" x14ac:dyDescent="0.2">
      <c r="B97" s="113"/>
      <c r="C97" s="113"/>
      <c r="D97" s="113"/>
      <c r="E97" s="121"/>
      <c r="F97" s="113"/>
      <c r="G97" s="113"/>
      <c r="H97" s="113"/>
      <c r="I97" s="113"/>
      <c r="J97" s="113"/>
      <c r="K97" s="120"/>
      <c r="L97" s="119"/>
      <c r="M97" s="8"/>
      <c r="N97" s="140"/>
      <c r="O97" s="140"/>
    </row>
    <row r="98" spans="2:15" ht="12.75" customHeight="1" x14ac:dyDescent="0.2">
      <c r="B98" s="117" t="s">
        <v>26</v>
      </c>
      <c r="C98" s="117"/>
      <c r="D98" s="9">
        <v>16</v>
      </c>
      <c r="E98" s="86">
        <v>0.98</v>
      </c>
      <c r="F98" s="114">
        <v>0.81</v>
      </c>
      <c r="G98" s="114"/>
      <c r="H98" s="114">
        <v>0.99</v>
      </c>
      <c r="I98" s="114"/>
      <c r="J98" s="114">
        <v>0.98</v>
      </c>
      <c r="K98" s="123"/>
      <c r="L98" s="86">
        <v>0.92</v>
      </c>
      <c r="M98" s="8"/>
      <c r="N98" s="21"/>
      <c r="O98" s="21"/>
    </row>
    <row r="99" spans="2:15" ht="12.75" customHeight="1" x14ac:dyDescent="0.2">
      <c r="B99" s="120" t="s">
        <v>27</v>
      </c>
      <c r="C99" s="122"/>
      <c r="D99" s="15"/>
      <c r="E99" s="51"/>
      <c r="F99" s="51"/>
      <c r="G99" s="51"/>
      <c r="H99" s="51"/>
      <c r="I99" s="51"/>
      <c r="J99" s="51"/>
      <c r="K99" s="51"/>
      <c r="L99" s="87">
        <f>(E98+F98+H98+J98+L98)/5</f>
        <v>0.93600000000000017</v>
      </c>
      <c r="M99" s="8"/>
      <c r="N99" s="21"/>
      <c r="O99" s="21"/>
    </row>
    <row r="100" spans="2:15" ht="12.75" customHeight="1" x14ac:dyDescent="0.2">
      <c r="B100" s="117" t="s">
        <v>81</v>
      </c>
      <c r="C100" s="117"/>
      <c r="D100" s="9">
        <v>16</v>
      </c>
      <c r="E100" s="86">
        <v>0.98</v>
      </c>
      <c r="F100" s="114">
        <v>0.96</v>
      </c>
      <c r="G100" s="114"/>
      <c r="H100" s="114">
        <v>1</v>
      </c>
      <c r="I100" s="114"/>
      <c r="J100" s="114">
        <v>0.84</v>
      </c>
      <c r="K100" s="123"/>
      <c r="L100" s="86">
        <v>0.95</v>
      </c>
      <c r="M100" s="8"/>
      <c r="N100" s="21"/>
      <c r="O100" s="21"/>
    </row>
    <row r="101" spans="2:15" ht="12.75" customHeight="1" x14ac:dyDescent="0.2">
      <c r="B101" s="120" t="s">
        <v>27</v>
      </c>
      <c r="C101" s="122"/>
      <c r="D101" s="15"/>
      <c r="E101" s="51"/>
      <c r="F101" s="51"/>
      <c r="G101" s="51"/>
      <c r="H101" s="51"/>
      <c r="I101" s="51"/>
      <c r="J101" s="51"/>
      <c r="K101" s="51"/>
      <c r="L101" s="87">
        <f>(E100+F100+H100+J100+L100)/5</f>
        <v>0.94599999999999995</v>
      </c>
      <c r="M101" s="8"/>
      <c r="N101" s="139"/>
      <c r="O101" s="140"/>
    </row>
    <row r="102" spans="2:15" ht="12.75" customHeight="1" x14ac:dyDescent="0.2">
      <c r="B102" s="120" t="s">
        <v>27</v>
      </c>
      <c r="C102" s="122"/>
      <c r="D102" s="15"/>
      <c r="E102" s="51"/>
      <c r="F102" s="51"/>
      <c r="G102" s="51"/>
      <c r="H102" s="51"/>
      <c r="I102" s="51"/>
      <c r="J102" s="51"/>
      <c r="K102" s="51"/>
      <c r="L102" s="87">
        <f>(L99+L101)/2</f>
        <v>0.94100000000000006</v>
      </c>
      <c r="M102" s="8"/>
      <c r="N102" s="139"/>
      <c r="O102" s="140"/>
    </row>
    <row r="103" spans="2:15" ht="12.75" customHeight="1" x14ac:dyDescent="0.2"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36"/>
      <c r="M103" s="8"/>
      <c r="N103" s="8"/>
      <c r="O103" s="8"/>
    </row>
    <row r="104" spans="2:15" ht="12.75" x14ac:dyDescent="0.2">
      <c r="B104" s="113" t="s">
        <v>10</v>
      </c>
      <c r="C104" s="113"/>
      <c r="D104" s="113" t="s">
        <v>1</v>
      </c>
      <c r="E104" s="121" t="s">
        <v>11</v>
      </c>
      <c r="F104" s="113" t="s">
        <v>20</v>
      </c>
      <c r="G104" s="113"/>
      <c r="H104" s="113" t="s">
        <v>14</v>
      </c>
      <c r="I104" s="113"/>
      <c r="J104" s="113" t="s">
        <v>28</v>
      </c>
      <c r="K104" s="113"/>
      <c r="L104" s="113" t="s">
        <v>17</v>
      </c>
      <c r="M104" s="8"/>
      <c r="N104" s="8"/>
      <c r="O104" s="8"/>
    </row>
    <row r="105" spans="2:15" ht="12.75" customHeight="1" x14ac:dyDescent="0.2">
      <c r="B105" s="113"/>
      <c r="C105" s="113"/>
      <c r="D105" s="113"/>
      <c r="E105" s="121"/>
      <c r="F105" s="113"/>
      <c r="G105" s="113"/>
      <c r="H105" s="113"/>
      <c r="I105" s="113"/>
      <c r="J105" s="113"/>
      <c r="K105" s="113"/>
      <c r="L105" s="113"/>
      <c r="M105" s="8"/>
      <c r="N105" s="8"/>
      <c r="O105" s="8"/>
    </row>
    <row r="106" spans="2:15" ht="12.75" customHeight="1" x14ac:dyDescent="0.2">
      <c r="B106" s="117" t="s">
        <v>29</v>
      </c>
      <c r="C106" s="117"/>
      <c r="D106" s="9">
        <v>19</v>
      </c>
      <c r="E106" s="86">
        <v>0.91</v>
      </c>
      <c r="F106" s="114">
        <v>0.97</v>
      </c>
      <c r="G106" s="114"/>
      <c r="H106" s="114">
        <v>0.87</v>
      </c>
      <c r="I106" s="114"/>
      <c r="J106" s="114">
        <v>0.92</v>
      </c>
      <c r="K106" s="114"/>
      <c r="L106" s="86">
        <f>+AVERAGE(E106:K106)</f>
        <v>0.91749999999999998</v>
      </c>
      <c r="M106" s="8"/>
      <c r="N106" s="8"/>
      <c r="O106" s="8"/>
    </row>
    <row r="107" spans="2:15" ht="12.75" customHeight="1" x14ac:dyDescent="0.2">
      <c r="B107" s="117" t="s">
        <v>30</v>
      </c>
      <c r="C107" s="117"/>
      <c r="D107" s="9">
        <v>7</v>
      </c>
      <c r="E107" s="86">
        <v>1</v>
      </c>
      <c r="F107" s="114">
        <v>1</v>
      </c>
      <c r="G107" s="114"/>
      <c r="H107" s="114">
        <v>0.9</v>
      </c>
      <c r="I107" s="114"/>
      <c r="J107" s="114">
        <v>1</v>
      </c>
      <c r="K107" s="114"/>
      <c r="L107" s="86">
        <f>+AVERAGE(E107:K107)</f>
        <v>0.97499999999999998</v>
      </c>
      <c r="M107" s="8"/>
      <c r="N107" s="8"/>
      <c r="O107" s="8"/>
    </row>
    <row r="108" spans="2:15" ht="12.75" customHeight="1" x14ac:dyDescent="0.2">
      <c r="B108" s="113" t="s">
        <v>27</v>
      </c>
      <c r="C108" s="113"/>
      <c r="D108" s="113"/>
      <c r="E108" s="113"/>
      <c r="F108" s="113"/>
      <c r="G108" s="113"/>
      <c r="H108" s="113"/>
      <c r="I108" s="113"/>
      <c r="J108" s="113"/>
      <c r="K108" s="113"/>
      <c r="L108" s="16">
        <f>+AVERAGE(L106:L107)</f>
        <v>0.94625000000000004</v>
      </c>
      <c r="M108" s="8"/>
      <c r="N108" s="8"/>
      <c r="O108" s="8"/>
    </row>
    <row r="109" spans="2:15" ht="12.75" customHeight="1" x14ac:dyDescent="0.2"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17"/>
      <c r="M109" s="8"/>
      <c r="N109" s="8"/>
      <c r="O109" s="8"/>
    </row>
    <row r="110" spans="2:15" ht="12.75" customHeight="1" x14ac:dyDescent="0.2">
      <c r="B110" s="127" t="s">
        <v>10</v>
      </c>
      <c r="C110" s="127"/>
      <c r="D110" s="22" t="s">
        <v>1</v>
      </c>
      <c r="E110" s="22" t="s">
        <v>22</v>
      </c>
      <c r="F110" s="20" t="s">
        <v>31</v>
      </c>
      <c r="G110" s="20" t="s">
        <v>66</v>
      </c>
      <c r="H110" s="6" t="s">
        <v>15</v>
      </c>
      <c r="I110" s="6" t="s">
        <v>32</v>
      </c>
      <c r="J110" s="7"/>
      <c r="K110" s="7"/>
      <c r="L110" s="7"/>
      <c r="M110" s="8"/>
      <c r="N110" s="8"/>
      <c r="O110" s="8"/>
    </row>
    <row r="111" spans="2:15" ht="12.75" x14ac:dyDescent="0.2">
      <c r="B111" s="126" t="s">
        <v>33</v>
      </c>
      <c r="C111" s="126"/>
      <c r="D111" s="23">
        <v>6</v>
      </c>
      <c r="E111" s="88">
        <v>1</v>
      </c>
      <c r="F111" s="88">
        <v>0.93</v>
      </c>
      <c r="G111" s="89">
        <v>0.96</v>
      </c>
      <c r="H111" s="90">
        <v>1</v>
      </c>
      <c r="I111" s="90">
        <f>+AVERAGE(E111:H111)</f>
        <v>0.97250000000000003</v>
      </c>
      <c r="J111" s="27"/>
      <c r="K111" s="28"/>
      <c r="L111" s="27"/>
      <c r="M111" s="8"/>
      <c r="N111" s="8"/>
      <c r="O111" s="8"/>
    </row>
    <row r="112" spans="2:15" ht="12.75" customHeight="1" x14ac:dyDescent="0.2">
      <c r="B112" s="125" t="s">
        <v>34</v>
      </c>
      <c r="C112" s="125"/>
      <c r="D112" s="29">
        <v>7</v>
      </c>
      <c r="E112" s="88">
        <v>0.89</v>
      </c>
      <c r="F112" s="88">
        <v>0.89</v>
      </c>
      <c r="G112" s="88">
        <v>0.64</v>
      </c>
      <c r="H112" s="90">
        <v>1</v>
      </c>
      <c r="I112" s="90">
        <f>+AVERAGE(E112:H112)</f>
        <v>0.85499999999999998</v>
      </c>
      <c r="J112" s="27"/>
      <c r="K112" s="28"/>
      <c r="L112" s="27"/>
      <c r="M112" s="8"/>
      <c r="N112" s="8"/>
      <c r="O112" s="8"/>
    </row>
    <row r="113" spans="2:15" ht="12.75" customHeight="1" x14ac:dyDescent="0.2">
      <c r="B113" s="124" t="s">
        <v>35</v>
      </c>
      <c r="C113" s="124"/>
      <c r="D113" s="30">
        <v>13</v>
      </c>
      <c r="E113" s="88">
        <v>0.96</v>
      </c>
      <c r="F113" s="88">
        <v>0.83</v>
      </c>
      <c r="G113" s="91">
        <v>0.88</v>
      </c>
      <c r="H113" s="90">
        <v>1</v>
      </c>
      <c r="I113" s="90">
        <f>+AVERAGE(E113:H113)</f>
        <v>0.91749999999999998</v>
      </c>
      <c r="J113" s="27"/>
      <c r="K113" s="28"/>
      <c r="L113" s="27"/>
      <c r="M113" s="8"/>
      <c r="N113" s="8"/>
      <c r="O113" s="8"/>
    </row>
    <row r="114" spans="2:15" ht="12.75" customHeight="1" x14ac:dyDescent="0.2">
      <c r="B114" s="134" t="s">
        <v>36</v>
      </c>
      <c r="C114" s="134"/>
      <c r="D114" s="134"/>
      <c r="E114" s="134"/>
      <c r="F114" s="134"/>
      <c r="G114" s="134"/>
      <c r="H114" s="134"/>
      <c r="I114" s="31">
        <f>+AVERAGE(I111:I113)</f>
        <v>0.91500000000000004</v>
      </c>
      <c r="J114" s="27"/>
      <c r="K114" s="28"/>
      <c r="L114" s="27"/>
      <c r="M114" s="8"/>
      <c r="N114" s="8"/>
      <c r="O114" s="8"/>
    </row>
    <row r="115" spans="2:15" ht="12.75" customHeight="1" x14ac:dyDescent="0.2"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</row>
    <row r="116" spans="2:15" ht="12.75" x14ac:dyDescent="0.2">
      <c r="B116" s="128" t="s">
        <v>10</v>
      </c>
      <c r="C116" s="129"/>
      <c r="D116" s="118" t="s">
        <v>1</v>
      </c>
      <c r="E116" s="132" t="s">
        <v>11</v>
      </c>
      <c r="F116" s="128" t="s">
        <v>37</v>
      </c>
      <c r="G116" s="129"/>
      <c r="H116" s="128" t="s">
        <v>14</v>
      </c>
      <c r="I116" s="129"/>
      <c r="J116" s="128" t="s">
        <v>15</v>
      </c>
      <c r="K116" s="129"/>
      <c r="L116" s="118" t="s">
        <v>28</v>
      </c>
      <c r="M116" s="118" t="s">
        <v>17</v>
      </c>
      <c r="N116" s="8"/>
      <c r="O116" s="8"/>
    </row>
    <row r="117" spans="2:15" ht="12.75" customHeight="1" x14ac:dyDescent="0.2">
      <c r="B117" s="130"/>
      <c r="C117" s="131"/>
      <c r="D117" s="119"/>
      <c r="E117" s="133"/>
      <c r="F117" s="130"/>
      <c r="G117" s="131"/>
      <c r="H117" s="130"/>
      <c r="I117" s="131"/>
      <c r="J117" s="130"/>
      <c r="K117" s="131"/>
      <c r="L117" s="119"/>
      <c r="M117" s="119"/>
      <c r="N117" s="8"/>
      <c r="O117" s="8"/>
    </row>
    <row r="118" spans="2:15" ht="12.75" x14ac:dyDescent="0.2">
      <c r="B118" s="115" t="s">
        <v>38</v>
      </c>
      <c r="C118" s="116"/>
      <c r="D118" s="9">
        <v>2</v>
      </c>
      <c r="E118" s="86">
        <v>1</v>
      </c>
      <c r="F118" s="123">
        <v>0.96499999999999997</v>
      </c>
      <c r="G118" s="135"/>
      <c r="H118" s="123">
        <v>1</v>
      </c>
      <c r="I118" s="135"/>
      <c r="J118" s="123">
        <v>0.88</v>
      </c>
      <c r="K118" s="135"/>
      <c r="L118" s="86">
        <v>1</v>
      </c>
      <c r="M118" s="86">
        <f>+AVERAGE(E118:L118)</f>
        <v>0.96899999999999997</v>
      </c>
      <c r="N118" s="8"/>
      <c r="O118" s="8"/>
    </row>
    <row r="119" spans="2:15" ht="12.75" customHeight="1" x14ac:dyDescent="0.2">
      <c r="B119" s="32"/>
      <c r="C119" s="32"/>
      <c r="D119" s="21"/>
      <c r="E119" s="33"/>
      <c r="F119" s="33"/>
      <c r="G119" s="21"/>
      <c r="H119" s="33"/>
      <c r="I119" s="21"/>
      <c r="J119" s="33"/>
      <c r="K119" s="21"/>
      <c r="L119" s="33"/>
      <c r="M119" s="8"/>
      <c r="N119" s="8"/>
      <c r="O119" s="8"/>
    </row>
    <row r="120" spans="2:15" ht="23.25" customHeight="1" x14ac:dyDescent="0.2">
      <c r="B120" s="113" t="s">
        <v>10</v>
      </c>
      <c r="C120" s="113"/>
      <c r="D120" s="113" t="s">
        <v>1</v>
      </c>
      <c r="E120" s="121" t="s">
        <v>11</v>
      </c>
      <c r="F120" s="113" t="s">
        <v>22</v>
      </c>
      <c r="G120" s="113"/>
      <c r="H120" s="113" t="s">
        <v>20</v>
      </c>
      <c r="I120" s="113"/>
      <c r="J120" s="113" t="s">
        <v>23</v>
      </c>
      <c r="K120" s="113"/>
      <c r="L120" s="113" t="s">
        <v>24</v>
      </c>
      <c r="M120" s="113"/>
      <c r="N120" s="113" t="s">
        <v>28</v>
      </c>
      <c r="O120" s="113"/>
    </row>
    <row r="121" spans="2:15" ht="23.25" customHeight="1" x14ac:dyDescent="0.2">
      <c r="B121" s="113"/>
      <c r="C121" s="113"/>
      <c r="D121" s="113"/>
      <c r="E121" s="121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</row>
    <row r="122" spans="2:15" ht="12.75" customHeight="1" x14ac:dyDescent="0.2">
      <c r="B122" s="117" t="s">
        <v>64</v>
      </c>
      <c r="C122" s="117"/>
      <c r="D122" s="9">
        <v>3</v>
      </c>
      <c r="E122" s="86">
        <v>1</v>
      </c>
      <c r="F122" s="114">
        <v>1</v>
      </c>
      <c r="G122" s="114"/>
      <c r="H122" s="114">
        <v>0.82</v>
      </c>
      <c r="I122" s="114"/>
      <c r="J122" s="114">
        <v>1</v>
      </c>
      <c r="K122" s="114"/>
      <c r="L122" s="114">
        <v>1</v>
      </c>
      <c r="M122" s="114"/>
      <c r="N122" s="114">
        <v>0.88</v>
      </c>
      <c r="O122" s="114"/>
    </row>
    <row r="123" spans="2:15" ht="12.75" x14ac:dyDescent="0.2">
      <c r="B123" s="120" t="s">
        <v>27</v>
      </c>
      <c r="C123" s="122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1">
        <f>(E122+F122+H122+J122+L122+N122)/6</f>
        <v>0.95000000000000007</v>
      </c>
      <c r="O123" s="112"/>
    </row>
    <row r="124" spans="2:15" ht="12.75" customHeight="1" x14ac:dyDescent="0.2"/>
    <row r="125" spans="2:15" ht="63.75" x14ac:dyDescent="0.2">
      <c r="B125" s="127" t="s">
        <v>10</v>
      </c>
      <c r="C125" s="127"/>
      <c r="D125" s="22" t="s">
        <v>1</v>
      </c>
      <c r="E125" s="22" t="s">
        <v>22</v>
      </c>
      <c r="F125" s="6" t="s">
        <v>67</v>
      </c>
      <c r="G125" s="20" t="s">
        <v>66</v>
      </c>
      <c r="H125" s="6" t="s">
        <v>32</v>
      </c>
      <c r="I125" s="49"/>
    </row>
    <row r="126" spans="2:15" ht="12.75" customHeight="1" x14ac:dyDescent="0.2">
      <c r="B126" s="126" t="s">
        <v>59</v>
      </c>
      <c r="C126" s="126"/>
      <c r="D126" s="23">
        <v>4</v>
      </c>
      <c r="E126" s="88">
        <v>1</v>
      </c>
      <c r="F126" s="88">
        <v>0.94</v>
      </c>
      <c r="G126" s="89">
        <v>1</v>
      </c>
      <c r="H126" s="90">
        <f>+AVERAGE(E126:G126)</f>
        <v>0.98</v>
      </c>
      <c r="I126" s="50"/>
    </row>
    <row r="127" spans="2:15" ht="12.75" customHeight="1" x14ac:dyDescent="0.2">
      <c r="B127" s="125" t="s">
        <v>65</v>
      </c>
      <c r="C127" s="125"/>
      <c r="D127" s="29">
        <v>7</v>
      </c>
      <c r="E127" s="88">
        <v>1</v>
      </c>
      <c r="F127" s="88">
        <v>0.96</v>
      </c>
      <c r="G127" s="88">
        <v>1</v>
      </c>
      <c r="H127" s="90">
        <f>+AVERAGE(E127:G127)</f>
        <v>0.98666666666666669</v>
      </c>
      <c r="I127" s="50"/>
    </row>
    <row r="128" spans="2:15" ht="12.75" customHeight="1" x14ac:dyDescent="0.2">
      <c r="B128" s="47" t="s">
        <v>36</v>
      </c>
      <c r="C128" s="48"/>
      <c r="D128" s="48"/>
      <c r="E128" s="48"/>
      <c r="F128" s="48"/>
      <c r="G128" s="48"/>
      <c r="H128" s="92">
        <f>+AVERAGE(H126:H127)</f>
        <v>0.98333333333333339</v>
      </c>
      <c r="I128" s="50"/>
    </row>
    <row r="129" spans="2:15" ht="12.75" customHeight="1" x14ac:dyDescent="0.2"/>
    <row r="130" spans="2:15" ht="12.75" customHeight="1" x14ac:dyDescent="0.2">
      <c r="B130" s="113" t="s">
        <v>85</v>
      </c>
      <c r="C130" s="113"/>
      <c r="D130" s="136" t="s">
        <v>89</v>
      </c>
      <c r="E130" s="121" t="s">
        <v>54</v>
      </c>
      <c r="F130" s="121" t="s">
        <v>90</v>
      </c>
      <c r="G130" s="113" t="s">
        <v>91</v>
      </c>
      <c r="H130" s="113"/>
      <c r="I130" s="121" t="s">
        <v>92</v>
      </c>
      <c r="J130" s="121" t="s">
        <v>15</v>
      </c>
      <c r="K130" s="118" t="s">
        <v>17</v>
      </c>
    </row>
    <row r="131" spans="2:15" ht="12.75" customHeight="1" x14ac:dyDescent="0.2">
      <c r="B131" s="113"/>
      <c r="C131" s="113"/>
      <c r="D131" s="136"/>
      <c r="E131" s="121"/>
      <c r="F131" s="121"/>
      <c r="G131" s="113"/>
      <c r="H131" s="113"/>
      <c r="I131" s="121"/>
      <c r="J131" s="121"/>
      <c r="K131" s="119"/>
    </row>
    <row r="132" spans="2:15" ht="12.75" customHeight="1" x14ac:dyDescent="0.2">
      <c r="B132" s="126" t="s">
        <v>87</v>
      </c>
      <c r="C132" s="126"/>
      <c r="D132" s="9">
        <v>1</v>
      </c>
      <c r="E132" s="86">
        <v>1</v>
      </c>
      <c r="F132" s="86">
        <v>0.88</v>
      </c>
      <c r="G132" s="123">
        <v>1</v>
      </c>
      <c r="H132" s="135"/>
      <c r="I132" s="86">
        <v>1</v>
      </c>
      <c r="J132" s="86">
        <v>1</v>
      </c>
      <c r="K132" s="86">
        <f>+AVERAGE(E132:J132)</f>
        <v>0.97599999999999998</v>
      </c>
    </row>
    <row r="133" spans="2:15" ht="12.75" customHeight="1" x14ac:dyDescent="0.2">
      <c r="B133" s="138" t="s">
        <v>88</v>
      </c>
      <c r="C133" s="138"/>
      <c r="D133" s="136" t="s">
        <v>89</v>
      </c>
      <c r="E133" s="121" t="s">
        <v>54</v>
      </c>
      <c r="F133" s="121" t="s">
        <v>93</v>
      </c>
      <c r="G133" s="113" t="s">
        <v>94</v>
      </c>
      <c r="H133" s="113"/>
      <c r="I133" s="121" t="s">
        <v>92</v>
      </c>
      <c r="J133" s="121" t="s">
        <v>15</v>
      </c>
      <c r="K133" s="118" t="s">
        <v>17</v>
      </c>
    </row>
    <row r="134" spans="2:15" ht="12.75" customHeight="1" x14ac:dyDescent="0.2">
      <c r="B134" s="138"/>
      <c r="C134" s="138"/>
      <c r="D134" s="136"/>
      <c r="E134" s="121"/>
      <c r="F134" s="121"/>
      <c r="G134" s="113"/>
      <c r="H134" s="113"/>
      <c r="I134" s="121"/>
      <c r="J134" s="121"/>
      <c r="K134" s="119"/>
    </row>
    <row r="135" spans="2:15" ht="12.75" customHeight="1" x14ac:dyDescent="0.2">
      <c r="B135" s="138"/>
      <c r="C135" s="138"/>
      <c r="D135" s="9">
        <v>1</v>
      </c>
      <c r="E135" s="86">
        <v>0.79</v>
      </c>
      <c r="F135" s="86">
        <v>1</v>
      </c>
      <c r="G135" s="123">
        <v>0.95</v>
      </c>
      <c r="H135" s="135"/>
      <c r="I135" s="86">
        <v>1</v>
      </c>
      <c r="J135" s="86">
        <v>1</v>
      </c>
      <c r="K135" s="86">
        <f>+AVERAGE(E135:J135)</f>
        <v>0.94800000000000006</v>
      </c>
    </row>
    <row r="136" spans="2:15" ht="21.75" customHeight="1" x14ac:dyDescent="0.2">
      <c r="B136" s="126" t="s">
        <v>86</v>
      </c>
      <c r="C136" s="126"/>
      <c r="D136" s="136" t="s">
        <v>89</v>
      </c>
      <c r="E136" s="121" t="s">
        <v>54</v>
      </c>
      <c r="F136" s="137" t="s">
        <v>95</v>
      </c>
      <c r="G136" s="121" t="s">
        <v>96</v>
      </c>
      <c r="H136" s="121" t="s">
        <v>92</v>
      </c>
      <c r="I136" s="121" t="s">
        <v>15</v>
      </c>
      <c r="J136" s="118" t="s">
        <v>17</v>
      </c>
      <c r="K136" s="118" t="s">
        <v>47</v>
      </c>
    </row>
    <row r="137" spans="2:15" ht="21.75" customHeight="1" x14ac:dyDescent="0.2">
      <c r="B137" s="126"/>
      <c r="C137" s="126"/>
      <c r="D137" s="136"/>
      <c r="E137" s="121"/>
      <c r="F137" s="137"/>
      <c r="G137" s="121"/>
      <c r="H137" s="121"/>
      <c r="I137" s="121"/>
      <c r="J137" s="119"/>
      <c r="K137" s="119"/>
    </row>
    <row r="138" spans="2:15" ht="12.75" x14ac:dyDescent="0.2">
      <c r="B138" s="126"/>
      <c r="C138" s="126"/>
      <c r="D138" s="9">
        <v>1</v>
      </c>
      <c r="E138" s="86">
        <v>1</v>
      </c>
      <c r="F138" s="86">
        <v>1</v>
      </c>
      <c r="G138" s="86">
        <v>1</v>
      </c>
      <c r="H138" s="86">
        <v>1</v>
      </c>
      <c r="I138" s="86">
        <v>1</v>
      </c>
      <c r="J138" s="86">
        <f>AVERAGE(E138:I138)</f>
        <v>1</v>
      </c>
      <c r="K138" s="86">
        <f>(K132+K135+J138)/3</f>
        <v>0.97466666666666668</v>
      </c>
    </row>
    <row r="139" spans="2:15" ht="12.75" x14ac:dyDescent="0.2"/>
    <row r="140" spans="2:15" ht="51" x14ac:dyDescent="0.2">
      <c r="B140" s="113" t="s">
        <v>10</v>
      </c>
      <c r="C140" s="113"/>
      <c r="D140" s="4" t="s">
        <v>1</v>
      </c>
      <c r="E140" s="4" t="s">
        <v>12</v>
      </c>
      <c r="F140" s="4" t="s">
        <v>14</v>
      </c>
      <c r="G140" s="4" t="s">
        <v>69</v>
      </c>
      <c r="H140" s="4" t="s">
        <v>15</v>
      </c>
      <c r="I140" s="4" t="s">
        <v>17</v>
      </c>
    </row>
    <row r="141" spans="2:15" ht="12.75" customHeight="1" x14ac:dyDescent="0.2">
      <c r="B141" s="121" t="s">
        <v>104</v>
      </c>
      <c r="C141" s="121"/>
      <c r="D141" s="9">
        <v>2</v>
      </c>
      <c r="E141" s="84">
        <v>0.33</v>
      </c>
      <c r="F141" s="84">
        <v>0.75</v>
      </c>
      <c r="G141" s="85">
        <v>0.24</v>
      </c>
      <c r="H141" s="84">
        <v>0.67</v>
      </c>
      <c r="I141" s="85">
        <f>+AVERAGE(E141:H141)</f>
        <v>0.49750000000000005</v>
      </c>
    </row>
    <row r="142" spans="2:15" ht="26.25" customHeight="1" x14ac:dyDescent="0.2">
      <c r="B142" s="117" t="s">
        <v>105</v>
      </c>
      <c r="C142" s="117"/>
      <c r="D142" s="9">
        <v>2</v>
      </c>
      <c r="E142" s="84">
        <v>1</v>
      </c>
      <c r="F142" s="84">
        <v>1</v>
      </c>
      <c r="G142" s="85">
        <v>1</v>
      </c>
      <c r="H142" s="84">
        <v>1</v>
      </c>
      <c r="I142" s="85">
        <f>+AVERAGE(E142:H142)</f>
        <v>1</v>
      </c>
    </row>
    <row r="143" spans="2:15" ht="12.75" customHeight="1" x14ac:dyDescent="0.2">
      <c r="B143" s="21"/>
      <c r="C143" s="21"/>
      <c r="D143" s="21"/>
      <c r="E143" s="72"/>
      <c r="F143" s="72"/>
      <c r="G143" s="67"/>
      <c r="H143" s="72"/>
      <c r="I143" s="67"/>
    </row>
    <row r="144" spans="2:15" ht="12.75" customHeight="1" x14ac:dyDescent="0.2">
      <c r="B144" s="12" t="s">
        <v>9</v>
      </c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</row>
    <row r="145" spans="2:15" ht="12.75" x14ac:dyDescent="0.2"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</row>
    <row r="146" spans="2:15" ht="38.25" customHeight="1" x14ac:dyDescent="0.2">
      <c r="B146" s="113" t="s">
        <v>10</v>
      </c>
      <c r="C146" s="113"/>
      <c r="D146" s="4" t="s">
        <v>1</v>
      </c>
      <c r="E146" s="4" t="s">
        <v>11</v>
      </c>
      <c r="F146" s="4" t="s">
        <v>12</v>
      </c>
      <c r="G146" s="4" t="s">
        <v>13</v>
      </c>
      <c r="H146" s="4" t="s">
        <v>14</v>
      </c>
      <c r="I146" s="4" t="s">
        <v>15</v>
      </c>
      <c r="J146" s="4" t="s">
        <v>16</v>
      </c>
      <c r="K146" s="4" t="s">
        <v>17</v>
      </c>
      <c r="L146" s="8"/>
      <c r="M146" s="8"/>
      <c r="N146" s="8"/>
      <c r="O146" s="8"/>
    </row>
    <row r="147" spans="2:15" ht="12.75" x14ac:dyDescent="0.2">
      <c r="B147" s="117" t="s">
        <v>83</v>
      </c>
      <c r="C147" s="117"/>
      <c r="D147" s="9">
        <v>23</v>
      </c>
      <c r="E147" s="84">
        <v>0.95</v>
      </c>
      <c r="F147" s="84">
        <v>0.98</v>
      </c>
      <c r="G147" s="85">
        <v>1</v>
      </c>
      <c r="H147" s="84">
        <v>0.9</v>
      </c>
      <c r="I147" s="85">
        <v>1</v>
      </c>
      <c r="J147" s="85">
        <v>0.97</v>
      </c>
      <c r="K147" s="54">
        <f>+AVERAGE(E147:J147)</f>
        <v>0.96666666666666667</v>
      </c>
      <c r="L147" s="8"/>
      <c r="M147" s="8"/>
      <c r="N147" s="8"/>
      <c r="O147" s="8"/>
    </row>
    <row r="148" spans="2:15" ht="12.75" x14ac:dyDescent="0.2">
      <c r="B148" s="115" t="s">
        <v>118</v>
      </c>
      <c r="C148" s="116"/>
      <c r="D148" s="9">
        <v>38</v>
      </c>
      <c r="E148" s="84">
        <v>0.96</v>
      </c>
      <c r="F148" s="84">
        <v>0.97499999999999998</v>
      </c>
      <c r="G148" s="85">
        <v>0.998</v>
      </c>
      <c r="H148" s="84">
        <v>0.97099999999999997</v>
      </c>
      <c r="I148" s="85">
        <v>1</v>
      </c>
      <c r="J148" s="85">
        <v>0.96</v>
      </c>
      <c r="K148" s="54">
        <f t="shared" ref="K148:K153" si="3">+AVERAGE(E148:J148)</f>
        <v>0.97733333333333328</v>
      </c>
      <c r="L148" s="8"/>
      <c r="M148" s="8"/>
      <c r="N148" s="8"/>
      <c r="O148" s="8"/>
    </row>
    <row r="149" spans="2:15" ht="12.75" x14ac:dyDescent="0.2">
      <c r="B149" s="117" t="s">
        <v>18</v>
      </c>
      <c r="C149" s="117"/>
      <c r="D149" s="9">
        <v>17</v>
      </c>
      <c r="E149" s="84">
        <v>0.99</v>
      </c>
      <c r="F149" s="86">
        <v>1</v>
      </c>
      <c r="G149" s="86">
        <v>0.99</v>
      </c>
      <c r="H149" s="86">
        <v>0.99</v>
      </c>
      <c r="I149" s="85">
        <v>1</v>
      </c>
      <c r="J149" s="86">
        <v>0.99</v>
      </c>
      <c r="K149" s="54">
        <f t="shared" si="3"/>
        <v>0.99333333333333329</v>
      </c>
      <c r="L149" s="8"/>
      <c r="M149" s="8"/>
      <c r="N149" s="8"/>
      <c r="O149" s="8"/>
    </row>
    <row r="150" spans="2:15" ht="12.75" x14ac:dyDescent="0.2">
      <c r="B150" s="115" t="s">
        <v>68</v>
      </c>
      <c r="C150" s="116"/>
      <c r="D150" s="9">
        <v>3</v>
      </c>
      <c r="E150" s="86">
        <v>0.97</v>
      </c>
      <c r="F150" s="86">
        <v>1</v>
      </c>
      <c r="G150" s="86">
        <v>0.97</v>
      </c>
      <c r="H150" s="86">
        <v>0.9</v>
      </c>
      <c r="I150" s="85">
        <v>1</v>
      </c>
      <c r="J150" s="86">
        <v>1</v>
      </c>
      <c r="K150" s="54">
        <f t="shared" si="3"/>
        <v>0.97333333333333327</v>
      </c>
      <c r="L150" s="8"/>
      <c r="M150" s="8"/>
      <c r="N150" s="8"/>
      <c r="O150" s="8"/>
    </row>
    <row r="151" spans="2:15" ht="12.75" x14ac:dyDescent="0.2">
      <c r="B151" s="115" t="s">
        <v>129</v>
      </c>
      <c r="C151" s="116"/>
      <c r="D151" s="9">
        <v>40</v>
      </c>
      <c r="E151" s="86">
        <v>0.95</v>
      </c>
      <c r="F151" s="86">
        <v>0.99</v>
      </c>
      <c r="G151" s="86">
        <v>1</v>
      </c>
      <c r="H151" s="86">
        <v>0.97</v>
      </c>
      <c r="I151" s="85">
        <v>1</v>
      </c>
      <c r="J151" s="86">
        <v>0.96</v>
      </c>
      <c r="K151" s="54">
        <f t="shared" si="3"/>
        <v>0.97833333333333339</v>
      </c>
      <c r="L151" s="8"/>
      <c r="M151" s="8"/>
      <c r="N151" s="8"/>
      <c r="O151" s="8"/>
    </row>
    <row r="152" spans="2:15" ht="12.75" x14ac:dyDescent="0.2">
      <c r="B152" s="115" t="s">
        <v>121</v>
      </c>
      <c r="C152" s="116"/>
      <c r="D152" s="9">
        <v>22</v>
      </c>
      <c r="E152" s="86">
        <v>0.91</v>
      </c>
      <c r="F152" s="86">
        <v>1</v>
      </c>
      <c r="G152" s="86">
        <v>1</v>
      </c>
      <c r="H152" s="86">
        <v>0.97</v>
      </c>
      <c r="I152" s="85">
        <v>0.98</v>
      </c>
      <c r="J152" s="86">
        <v>0.98</v>
      </c>
      <c r="K152" s="54">
        <f t="shared" si="3"/>
        <v>0.97333333333333327</v>
      </c>
      <c r="L152" s="8"/>
      <c r="M152" s="8"/>
      <c r="N152" s="8"/>
      <c r="O152" s="8"/>
    </row>
    <row r="153" spans="2:15" ht="12.75" x14ac:dyDescent="0.2">
      <c r="B153" s="115" t="s">
        <v>133</v>
      </c>
      <c r="C153" s="116"/>
      <c r="D153" s="9">
        <v>18</v>
      </c>
      <c r="E153" s="86">
        <v>0.98899999999999999</v>
      </c>
      <c r="F153" s="86">
        <v>1</v>
      </c>
      <c r="G153" s="86">
        <v>1</v>
      </c>
      <c r="H153" s="86">
        <v>1</v>
      </c>
      <c r="I153" s="85">
        <v>0.97</v>
      </c>
      <c r="J153" s="86">
        <v>0.99</v>
      </c>
      <c r="K153" s="54">
        <f t="shared" si="3"/>
        <v>0.99149999999999994</v>
      </c>
      <c r="L153" s="8"/>
      <c r="M153" s="8"/>
      <c r="N153" s="8"/>
      <c r="O153" s="8"/>
    </row>
    <row r="154" spans="2:15" ht="12.75" x14ac:dyDescent="0.2">
      <c r="B154" s="115" t="s">
        <v>130</v>
      </c>
      <c r="C154" s="116"/>
      <c r="D154" s="9">
        <v>20</v>
      </c>
      <c r="E154" s="86">
        <v>0.95</v>
      </c>
      <c r="F154" s="86">
        <v>0.99</v>
      </c>
      <c r="G154" s="86">
        <v>0.97</v>
      </c>
      <c r="H154" s="86">
        <v>0.92</v>
      </c>
      <c r="I154" s="85">
        <v>1</v>
      </c>
      <c r="J154" s="86">
        <v>0.98</v>
      </c>
      <c r="K154" s="54">
        <f t="shared" ref="K154" si="4">+AVERAGE(E154:J154)</f>
        <v>0.96833333333333338</v>
      </c>
      <c r="L154" s="8"/>
      <c r="M154" s="8"/>
      <c r="N154" s="8"/>
      <c r="O154" s="8"/>
    </row>
    <row r="155" spans="2:15" ht="12.75" x14ac:dyDescent="0.2">
      <c r="B155" s="113" t="s">
        <v>19</v>
      </c>
      <c r="C155" s="113"/>
      <c r="D155" s="113"/>
      <c r="E155" s="113"/>
      <c r="F155" s="113"/>
      <c r="G155" s="113"/>
      <c r="H155" s="113"/>
      <c r="I155" s="113"/>
      <c r="J155" s="113"/>
      <c r="K155" s="87">
        <f>+AVERAGE(K147:K154)</f>
        <v>0.97777083333333337</v>
      </c>
      <c r="L155" s="8"/>
      <c r="M155" s="8"/>
      <c r="N155" s="8"/>
      <c r="O155" s="8"/>
    </row>
    <row r="156" spans="2:15" ht="38.25" customHeight="1" x14ac:dyDescent="0.2">
      <c r="B156" s="5"/>
      <c r="C156" s="5"/>
      <c r="D156" s="5"/>
      <c r="E156" s="5"/>
      <c r="F156" s="5"/>
      <c r="G156" s="5"/>
      <c r="H156" s="5"/>
      <c r="I156" s="5"/>
      <c r="J156" s="5"/>
      <c r="K156" s="17"/>
      <c r="L156" s="8"/>
      <c r="M156" s="8"/>
      <c r="N156" s="8"/>
      <c r="O156" s="8"/>
    </row>
    <row r="157" spans="2:15" ht="51" x14ac:dyDescent="0.2">
      <c r="B157" s="113" t="s">
        <v>10</v>
      </c>
      <c r="C157" s="113"/>
      <c r="D157" s="4" t="s">
        <v>1</v>
      </c>
      <c r="E157" s="4" t="s">
        <v>12</v>
      </c>
      <c r="F157" s="4" t="s">
        <v>14</v>
      </c>
      <c r="G157" s="4" t="s">
        <v>69</v>
      </c>
      <c r="H157" s="4" t="s">
        <v>15</v>
      </c>
      <c r="I157" s="4" t="s">
        <v>17</v>
      </c>
      <c r="J157" s="5"/>
      <c r="K157" s="5"/>
      <c r="L157" s="8"/>
      <c r="M157" s="8"/>
      <c r="N157" s="8"/>
      <c r="O157" s="8"/>
    </row>
    <row r="158" spans="2:15" ht="12.75" x14ac:dyDescent="0.2">
      <c r="B158" s="121" t="s">
        <v>21</v>
      </c>
      <c r="C158" s="121"/>
      <c r="D158" s="9">
        <v>39</v>
      </c>
      <c r="E158" s="84">
        <v>0.9</v>
      </c>
      <c r="F158" s="84">
        <v>0.86</v>
      </c>
      <c r="G158" s="85">
        <v>0.82</v>
      </c>
      <c r="H158" s="84">
        <v>0.84</v>
      </c>
      <c r="I158" s="85">
        <f>+AVERAGE(E158:H158)</f>
        <v>0.85499999999999998</v>
      </c>
      <c r="J158" s="18"/>
      <c r="K158" s="19"/>
      <c r="L158" s="8"/>
      <c r="M158" s="8"/>
      <c r="N158" s="8"/>
      <c r="O158" s="8"/>
    </row>
    <row r="159" spans="2:15" ht="38.25" customHeight="1" x14ac:dyDescent="0.2">
      <c r="B159" s="5"/>
      <c r="C159" s="5"/>
      <c r="D159" s="5"/>
      <c r="E159" s="5"/>
      <c r="F159" s="5"/>
      <c r="G159" s="5"/>
      <c r="H159" s="5"/>
      <c r="I159" s="5"/>
      <c r="J159" s="5"/>
      <c r="K159" s="17"/>
      <c r="L159" s="8"/>
      <c r="M159" s="8"/>
      <c r="N159" s="8"/>
      <c r="O159" s="8"/>
    </row>
    <row r="160" spans="2:15" ht="38.25" customHeight="1" x14ac:dyDescent="0.2">
      <c r="B160" s="113" t="s">
        <v>10</v>
      </c>
      <c r="C160" s="113"/>
      <c r="D160" s="113" t="s">
        <v>1</v>
      </c>
      <c r="E160" s="121" t="s">
        <v>11</v>
      </c>
      <c r="F160" s="113" t="s">
        <v>22</v>
      </c>
      <c r="G160" s="113"/>
      <c r="H160" s="113" t="s">
        <v>20</v>
      </c>
      <c r="I160" s="113"/>
      <c r="J160" s="113" t="s">
        <v>23</v>
      </c>
      <c r="K160" s="120"/>
      <c r="L160" s="118" t="s">
        <v>25</v>
      </c>
      <c r="M160" s="8"/>
      <c r="N160" s="140"/>
      <c r="O160" s="140"/>
    </row>
    <row r="161" spans="2:15" ht="38.25" customHeight="1" x14ac:dyDescent="0.2">
      <c r="B161" s="113"/>
      <c r="C161" s="113"/>
      <c r="D161" s="113"/>
      <c r="E161" s="121"/>
      <c r="F161" s="113"/>
      <c r="G161" s="113"/>
      <c r="H161" s="113"/>
      <c r="I161" s="113"/>
      <c r="J161" s="113"/>
      <c r="K161" s="120"/>
      <c r="L161" s="119"/>
      <c r="M161" s="8"/>
      <c r="N161" s="140"/>
      <c r="O161" s="140"/>
    </row>
    <row r="162" spans="2:15" ht="12.75" x14ac:dyDescent="0.2">
      <c r="B162" s="117" t="s">
        <v>26</v>
      </c>
      <c r="C162" s="117"/>
      <c r="D162" s="9">
        <v>11</v>
      </c>
      <c r="E162" s="86">
        <v>0.81</v>
      </c>
      <c r="F162" s="114">
        <v>0.8</v>
      </c>
      <c r="G162" s="114"/>
      <c r="H162" s="114">
        <v>0.93</v>
      </c>
      <c r="I162" s="114"/>
      <c r="J162" s="114">
        <v>0.98</v>
      </c>
      <c r="K162" s="123"/>
      <c r="L162" s="86">
        <v>0.97</v>
      </c>
      <c r="M162" s="8"/>
      <c r="N162" s="21"/>
      <c r="O162" s="21"/>
    </row>
    <row r="163" spans="2:15" ht="12.75" x14ac:dyDescent="0.2">
      <c r="B163" s="120" t="s">
        <v>27</v>
      </c>
      <c r="C163" s="122"/>
      <c r="D163" s="15"/>
      <c r="E163" s="51"/>
      <c r="F163" s="51"/>
      <c r="G163" s="51"/>
      <c r="H163" s="51"/>
      <c r="I163" s="51"/>
      <c r="J163" s="51"/>
      <c r="K163" s="51"/>
      <c r="L163" s="87">
        <f>(E162+F162+H162+J162+L162)/5</f>
        <v>0.89800000000000002</v>
      </c>
      <c r="M163" s="8"/>
      <c r="N163" s="21"/>
      <c r="O163" s="21"/>
    </row>
    <row r="164" spans="2:15" ht="12.75" x14ac:dyDescent="0.2">
      <c r="B164" s="117" t="s">
        <v>81</v>
      </c>
      <c r="C164" s="117"/>
      <c r="D164" s="9">
        <v>36</v>
      </c>
      <c r="E164" s="86">
        <v>0.95</v>
      </c>
      <c r="F164" s="114">
        <v>0.91</v>
      </c>
      <c r="G164" s="114"/>
      <c r="H164" s="114">
        <v>0.99</v>
      </c>
      <c r="I164" s="114"/>
      <c r="J164" s="114">
        <v>0.96</v>
      </c>
      <c r="K164" s="123"/>
      <c r="L164" s="86">
        <v>0.96</v>
      </c>
      <c r="M164" s="8"/>
      <c r="N164" s="21"/>
      <c r="O164" s="21"/>
    </row>
    <row r="165" spans="2:15" ht="12.75" x14ac:dyDescent="0.2">
      <c r="B165" s="120" t="s">
        <v>27</v>
      </c>
      <c r="C165" s="122"/>
      <c r="D165" s="15"/>
      <c r="E165" s="51"/>
      <c r="F165" s="51"/>
      <c r="G165" s="51"/>
      <c r="H165" s="51"/>
      <c r="I165" s="51"/>
      <c r="J165" s="51"/>
      <c r="K165" s="51"/>
      <c r="L165" s="87">
        <f>(E164+F164+H164+J164+L164)/5</f>
        <v>0.95399999999999996</v>
      </c>
      <c r="M165" s="8"/>
      <c r="N165" s="139"/>
      <c r="O165" s="140"/>
    </row>
    <row r="166" spans="2:15" ht="12.75" x14ac:dyDescent="0.2">
      <c r="B166" s="120" t="s">
        <v>27</v>
      </c>
      <c r="C166" s="122"/>
      <c r="D166" s="15"/>
      <c r="E166" s="51"/>
      <c r="F166" s="51"/>
      <c r="G166" s="51"/>
      <c r="H166" s="51"/>
      <c r="I166" s="51"/>
      <c r="J166" s="51"/>
      <c r="K166" s="51"/>
      <c r="L166" s="87">
        <f>(L163+L165)/2</f>
        <v>0.92599999999999993</v>
      </c>
      <c r="M166" s="8"/>
      <c r="N166" s="139"/>
      <c r="O166" s="140"/>
    </row>
    <row r="167" spans="2:15" ht="38.25" customHeight="1" x14ac:dyDescent="0.2"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36"/>
      <c r="M167" s="8"/>
      <c r="N167" s="8"/>
      <c r="O167" s="8"/>
    </row>
    <row r="168" spans="2:15" ht="38.25" customHeight="1" x14ac:dyDescent="0.2">
      <c r="B168" s="113" t="s">
        <v>10</v>
      </c>
      <c r="C168" s="113"/>
      <c r="D168" s="113" t="s">
        <v>1</v>
      </c>
      <c r="E168" s="121" t="s">
        <v>11</v>
      </c>
      <c r="F168" s="113" t="s">
        <v>20</v>
      </c>
      <c r="G168" s="113"/>
      <c r="H168" s="113" t="s">
        <v>14</v>
      </c>
      <c r="I168" s="113"/>
      <c r="J168" s="113" t="s">
        <v>28</v>
      </c>
      <c r="K168" s="113"/>
      <c r="L168" s="113" t="s">
        <v>17</v>
      </c>
      <c r="M168" s="8"/>
      <c r="N168" s="8"/>
      <c r="O168" s="8"/>
    </row>
    <row r="169" spans="2:15" ht="19.5" customHeight="1" x14ac:dyDescent="0.2">
      <c r="B169" s="113"/>
      <c r="C169" s="113"/>
      <c r="D169" s="113"/>
      <c r="E169" s="121"/>
      <c r="F169" s="113"/>
      <c r="G169" s="113"/>
      <c r="H169" s="113"/>
      <c r="I169" s="113"/>
      <c r="J169" s="113"/>
      <c r="K169" s="113"/>
      <c r="L169" s="113"/>
      <c r="M169" s="8"/>
      <c r="N169" s="8"/>
      <c r="O169" s="8"/>
    </row>
    <row r="170" spans="2:15" ht="12.75" x14ac:dyDescent="0.2">
      <c r="B170" s="117" t="s">
        <v>29</v>
      </c>
      <c r="C170" s="117"/>
      <c r="D170" s="9">
        <v>21</v>
      </c>
      <c r="E170" s="86">
        <v>0.89</v>
      </c>
      <c r="F170" s="114">
        <v>1</v>
      </c>
      <c r="G170" s="114"/>
      <c r="H170" s="114">
        <v>0.89</v>
      </c>
      <c r="I170" s="114"/>
      <c r="J170" s="114">
        <v>0.93</v>
      </c>
      <c r="K170" s="114"/>
      <c r="L170" s="86">
        <f>+AVERAGE(E170:K170)</f>
        <v>0.9275000000000001</v>
      </c>
      <c r="M170" s="8"/>
      <c r="N170" s="8"/>
      <c r="O170" s="8"/>
    </row>
    <row r="171" spans="2:15" ht="12.75" x14ac:dyDescent="0.2">
      <c r="B171" s="117" t="s">
        <v>30</v>
      </c>
      <c r="C171" s="117"/>
      <c r="D171" s="9">
        <v>17</v>
      </c>
      <c r="E171" s="86">
        <v>0.97</v>
      </c>
      <c r="F171" s="114">
        <v>1</v>
      </c>
      <c r="G171" s="114"/>
      <c r="H171" s="114">
        <v>0.96</v>
      </c>
      <c r="I171" s="114"/>
      <c r="J171" s="114">
        <v>1</v>
      </c>
      <c r="K171" s="114"/>
      <c r="L171" s="86">
        <f>+AVERAGE(E171:K171)</f>
        <v>0.98249999999999993</v>
      </c>
      <c r="M171" s="8"/>
      <c r="N171" s="8"/>
      <c r="O171" s="8"/>
    </row>
    <row r="172" spans="2:15" ht="12.75" x14ac:dyDescent="0.2">
      <c r="B172" s="113" t="s">
        <v>27</v>
      </c>
      <c r="C172" s="113"/>
      <c r="D172" s="113"/>
      <c r="E172" s="113"/>
      <c r="F172" s="113"/>
      <c r="G172" s="113"/>
      <c r="H172" s="113"/>
      <c r="I172" s="113"/>
      <c r="J172" s="113"/>
      <c r="K172" s="113"/>
      <c r="L172" s="87">
        <f>+AVERAGE(L170:L171)</f>
        <v>0.95500000000000007</v>
      </c>
      <c r="M172" s="8"/>
      <c r="N172" s="8"/>
      <c r="O172" s="8"/>
    </row>
    <row r="173" spans="2:15" ht="38.25" customHeight="1" x14ac:dyDescent="0.2"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17"/>
      <c r="M173" s="8"/>
      <c r="N173" s="8"/>
      <c r="O173" s="8"/>
    </row>
    <row r="174" spans="2:15" ht="51.75" customHeight="1" x14ac:dyDescent="0.2">
      <c r="B174" s="127" t="s">
        <v>10</v>
      </c>
      <c r="C174" s="127"/>
      <c r="D174" s="22" t="s">
        <v>1</v>
      </c>
      <c r="E174" s="22" t="s">
        <v>22</v>
      </c>
      <c r="F174" s="20" t="s">
        <v>31</v>
      </c>
      <c r="G174" s="20" t="s">
        <v>66</v>
      </c>
      <c r="H174" s="6" t="s">
        <v>15</v>
      </c>
      <c r="I174" s="6" t="s">
        <v>32</v>
      </c>
      <c r="J174" s="7"/>
      <c r="K174" s="7"/>
      <c r="L174" s="7"/>
      <c r="M174" s="8"/>
      <c r="N174" s="8"/>
      <c r="O174" s="8"/>
    </row>
    <row r="175" spans="2:15" ht="12.75" x14ac:dyDescent="0.2">
      <c r="B175" s="126" t="s">
        <v>33</v>
      </c>
      <c r="C175" s="126"/>
      <c r="D175" s="23">
        <v>9</v>
      </c>
      <c r="E175" s="88">
        <v>0.97</v>
      </c>
      <c r="F175" s="88">
        <v>0.96</v>
      </c>
      <c r="G175" s="89">
        <v>1</v>
      </c>
      <c r="H175" s="90">
        <v>1</v>
      </c>
      <c r="I175" s="90">
        <f>+AVERAGE(E175:H175)</f>
        <v>0.98249999999999993</v>
      </c>
      <c r="J175" s="27"/>
      <c r="K175" s="28"/>
      <c r="L175" s="27"/>
      <c r="M175" s="8"/>
      <c r="N175" s="8"/>
      <c r="O175" s="8"/>
    </row>
    <row r="176" spans="2:15" ht="12.75" x14ac:dyDescent="0.2">
      <c r="B176" s="125" t="s">
        <v>34</v>
      </c>
      <c r="C176" s="125"/>
      <c r="D176" s="29">
        <v>9</v>
      </c>
      <c r="E176" s="88">
        <v>0.97</v>
      </c>
      <c r="F176" s="88">
        <v>0.96</v>
      </c>
      <c r="G176" s="88">
        <v>1</v>
      </c>
      <c r="H176" s="90">
        <v>1</v>
      </c>
      <c r="I176" s="90">
        <f>+AVERAGE(E176:H176)</f>
        <v>0.98249999999999993</v>
      </c>
      <c r="J176" s="27"/>
      <c r="K176" s="28"/>
      <c r="L176" s="27"/>
      <c r="M176" s="8"/>
      <c r="N176" s="8"/>
      <c r="O176" s="8"/>
    </row>
    <row r="177" spans="2:15" ht="12.75" x14ac:dyDescent="0.2">
      <c r="B177" s="124" t="s">
        <v>35</v>
      </c>
      <c r="C177" s="124"/>
      <c r="D177" s="30">
        <v>24</v>
      </c>
      <c r="E177" s="88">
        <v>1</v>
      </c>
      <c r="F177" s="88">
        <v>0.93</v>
      </c>
      <c r="G177" s="91">
        <v>0.9</v>
      </c>
      <c r="H177" s="90">
        <v>1</v>
      </c>
      <c r="I177" s="90">
        <f>+AVERAGE(E177:H177)</f>
        <v>0.95750000000000002</v>
      </c>
      <c r="J177" s="27"/>
      <c r="K177" s="28"/>
      <c r="L177" s="27"/>
      <c r="M177" s="8"/>
      <c r="N177" s="8"/>
      <c r="O177" s="8"/>
    </row>
    <row r="178" spans="2:15" ht="12.75" x14ac:dyDescent="0.2">
      <c r="B178" s="134" t="s">
        <v>36</v>
      </c>
      <c r="C178" s="134"/>
      <c r="D178" s="134"/>
      <c r="E178" s="134"/>
      <c r="F178" s="134"/>
      <c r="G178" s="134"/>
      <c r="H178" s="134"/>
      <c r="I178" s="92">
        <f>+AVERAGE(I175:I177)</f>
        <v>0.97416666666666663</v>
      </c>
      <c r="J178" s="27"/>
      <c r="K178" s="28"/>
      <c r="L178" s="27"/>
      <c r="M178" s="8"/>
      <c r="N178" s="8"/>
      <c r="O178" s="8"/>
    </row>
    <row r="179" spans="2:15" ht="38.25" customHeight="1" x14ac:dyDescent="0.2"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2:15" ht="38.25" customHeight="1" x14ac:dyDescent="0.2">
      <c r="B180" s="128" t="s">
        <v>10</v>
      </c>
      <c r="C180" s="129"/>
      <c r="D180" s="118" t="s">
        <v>1</v>
      </c>
      <c r="E180" s="132" t="s">
        <v>11</v>
      </c>
      <c r="F180" s="128" t="s">
        <v>37</v>
      </c>
      <c r="G180" s="129"/>
      <c r="H180" s="128" t="s">
        <v>14</v>
      </c>
      <c r="I180" s="129"/>
      <c r="J180" s="128" t="s">
        <v>15</v>
      </c>
      <c r="K180" s="129"/>
      <c r="L180" s="118" t="s">
        <v>28</v>
      </c>
      <c r="M180" s="118" t="s">
        <v>17</v>
      </c>
      <c r="N180" s="8"/>
      <c r="O180" s="8"/>
    </row>
    <row r="181" spans="2:15" ht="38.25" customHeight="1" x14ac:dyDescent="0.2">
      <c r="B181" s="130"/>
      <c r="C181" s="131"/>
      <c r="D181" s="119"/>
      <c r="E181" s="133"/>
      <c r="F181" s="130"/>
      <c r="G181" s="131"/>
      <c r="H181" s="130"/>
      <c r="I181" s="131"/>
      <c r="J181" s="130"/>
      <c r="K181" s="131"/>
      <c r="L181" s="119"/>
      <c r="M181" s="119"/>
      <c r="N181" s="8"/>
      <c r="O181" s="8"/>
    </row>
    <row r="182" spans="2:15" ht="12.75" x14ac:dyDescent="0.2">
      <c r="B182" s="115" t="s">
        <v>38</v>
      </c>
      <c r="C182" s="116"/>
      <c r="D182" s="9">
        <v>2</v>
      </c>
      <c r="E182" s="86">
        <v>0.93</v>
      </c>
      <c r="F182" s="123">
        <v>0.9</v>
      </c>
      <c r="G182" s="135"/>
      <c r="H182" s="123">
        <v>0.85</v>
      </c>
      <c r="I182" s="135"/>
      <c r="J182" s="123">
        <v>1</v>
      </c>
      <c r="K182" s="135"/>
      <c r="L182" s="86">
        <v>0.94</v>
      </c>
      <c r="M182" s="86">
        <f>+AVERAGE(E182:L182)</f>
        <v>0.92400000000000004</v>
      </c>
      <c r="N182" s="8"/>
      <c r="O182" s="8"/>
    </row>
    <row r="183" spans="2:15" ht="38.25" customHeight="1" x14ac:dyDescent="0.2">
      <c r="B183" s="32"/>
      <c r="C183" s="32"/>
      <c r="D183" s="21"/>
      <c r="E183" s="33"/>
      <c r="F183" s="33"/>
      <c r="G183" s="21"/>
      <c r="H183" s="33"/>
      <c r="I183" s="21"/>
      <c r="J183" s="33"/>
      <c r="K183" s="21"/>
      <c r="L183" s="33"/>
      <c r="M183" s="8"/>
      <c r="N183" s="8"/>
      <c r="O183" s="8"/>
    </row>
    <row r="184" spans="2:15" ht="38.25" customHeight="1" x14ac:dyDescent="0.2">
      <c r="B184" s="113" t="s">
        <v>10</v>
      </c>
      <c r="C184" s="113"/>
      <c r="D184" s="113" t="s">
        <v>1</v>
      </c>
      <c r="E184" s="121" t="s">
        <v>11</v>
      </c>
      <c r="F184" s="113" t="s">
        <v>22</v>
      </c>
      <c r="G184" s="113"/>
      <c r="H184" s="113" t="s">
        <v>20</v>
      </c>
      <c r="I184" s="113"/>
      <c r="J184" s="113" t="s">
        <v>23</v>
      </c>
      <c r="K184" s="113"/>
      <c r="L184" s="113" t="s">
        <v>24</v>
      </c>
      <c r="M184" s="113"/>
      <c r="N184" s="113" t="s">
        <v>25</v>
      </c>
      <c r="O184" s="113"/>
    </row>
    <row r="185" spans="2:15" ht="38.25" customHeight="1" x14ac:dyDescent="0.2">
      <c r="B185" s="113"/>
      <c r="C185" s="113"/>
      <c r="D185" s="113"/>
      <c r="E185" s="121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</row>
    <row r="186" spans="2:15" ht="12.75" x14ac:dyDescent="0.2">
      <c r="B186" s="117" t="s">
        <v>64</v>
      </c>
      <c r="C186" s="117"/>
      <c r="D186" s="9" t="s">
        <v>84</v>
      </c>
      <c r="E186" s="86" t="s">
        <v>84</v>
      </c>
      <c r="F186" s="114" t="s">
        <v>84</v>
      </c>
      <c r="G186" s="114"/>
      <c r="H186" s="114" t="s">
        <v>84</v>
      </c>
      <c r="I186" s="114"/>
      <c r="J186" s="114" t="s">
        <v>84</v>
      </c>
      <c r="K186" s="114"/>
      <c r="L186" s="114" t="s">
        <v>84</v>
      </c>
      <c r="M186" s="114"/>
      <c r="N186" s="114" t="s">
        <v>84</v>
      </c>
      <c r="O186" s="114"/>
    </row>
    <row r="187" spans="2:15" ht="12.75" x14ac:dyDescent="0.2">
      <c r="B187" s="120" t="s">
        <v>27</v>
      </c>
      <c r="C187" s="122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1" t="s">
        <v>84</v>
      </c>
      <c r="O187" s="112"/>
    </row>
    <row r="189" spans="2:15" ht="68.25" customHeight="1" x14ac:dyDescent="0.2">
      <c r="B189" s="127" t="s">
        <v>10</v>
      </c>
      <c r="C189" s="127"/>
      <c r="D189" s="22" t="s">
        <v>1</v>
      </c>
      <c r="E189" s="22" t="s">
        <v>22</v>
      </c>
      <c r="F189" s="6" t="s">
        <v>67</v>
      </c>
      <c r="G189" s="20" t="s">
        <v>66</v>
      </c>
      <c r="H189" s="6" t="s">
        <v>32</v>
      </c>
      <c r="I189" s="49"/>
    </row>
    <row r="190" spans="2:15" ht="12.75" x14ac:dyDescent="0.2">
      <c r="B190" s="126" t="s">
        <v>59</v>
      </c>
      <c r="C190" s="126"/>
      <c r="D190" s="23">
        <v>3</v>
      </c>
      <c r="E190" s="88">
        <v>0.98</v>
      </c>
      <c r="F190" s="88">
        <v>0.96</v>
      </c>
      <c r="G190" s="89">
        <v>0.98</v>
      </c>
      <c r="H190" s="90">
        <f>+AVERAGE(E190:G190)</f>
        <v>0.97333333333333327</v>
      </c>
      <c r="I190" s="50"/>
    </row>
    <row r="191" spans="2:15" ht="12.75" x14ac:dyDescent="0.2">
      <c r="B191" s="125" t="s">
        <v>65</v>
      </c>
      <c r="C191" s="125"/>
      <c r="D191" s="29">
        <v>13</v>
      </c>
      <c r="E191" s="88">
        <v>1</v>
      </c>
      <c r="F191" s="88">
        <v>0.96</v>
      </c>
      <c r="G191" s="88">
        <v>0.97</v>
      </c>
      <c r="H191" s="90">
        <f>+AVERAGE(E191:G191)</f>
        <v>0.97666666666666657</v>
      </c>
      <c r="I191" s="50"/>
    </row>
    <row r="192" spans="2:15" ht="25.5" x14ac:dyDescent="0.2">
      <c r="B192" s="47" t="s">
        <v>36</v>
      </c>
      <c r="C192" s="48"/>
      <c r="D192" s="48"/>
      <c r="E192" s="48"/>
      <c r="F192" s="48"/>
      <c r="G192" s="48"/>
      <c r="H192" s="92">
        <f>+AVERAGE(H190:H191)</f>
        <v>0.97499999999999987</v>
      </c>
      <c r="I192" s="50"/>
    </row>
    <row r="194" spans="2:15" ht="38.25" customHeight="1" x14ac:dyDescent="0.2">
      <c r="B194" s="113" t="s">
        <v>85</v>
      </c>
      <c r="C194" s="113"/>
      <c r="D194" s="136" t="s">
        <v>89</v>
      </c>
      <c r="E194" s="121" t="s">
        <v>54</v>
      </c>
      <c r="F194" s="121" t="s">
        <v>90</v>
      </c>
      <c r="G194" s="113" t="s">
        <v>91</v>
      </c>
      <c r="H194" s="113"/>
      <c r="I194" s="121" t="s">
        <v>92</v>
      </c>
      <c r="J194" s="121" t="s">
        <v>15</v>
      </c>
      <c r="K194" s="118" t="s">
        <v>17</v>
      </c>
    </row>
    <row r="195" spans="2:15" ht="38.25" customHeight="1" x14ac:dyDescent="0.2">
      <c r="B195" s="113"/>
      <c r="C195" s="113"/>
      <c r="D195" s="136"/>
      <c r="E195" s="121"/>
      <c r="F195" s="121"/>
      <c r="G195" s="113"/>
      <c r="H195" s="113"/>
      <c r="I195" s="121"/>
      <c r="J195" s="121"/>
      <c r="K195" s="119"/>
    </row>
    <row r="196" spans="2:15" ht="12.75" x14ac:dyDescent="0.2">
      <c r="B196" s="126" t="s">
        <v>87</v>
      </c>
      <c r="C196" s="126"/>
      <c r="D196" s="9">
        <v>2</v>
      </c>
      <c r="E196" s="86">
        <v>0.91</v>
      </c>
      <c r="F196" s="86">
        <v>0.88</v>
      </c>
      <c r="G196" s="123">
        <v>0.86</v>
      </c>
      <c r="H196" s="135"/>
      <c r="I196" s="86">
        <v>1</v>
      </c>
      <c r="J196" s="86">
        <v>1</v>
      </c>
      <c r="K196" s="86">
        <f>+AVERAGE(E196:J196)</f>
        <v>0.93</v>
      </c>
    </row>
    <row r="197" spans="2:15" ht="38.25" customHeight="1" x14ac:dyDescent="0.2">
      <c r="B197" s="138" t="s">
        <v>88</v>
      </c>
      <c r="C197" s="138"/>
      <c r="D197" s="136" t="s">
        <v>89</v>
      </c>
      <c r="E197" s="121" t="s">
        <v>54</v>
      </c>
      <c r="F197" s="121" t="s">
        <v>93</v>
      </c>
      <c r="G197" s="113" t="s">
        <v>94</v>
      </c>
      <c r="H197" s="113"/>
      <c r="I197" s="121" t="s">
        <v>92</v>
      </c>
      <c r="J197" s="121" t="s">
        <v>15</v>
      </c>
      <c r="K197" s="118" t="s">
        <v>17</v>
      </c>
    </row>
    <row r="198" spans="2:15" ht="38.25" customHeight="1" x14ac:dyDescent="0.2">
      <c r="B198" s="138"/>
      <c r="C198" s="138"/>
      <c r="D198" s="136"/>
      <c r="E198" s="121"/>
      <c r="F198" s="121"/>
      <c r="G198" s="113"/>
      <c r="H198" s="113"/>
      <c r="I198" s="121"/>
      <c r="J198" s="121"/>
      <c r="K198" s="119"/>
    </row>
    <row r="199" spans="2:15" ht="12.75" x14ac:dyDescent="0.2">
      <c r="B199" s="138"/>
      <c r="C199" s="138"/>
      <c r="D199" s="9">
        <v>1</v>
      </c>
      <c r="E199" s="86">
        <v>1</v>
      </c>
      <c r="F199" s="86">
        <v>1</v>
      </c>
      <c r="G199" s="123">
        <v>1</v>
      </c>
      <c r="H199" s="135"/>
      <c r="I199" s="86">
        <v>1</v>
      </c>
      <c r="J199" s="86">
        <v>1</v>
      </c>
      <c r="K199" s="86">
        <f>+AVERAGE(E199:J199)</f>
        <v>1</v>
      </c>
    </row>
    <row r="200" spans="2:15" ht="38.25" customHeight="1" x14ac:dyDescent="0.2">
      <c r="B200" s="126" t="s">
        <v>86</v>
      </c>
      <c r="C200" s="126"/>
      <c r="D200" s="136" t="s">
        <v>89</v>
      </c>
      <c r="E200" s="121" t="s">
        <v>54</v>
      </c>
      <c r="F200" s="137" t="s">
        <v>95</v>
      </c>
      <c r="G200" s="121" t="s">
        <v>96</v>
      </c>
      <c r="H200" s="121" t="s">
        <v>92</v>
      </c>
      <c r="I200" s="121" t="s">
        <v>15</v>
      </c>
      <c r="J200" s="118" t="s">
        <v>17</v>
      </c>
      <c r="K200" s="118" t="s">
        <v>47</v>
      </c>
    </row>
    <row r="201" spans="2:15" ht="38.25" customHeight="1" x14ac:dyDescent="0.2">
      <c r="B201" s="126"/>
      <c r="C201" s="126"/>
      <c r="D201" s="136"/>
      <c r="E201" s="121"/>
      <c r="F201" s="137"/>
      <c r="G201" s="121"/>
      <c r="H201" s="121"/>
      <c r="I201" s="121"/>
      <c r="J201" s="119"/>
      <c r="K201" s="119"/>
    </row>
    <row r="202" spans="2:15" ht="12.75" x14ac:dyDescent="0.2">
      <c r="B202" s="126"/>
      <c r="C202" s="126"/>
      <c r="D202" s="9">
        <v>1</v>
      </c>
      <c r="E202" s="86">
        <v>1</v>
      </c>
      <c r="F202" s="86">
        <v>1</v>
      </c>
      <c r="G202" s="86">
        <v>1</v>
      </c>
      <c r="H202" s="86">
        <v>1</v>
      </c>
      <c r="I202" s="86">
        <v>1</v>
      </c>
      <c r="J202" s="86">
        <f>AVERAGE(E202:I202)</f>
        <v>1</v>
      </c>
      <c r="K202" s="86">
        <f>(K196+K199+J202)/3</f>
        <v>0.97666666666666668</v>
      </c>
    </row>
    <row r="204" spans="2:15" ht="48.75" customHeight="1" x14ac:dyDescent="0.2">
      <c r="B204" s="113" t="s">
        <v>10</v>
      </c>
      <c r="C204" s="113"/>
      <c r="D204" s="4" t="s">
        <v>1</v>
      </c>
      <c r="E204" s="4" t="s">
        <v>12</v>
      </c>
      <c r="F204" s="4" t="s">
        <v>14</v>
      </c>
      <c r="G204" s="4" t="s">
        <v>69</v>
      </c>
      <c r="H204" s="4" t="s">
        <v>15</v>
      </c>
      <c r="I204" s="4" t="s">
        <v>17</v>
      </c>
    </row>
    <row r="205" spans="2:15" ht="12.75" x14ac:dyDescent="0.2">
      <c r="B205" s="121" t="s">
        <v>104</v>
      </c>
      <c r="C205" s="121"/>
      <c r="D205" s="9">
        <v>6</v>
      </c>
      <c r="E205" s="84">
        <v>0.65</v>
      </c>
      <c r="F205" s="84">
        <v>0.88</v>
      </c>
      <c r="G205" s="85">
        <v>0.85</v>
      </c>
      <c r="H205" s="84">
        <v>0.92</v>
      </c>
      <c r="I205" s="85">
        <f>+AVERAGE(E205:H205)</f>
        <v>0.82499999999999996</v>
      </c>
    </row>
    <row r="206" spans="2:15" ht="29.25" customHeight="1" x14ac:dyDescent="0.2">
      <c r="B206" s="117" t="s">
        <v>105</v>
      </c>
      <c r="C206" s="117"/>
      <c r="D206" s="9">
        <v>4</v>
      </c>
      <c r="E206" s="84">
        <v>0.9</v>
      </c>
      <c r="F206" s="84">
        <v>0.92</v>
      </c>
      <c r="G206" s="85">
        <v>0.9</v>
      </c>
      <c r="H206" s="84">
        <v>0.88</v>
      </c>
      <c r="I206" s="85">
        <f>+AVERAGE(E206:H206)</f>
        <v>0.9</v>
      </c>
    </row>
    <row r="208" spans="2:15" ht="12.75" x14ac:dyDescent="0.2">
      <c r="B208" s="12" t="s">
        <v>39</v>
      </c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2:15" ht="12.75" x14ac:dyDescent="0.2"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2:15" x14ac:dyDescent="0.2">
      <c r="B210" s="113" t="s">
        <v>10</v>
      </c>
      <c r="C210" s="113"/>
      <c r="D210" s="4" t="s">
        <v>1</v>
      </c>
      <c r="E210" s="4" t="s">
        <v>11</v>
      </c>
      <c r="F210" s="4" t="s">
        <v>12</v>
      </c>
      <c r="G210" s="4" t="s">
        <v>13</v>
      </c>
      <c r="H210" s="4" t="s">
        <v>14</v>
      </c>
      <c r="I210" s="4" t="s">
        <v>15</v>
      </c>
      <c r="J210" s="4" t="s">
        <v>16</v>
      </c>
      <c r="K210" s="4" t="s">
        <v>17</v>
      </c>
      <c r="L210" s="8"/>
      <c r="M210" s="8"/>
      <c r="N210" s="8"/>
      <c r="O210" s="8"/>
    </row>
    <row r="211" spans="2:15" ht="12.75" x14ac:dyDescent="0.2">
      <c r="B211" s="117" t="s">
        <v>83</v>
      </c>
      <c r="C211" s="117"/>
      <c r="D211" s="9">
        <v>24</v>
      </c>
      <c r="E211" s="84">
        <v>0.98</v>
      </c>
      <c r="F211" s="84">
        <v>0.98</v>
      </c>
      <c r="G211" s="85">
        <v>0.96</v>
      </c>
      <c r="H211" s="84">
        <v>1</v>
      </c>
      <c r="I211" s="85">
        <v>0.99</v>
      </c>
      <c r="J211" s="85">
        <v>0.96</v>
      </c>
      <c r="K211" s="54">
        <f>+AVERAGE(E211:J211)</f>
        <v>0.97833333333333339</v>
      </c>
      <c r="L211" s="8"/>
      <c r="M211" s="8"/>
      <c r="N211" s="8"/>
      <c r="O211" s="8"/>
    </row>
    <row r="212" spans="2:15" ht="12.75" x14ac:dyDescent="0.2">
      <c r="B212" s="115" t="s">
        <v>118</v>
      </c>
      <c r="C212" s="116"/>
      <c r="D212" s="9">
        <v>40</v>
      </c>
      <c r="E212" s="84">
        <v>0.95</v>
      </c>
      <c r="F212" s="84">
        <v>0.98</v>
      </c>
      <c r="G212" s="85">
        <v>0.98</v>
      </c>
      <c r="H212" s="84">
        <v>0.99</v>
      </c>
      <c r="I212" s="85">
        <v>0.99</v>
      </c>
      <c r="J212" s="85">
        <v>0.96</v>
      </c>
      <c r="K212" s="54">
        <f t="shared" ref="K212:K218" si="5">+AVERAGE(E212:J212)</f>
        <v>0.97500000000000009</v>
      </c>
      <c r="L212" s="8"/>
      <c r="M212" s="8"/>
      <c r="N212" s="8"/>
      <c r="O212" s="8"/>
    </row>
    <row r="213" spans="2:15" ht="12.75" x14ac:dyDescent="0.2">
      <c r="B213" s="117" t="s">
        <v>18</v>
      </c>
      <c r="C213" s="117"/>
      <c r="D213" s="9">
        <v>20</v>
      </c>
      <c r="E213" s="84">
        <v>0.85</v>
      </c>
      <c r="F213" s="86">
        <v>0.96</v>
      </c>
      <c r="G213" s="86">
        <v>1</v>
      </c>
      <c r="H213" s="86">
        <v>0.99</v>
      </c>
      <c r="I213" s="85">
        <v>0.99</v>
      </c>
      <c r="J213" s="86">
        <v>0.99</v>
      </c>
      <c r="K213" s="54">
        <f t="shared" si="5"/>
        <v>0.96333333333333337</v>
      </c>
      <c r="L213" s="8"/>
      <c r="M213" s="8"/>
      <c r="N213" s="8"/>
      <c r="O213" s="8"/>
    </row>
    <row r="214" spans="2:15" ht="12.75" x14ac:dyDescent="0.2">
      <c r="B214" s="115" t="s">
        <v>68</v>
      </c>
      <c r="C214" s="116"/>
      <c r="D214" s="9">
        <v>5</v>
      </c>
      <c r="E214" s="86">
        <v>0.91</v>
      </c>
      <c r="F214" s="86">
        <v>0.98</v>
      </c>
      <c r="G214" s="86">
        <v>1</v>
      </c>
      <c r="H214" s="86">
        <v>0.91</v>
      </c>
      <c r="I214" s="85">
        <v>1</v>
      </c>
      <c r="J214" s="86">
        <v>0.96</v>
      </c>
      <c r="K214" s="54">
        <f t="shared" si="5"/>
        <v>0.96000000000000008</v>
      </c>
      <c r="L214" s="8"/>
      <c r="M214" s="8"/>
      <c r="N214" s="8"/>
      <c r="O214" s="8"/>
    </row>
    <row r="215" spans="2:15" ht="12.75" x14ac:dyDescent="0.2">
      <c r="B215" s="115" t="s">
        <v>129</v>
      </c>
      <c r="C215" s="116"/>
      <c r="D215" s="9">
        <v>21</v>
      </c>
      <c r="E215" s="86">
        <v>1</v>
      </c>
      <c r="F215" s="86">
        <v>0.99</v>
      </c>
      <c r="G215" s="86">
        <v>0.98</v>
      </c>
      <c r="H215" s="86">
        <v>0.98</v>
      </c>
      <c r="I215" s="85">
        <v>1</v>
      </c>
      <c r="J215" s="86">
        <v>0.95</v>
      </c>
      <c r="K215" s="54">
        <f t="shared" si="5"/>
        <v>0.98333333333333328</v>
      </c>
      <c r="L215" s="8"/>
      <c r="M215" s="8"/>
      <c r="N215" s="8"/>
      <c r="O215" s="8"/>
    </row>
    <row r="216" spans="2:15" ht="12.75" x14ac:dyDescent="0.2">
      <c r="B216" s="115" t="s">
        <v>121</v>
      </c>
      <c r="C216" s="116"/>
      <c r="D216" s="9">
        <v>23</v>
      </c>
      <c r="E216" s="86">
        <v>0.98</v>
      </c>
      <c r="F216" s="86">
        <v>0.99</v>
      </c>
      <c r="G216" s="86">
        <v>0.99</v>
      </c>
      <c r="H216" s="86">
        <v>0.96</v>
      </c>
      <c r="I216" s="85">
        <v>1</v>
      </c>
      <c r="J216" s="86">
        <v>0.97</v>
      </c>
      <c r="K216" s="54">
        <f t="shared" si="5"/>
        <v>0.98166666666666658</v>
      </c>
      <c r="L216" s="8"/>
      <c r="M216" s="8"/>
      <c r="N216" s="8"/>
      <c r="O216" s="8"/>
    </row>
    <row r="217" spans="2:15" ht="12.75" x14ac:dyDescent="0.2">
      <c r="B217" s="115" t="s">
        <v>133</v>
      </c>
      <c r="C217" s="116"/>
      <c r="D217" s="9">
        <v>17</v>
      </c>
      <c r="E217" s="86">
        <v>0.97</v>
      </c>
      <c r="F217" s="86">
        <v>1</v>
      </c>
      <c r="G217" s="86">
        <v>1</v>
      </c>
      <c r="H217" s="86">
        <v>1</v>
      </c>
      <c r="I217" s="85">
        <v>1</v>
      </c>
      <c r="J217" s="86">
        <v>1</v>
      </c>
      <c r="K217" s="54">
        <f t="shared" si="5"/>
        <v>0.995</v>
      </c>
      <c r="L217" s="8"/>
      <c r="M217" s="8"/>
      <c r="N217" s="8"/>
      <c r="O217" s="8"/>
    </row>
    <row r="218" spans="2:15" ht="12.75" x14ac:dyDescent="0.2">
      <c r="B218" s="115" t="s">
        <v>130</v>
      </c>
      <c r="C218" s="116"/>
      <c r="D218" s="9">
        <v>12</v>
      </c>
      <c r="E218" s="86">
        <v>0.96</v>
      </c>
      <c r="F218" s="86">
        <v>0.98</v>
      </c>
      <c r="G218" s="86">
        <v>0.98</v>
      </c>
      <c r="H218" s="86">
        <v>0.99</v>
      </c>
      <c r="I218" s="85">
        <v>1</v>
      </c>
      <c r="J218" s="86">
        <v>0.96</v>
      </c>
      <c r="K218" s="54">
        <f t="shared" si="5"/>
        <v>0.97833333333333339</v>
      </c>
      <c r="L218" s="8"/>
      <c r="M218" s="8"/>
      <c r="N218" s="8"/>
      <c r="O218" s="8"/>
    </row>
    <row r="219" spans="2:15" ht="12.75" x14ac:dyDescent="0.2">
      <c r="B219" s="113" t="s">
        <v>19</v>
      </c>
      <c r="C219" s="113"/>
      <c r="D219" s="113"/>
      <c r="E219" s="113"/>
      <c r="F219" s="113"/>
      <c r="G219" s="113"/>
      <c r="H219" s="113"/>
      <c r="I219" s="113"/>
      <c r="J219" s="113"/>
      <c r="K219" s="87">
        <f>+AVERAGE(K211:K218)</f>
        <v>0.97687500000000005</v>
      </c>
      <c r="L219" s="8"/>
      <c r="M219" s="8"/>
      <c r="N219" s="8"/>
      <c r="O219" s="8"/>
    </row>
    <row r="220" spans="2:15" ht="12.75" x14ac:dyDescent="0.2">
      <c r="B220" s="5"/>
      <c r="C220" s="5"/>
      <c r="D220" s="5"/>
      <c r="E220" s="5"/>
      <c r="F220" s="5"/>
      <c r="G220" s="5"/>
      <c r="H220" s="5"/>
      <c r="I220" s="5"/>
      <c r="J220" s="5"/>
      <c r="K220" s="17"/>
      <c r="L220" s="8"/>
      <c r="M220" s="8"/>
      <c r="N220" s="8"/>
      <c r="O220" s="8"/>
    </row>
    <row r="221" spans="2:15" ht="51" x14ac:dyDescent="0.2">
      <c r="B221" s="113" t="s">
        <v>10</v>
      </c>
      <c r="C221" s="113"/>
      <c r="D221" s="4" t="s">
        <v>1</v>
      </c>
      <c r="E221" s="4" t="s">
        <v>12</v>
      </c>
      <c r="F221" s="4" t="s">
        <v>14</v>
      </c>
      <c r="G221" s="4" t="s">
        <v>69</v>
      </c>
      <c r="H221" s="4" t="s">
        <v>15</v>
      </c>
      <c r="I221" s="4" t="s">
        <v>17</v>
      </c>
      <c r="J221" s="5"/>
      <c r="K221" s="5"/>
      <c r="L221" s="8"/>
      <c r="M221" s="8"/>
      <c r="N221" s="8"/>
      <c r="O221" s="8"/>
    </row>
    <row r="222" spans="2:15" ht="12.75" x14ac:dyDescent="0.2">
      <c r="B222" s="121" t="s">
        <v>21</v>
      </c>
      <c r="C222" s="121"/>
      <c r="D222" s="9">
        <v>26</v>
      </c>
      <c r="E222" s="84">
        <v>0.69</v>
      </c>
      <c r="F222" s="84">
        <v>0.84</v>
      </c>
      <c r="G222" s="85">
        <v>0.74</v>
      </c>
      <c r="H222" s="84">
        <v>0.98</v>
      </c>
      <c r="I222" s="85">
        <f>+AVERAGE(E222:H222)</f>
        <v>0.81249999999999989</v>
      </c>
      <c r="J222" s="18"/>
      <c r="K222" s="19"/>
      <c r="L222" s="8"/>
      <c r="M222" s="8"/>
      <c r="N222" s="8"/>
      <c r="O222" s="8"/>
    </row>
    <row r="223" spans="2:15" ht="12.75" x14ac:dyDescent="0.2">
      <c r="B223" s="5"/>
      <c r="C223" s="5"/>
      <c r="D223" s="5"/>
      <c r="E223" s="5"/>
      <c r="F223" s="5"/>
      <c r="G223" s="5"/>
      <c r="H223" s="5"/>
      <c r="I223" s="5"/>
      <c r="J223" s="5"/>
      <c r="K223" s="17"/>
      <c r="L223" s="8"/>
      <c r="M223" s="8"/>
      <c r="N223" s="8"/>
      <c r="O223" s="8"/>
    </row>
    <row r="224" spans="2:15" ht="12.75" x14ac:dyDescent="0.2">
      <c r="B224" s="113" t="s">
        <v>10</v>
      </c>
      <c r="C224" s="113"/>
      <c r="D224" s="113" t="s">
        <v>1</v>
      </c>
      <c r="E224" s="121" t="s">
        <v>11</v>
      </c>
      <c r="F224" s="113" t="s">
        <v>22</v>
      </c>
      <c r="G224" s="113"/>
      <c r="H224" s="113" t="s">
        <v>20</v>
      </c>
      <c r="I224" s="113"/>
      <c r="J224" s="113" t="s">
        <v>23</v>
      </c>
      <c r="K224" s="120"/>
      <c r="L224" s="118" t="s">
        <v>25</v>
      </c>
      <c r="M224" s="8"/>
      <c r="N224" s="140"/>
      <c r="O224" s="140"/>
    </row>
    <row r="225" spans="2:15" ht="12.75" x14ac:dyDescent="0.2">
      <c r="B225" s="113"/>
      <c r="C225" s="113"/>
      <c r="D225" s="113"/>
      <c r="E225" s="121"/>
      <c r="F225" s="113"/>
      <c r="G225" s="113"/>
      <c r="H225" s="113"/>
      <c r="I225" s="113"/>
      <c r="J225" s="113"/>
      <c r="K225" s="120"/>
      <c r="L225" s="119"/>
      <c r="M225" s="8"/>
      <c r="N225" s="140"/>
      <c r="O225" s="140"/>
    </row>
    <row r="226" spans="2:15" ht="12.75" x14ac:dyDescent="0.2">
      <c r="B226" s="117" t="s">
        <v>26</v>
      </c>
      <c r="C226" s="117"/>
      <c r="D226" s="9">
        <v>11</v>
      </c>
      <c r="E226" s="86">
        <v>0.98</v>
      </c>
      <c r="F226" s="114">
        <v>0.9</v>
      </c>
      <c r="G226" s="114"/>
      <c r="H226" s="114">
        <v>1</v>
      </c>
      <c r="I226" s="114"/>
      <c r="J226" s="114">
        <v>1</v>
      </c>
      <c r="K226" s="123"/>
      <c r="L226" s="86">
        <v>0.92</v>
      </c>
      <c r="M226" s="8"/>
      <c r="N226" s="21"/>
      <c r="O226" s="21"/>
    </row>
    <row r="227" spans="2:15" ht="12.75" x14ac:dyDescent="0.2">
      <c r="B227" s="120" t="s">
        <v>27</v>
      </c>
      <c r="C227" s="122"/>
      <c r="D227" s="15"/>
      <c r="E227" s="51"/>
      <c r="F227" s="51"/>
      <c r="G227" s="51"/>
      <c r="H227" s="51"/>
      <c r="I227" s="51"/>
      <c r="J227" s="51"/>
      <c r="K227" s="51"/>
      <c r="L227" s="87">
        <f>(E226+F226+H226+J226+L226)/5</f>
        <v>0.96</v>
      </c>
      <c r="M227" s="8"/>
      <c r="N227" s="21"/>
      <c r="O227" s="21"/>
    </row>
    <row r="228" spans="2:15" ht="12.75" x14ac:dyDescent="0.2">
      <c r="B228" s="117" t="s">
        <v>81</v>
      </c>
      <c r="C228" s="117"/>
      <c r="D228" s="9">
        <v>6</v>
      </c>
      <c r="E228" s="86">
        <v>0.94</v>
      </c>
      <c r="F228" s="114">
        <v>0.6</v>
      </c>
      <c r="G228" s="114"/>
      <c r="H228" s="114">
        <v>1</v>
      </c>
      <c r="I228" s="114"/>
      <c r="J228" s="114">
        <v>0.87</v>
      </c>
      <c r="K228" s="123"/>
      <c r="L228" s="86">
        <v>0.9</v>
      </c>
      <c r="M228" s="8"/>
      <c r="N228" s="21"/>
      <c r="O228" s="21"/>
    </row>
    <row r="229" spans="2:15" ht="12.75" x14ac:dyDescent="0.2">
      <c r="B229" s="120" t="s">
        <v>27</v>
      </c>
      <c r="C229" s="122"/>
      <c r="D229" s="15"/>
      <c r="E229" s="51"/>
      <c r="F229" s="51"/>
      <c r="G229" s="51"/>
      <c r="H229" s="51"/>
      <c r="I229" s="51"/>
      <c r="J229" s="51"/>
      <c r="K229" s="51"/>
      <c r="L229" s="87">
        <f>(E228+F228+H228+J228+L228)/5</f>
        <v>0.8620000000000001</v>
      </c>
      <c r="M229" s="8"/>
      <c r="N229" s="139"/>
      <c r="O229" s="140"/>
    </row>
    <row r="230" spans="2:15" ht="12.75" x14ac:dyDescent="0.2">
      <c r="B230" s="120" t="s">
        <v>27</v>
      </c>
      <c r="C230" s="122"/>
      <c r="D230" s="15"/>
      <c r="E230" s="51"/>
      <c r="F230" s="51"/>
      <c r="G230" s="51"/>
      <c r="H230" s="51"/>
      <c r="I230" s="51"/>
      <c r="J230" s="51"/>
      <c r="K230" s="51"/>
      <c r="L230" s="87">
        <f>(L227+L229)/2</f>
        <v>0.91100000000000003</v>
      </c>
      <c r="M230" s="8"/>
      <c r="N230" s="139"/>
      <c r="O230" s="140"/>
    </row>
    <row r="231" spans="2:15" ht="12.75" x14ac:dyDescent="0.2"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36"/>
      <c r="M231" s="8"/>
      <c r="N231" s="8"/>
      <c r="O231" s="8"/>
    </row>
    <row r="232" spans="2:15" ht="12.75" x14ac:dyDescent="0.2">
      <c r="B232" s="113" t="s">
        <v>10</v>
      </c>
      <c r="C232" s="113"/>
      <c r="D232" s="113" t="s">
        <v>1</v>
      </c>
      <c r="E232" s="121" t="s">
        <v>11</v>
      </c>
      <c r="F232" s="113" t="s">
        <v>20</v>
      </c>
      <c r="G232" s="113"/>
      <c r="H232" s="113" t="s">
        <v>14</v>
      </c>
      <c r="I232" s="113"/>
      <c r="J232" s="113" t="s">
        <v>28</v>
      </c>
      <c r="K232" s="113"/>
      <c r="L232" s="113" t="s">
        <v>17</v>
      </c>
      <c r="M232" s="8"/>
      <c r="N232" s="8"/>
      <c r="O232" s="8"/>
    </row>
    <row r="233" spans="2:15" ht="12.75" x14ac:dyDescent="0.2">
      <c r="B233" s="113"/>
      <c r="C233" s="113"/>
      <c r="D233" s="113"/>
      <c r="E233" s="121"/>
      <c r="F233" s="113"/>
      <c r="G233" s="113"/>
      <c r="H233" s="113"/>
      <c r="I233" s="113"/>
      <c r="J233" s="113"/>
      <c r="K233" s="113"/>
      <c r="L233" s="113"/>
      <c r="M233" s="8"/>
      <c r="N233" s="8"/>
      <c r="O233" s="8"/>
    </row>
    <row r="234" spans="2:15" ht="12.75" x14ac:dyDescent="0.2">
      <c r="B234" s="117" t="s">
        <v>29</v>
      </c>
      <c r="C234" s="117"/>
      <c r="D234" s="9">
        <v>13</v>
      </c>
      <c r="E234" s="86">
        <v>0.93</v>
      </c>
      <c r="F234" s="114">
        <v>1</v>
      </c>
      <c r="G234" s="114"/>
      <c r="H234" s="114">
        <v>0.95</v>
      </c>
      <c r="I234" s="114"/>
      <c r="J234" s="114">
        <v>0.89</v>
      </c>
      <c r="K234" s="114"/>
      <c r="L234" s="86">
        <f>+AVERAGE(E234:K234)</f>
        <v>0.9425</v>
      </c>
      <c r="M234" s="8"/>
      <c r="N234" s="8"/>
      <c r="O234" s="8"/>
    </row>
    <row r="235" spans="2:15" ht="12.75" x14ac:dyDescent="0.2">
      <c r="B235" s="117" t="s">
        <v>30</v>
      </c>
      <c r="C235" s="117"/>
      <c r="D235" s="9">
        <v>8</v>
      </c>
      <c r="E235" s="86">
        <v>0.86</v>
      </c>
      <c r="F235" s="114">
        <v>0.75</v>
      </c>
      <c r="G235" s="114"/>
      <c r="H235" s="114">
        <v>0.97</v>
      </c>
      <c r="I235" s="114"/>
      <c r="J235" s="114">
        <v>0.56999999999999995</v>
      </c>
      <c r="K235" s="114"/>
      <c r="L235" s="86">
        <f>+AVERAGE(E235:K235)</f>
        <v>0.78749999999999998</v>
      </c>
      <c r="M235" s="8"/>
      <c r="N235" s="8"/>
      <c r="O235" s="8"/>
    </row>
    <row r="236" spans="2:15" ht="12.75" x14ac:dyDescent="0.2">
      <c r="B236" s="113" t="s">
        <v>27</v>
      </c>
      <c r="C236" s="113"/>
      <c r="D236" s="113"/>
      <c r="E236" s="113"/>
      <c r="F236" s="113"/>
      <c r="G236" s="113"/>
      <c r="H236" s="113"/>
      <c r="I236" s="113"/>
      <c r="J236" s="113"/>
      <c r="K236" s="113"/>
      <c r="L236" s="87">
        <f>+AVERAGE(L234:L235)</f>
        <v>0.86499999999999999</v>
      </c>
      <c r="M236" s="8"/>
      <c r="N236" s="8"/>
      <c r="O236" s="8"/>
    </row>
    <row r="237" spans="2:15" ht="12.75" x14ac:dyDescent="0.2"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17"/>
      <c r="M237" s="8"/>
      <c r="N237" s="8"/>
      <c r="O237" s="8"/>
    </row>
    <row r="238" spans="2:15" ht="51" x14ac:dyDescent="0.2">
      <c r="B238" s="127" t="s">
        <v>10</v>
      </c>
      <c r="C238" s="127"/>
      <c r="D238" s="22" t="s">
        <v>1</v>
      </c>
      <c r="E238" s="22" t="s">
        <v>22</v>
      </c>
      <c r="F238" s="20" t="s">
        <v>31</v>
      </c>
      <c r="G238" s="20" t="s">
        <v>66</v>
      </c>
      <c r="H238" s="6" t="s">
        <v>15</v>
      </c>
      <c r="I238" s="6" t="s">
        <v>32</v>
      </c>
      <c r="J238" s="7"/>
      <c r="K238" s="7"/>
      <c r="L238" s="7"/>
      <c r="M238" s="8"/>
      <c r="N238" s="8"/>
      <c r="O238" s="8"/>
    </row>
    <row r="239" spans="2:15" ht="12.75" x14ac:dyDescent="0.2">
      <c r="B239" s="126" t="s">
        <v>33</v>
      </c>
      <c r="C239" s="126"/>
      <c r="D239" s="23">
        <v>8</v>
      </c>
      <c r="E239" s="88">
        <v>1</v>
      </c>
      <c r="F239" s="88">
        <v>0.95</v>
      </c>
      <c r="G239" s="89">
        <v>0.97</v>
      </c>
      <c r="H239" s="90">
        <v>1</v>
      </c>
      <c r="I239" s="90">
        <f>+AVERAGE(E239:H239)</f>
        <v>0.98</v>
      </c>
      <c r="J239" s="27"/>
      <c r="K239" s="28"/>
      <c r="L239" s="27"/>
      <c r="M239" s="8"/>
      <c r="N239" s="8"/>
      <c r="O239" s="8"/>
    </row>
    <row r="240" spans="2:15" ht="12.75" x14ac:dyDescent="0.2">
      <c r="B240" s="125" t="s">
        <v>34</v>
      </c>
      <c r="C240" s="125"/>
      <c r="D240" s="29">
        <v>11</v>
      </c>
      <c r="E240" s="88">
        <v>1</v>
      </c>
      <c r="F240" s="88">
        <v>0.84</v>
      </c>
      <c r="G240" s="88">
        <v>0.73</v>
      </c>
      <c r="H240" s="90">
        <v>1</v>
      </c>
      <c r="I240" s="90">
        <f>+AVERAGE(E240:H240)</f>
        <v>0.89249999999999996</v>
      </c>
      <c r="J240" s="27"/>
      <c r="K240" s="28"/>
      <c r="L240" s="27"/>
      <c r="M240" s="8"/>
      <c r="N240" s="8"/>
      <c r="O240" s="8"/>
    </row>
    <row r="241" spans="2:15" ht="12.75" x14ac:dyDescent="0.2">
      <c r="B241" s="124" t="s">
        <v>35</v>
      </c>
      <c r="C241" s="124"/>
      <c r="D241" s="30">
        <v>25</v>
      </c>
      <c r="E241" s="88">
        <v>1</v>
      </c>
      <c r="F241" s="88">
        <v>0.84</v>
      </c>
      <c r="G241" s="91">
        <v>0.76</v>
      </c>
      <c r="H241" s="90">
        <v>1</v>
      </c>
      <c r="I241" s="90">
        <f>+AVERAGE(E241:H241)</f>
        <v>0.89999999999999991</v>
      </c>
      <c r="J241" s="27"/>
      <c r="K241" s="28"/>
      <c r="L241" s="27"/>
      <c r="M241" s="8"/>
      <c r="N241" s="8"/>
      <c r="O241" s="8"/>
    </row>
    <row r="242" spans="2:15" ht="12.75" x14ac:dyDescent="0.2">
      <c r="B242" s="134" t="s">
        <v>36</v>
      </c>
      <c r="C242" s="134"/>
      <c r="D242" s="134"/>
      <c r="E242" s="134"/>
      <c r="F242" s="134"/>
      <c r="G242" s="134"/>
      <c r="H242" s="134"/>
      <c r="I242" s="92">
        <f>+AVERAGE(I239:I241)</f>
        <v>0.92416666666666669</v>
      </c>
      <c r="J242" s="27"/>
      <c r="K242" s="28"/>
      <c r="L242" s="27"/>
      <c r="M242" s="8"/>
      <c r="N242" s="8"/>
      <c r="O242" s="8"/>
    </row>
    <row r="243" spans="2:15" ht="12.75" x14ac:dyDescent="0.2"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2:15" ht="12.75" x14ac:dyDescent="0.2">
      <c r="B244" s="128" t="s">
        <v>10</v>
      </c>
      <c r="C244" s="129"/>
      <c r="D244" s="118" t="s">
        <v>1</v>
      </c>
      <c r="E244" s="132" t="s">
        <v>11</v>
      </c>
      <c r="F244" s="128" t="s">
        <v>37</v>
      </c>
      <c r="G244" s="129"/>
      <c r="H244" s="128" t="s">
        <v>14</v>
      </c>
      <c r="I244" s="129"/>
      <c r="J244" s="128" t="s">
        <v>15</v>
      </c>
      <c r="K244" s="129"/>
      <c r="L244" s="118" t="s">
        <v>28</v>
      </c>
      <c r="M244" s="118" t="s">
        <v>17</v>
      </c>
      <c r="N244" s="8"/>
      <c r="O244" s="8"/>
    </row>
    <row r="245" spans="2:15" ht="12.75" x14ac:dyDescent="0.2">
      <c r="B245" s="130"/>
      <c r="C245" s="131"/>
      <c r="D245" s="119"/>
      <c r="E245" s="133"/>
      <c r="F245" s="130"/>
      <c r="G245" s="131"/>
      <c r="H245" s="130"/>
      <c r="I245" s="131"/>
      <c r="J245" s="130"/>
      <c r="K245" s="131"/>
      <c r="L245" s="119"/>
      <c r="M245" s="119"/>
      <c r="N245" s="8"/>
      <c r="O245" s="8"/>
    </row>
    <row r="246" spans="2:15" ht="12.75" x14ac:dyDescent="0.2">
      <c r="B246" s="115" t="s">
        <v>38</v>
      </c>
      <c r="C246" s="116"/>
      <c r="D246" s="9">
        <v>2</v>
      </c>
      <c r="E246" s="86">
        <v>0.9</v>
      </c>
      <c r="F246" s="123">
        <v>0.94</v>
      </c>
      <c r="G246" s="135"/>
      <c r="H246" s="123">
        <v>0.83</v>
      </c>
      <c r="I246" s="135"/>
      <c r="J246" s="123">
        <v>1</v>
      </c>
      <c r="K246" s="135"/>
      <c r="L246" s="86">
        <v>0.94</v>
      </c>
      <c r="M246" s="86">
        <f>+AVERAGE(E246:L246)</f>
        <v>0.92199999999999993</v>
      </c>
      <c r="N246" s="8"/>
      <c r="O246" s="8"/>
    </row>
    <row r="247" spans="2:15" ht="12.75" x14ac:dyDescent="0.2">
      <c r="B247" s="32"/>
      <c r="C247" s="32"/>
      <c r="D247" s="21"/>
      <c r="E247" s="33"/>
      <c r="F247" s="33"/>
      <c r="G247" s="21"/>
      <c r="H247" s="33"/>
      <c r="I247" s="21"/>
      <c r="J247" s="33"/>
      <c r="K247" s="21"/>
      <c r="L247" s="33"/>
      <c r="M247" s="8"/>
      <c r="N247" s="8"/>
      <c r="O247" s="8"/>
    </row>
    <row r="248" spans="2:15" ht="12.75" x14ac:dyDescent="0.2">
      <c r="B248" s="113" t="s">
        <v>10</v>
      </c>
      <c r="C248" s="113"/>
      <c r="D248" s="113" t="s">
        <v>1</v>
      </c>
      <c r="E248" s="121" t="s">
        <v>11</v>
      </c>
      <c r="F248" s="113" t="s">
        <v>22</v>
      </c>
      <c r="G248" s="113"/>
      <c r="H248" s="113" t="s">
        <v>20</v>
      </c>
      <c r="I248" s="113"/>
      <c r="J248" s="113" t="s">
        <v>23</v>
      </c>
      <c r="K248" s="113"/>
      <c r="L248" s="113" t="s">
        <v>24</v>
      </c>
      <c r="M248" s="113"/>
      <c r="N248" s="113" t="s">
        <v>25</v>
      </c>
      <c r="O248" s="113"/>
    </row>
    <row r="249" spans="2:15" ht="12.75" x14ac:dyDescent="0.2">
      <c r="B249" s="113"/>
      <c r="C249" s="113"/>
      <c r="D249" s="113"/>
      <c r="E249" s="121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</row>
    <row r="250" spans="2:15" ht="12.75" x14ac:dyDescent="0.2">
      <c r="B250" s="117" t="s">
        <v>64</v>
      </c>
      <c r="C250" s="117"/>
      <c r="D250" s="9">
        <v>9</v>
      </c>
      <c r="E250" s="86">
        <v>0.72</v>
      </c>
      <c r="F250" s="114">
        <v>0.75</v>
      </c>
      <c r="G250" s="114"/>
      <c r="H250" s="114">
        <v>0.92</v>
      </c>
      <c r="I250" s="114"/>
      <c r="J250" s="114">
        <v>0.83</v>
      </c>
      <c r="K250" s="114"/>
      <c r="L250" s="114">
        <v>0.91</v>
      </c>
      <c r="M250" s="114"/>
      <c r="N250" s="114">
        <v>0.94</v>
      </c>
      <c r="O250" s="114"/>
    </row>
    <row r="251" spans="2:15" ht="12.75" x14ac:dyDescent="0.2">
      <c r="B251" s="120" t="s">
        <v>27</v>
      </c>
      <c r="C251" s="122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1">
        <f>(E250+F250+H250+J250+L250+N250)/6</f>
        <v>0.84500000000000008</v>
      </c>
      <c r="O251" s="112"/>
    </row>
    <row r="252" spans="2:15" ht="12.75" x14ac:dyDescent="0.2"/>
    <row r="253" spans="2:15" ht="63.75" x14ac:dyDescent="0.2">
      <c r="B253" s="127" t="s">
        <v>10</v>
      </c>
      <c r="C253" s="127"/>
      <c r="D253" s="22" t="s">
        <v>1</v>
      </c>
      <c r="E253" s="22" t="s">
        <v>22</v>
      </c>
      <c r="F253" s="6" t="s">
        <v>67</v>
      </c>
      <c r="G253" s="20" t="s">
        <v>66</v>
      </c>
      <c r="H253" s="6" t="s">
        <v>32</v>
      </c>
      <c r="I253" s="49"/>
    </row>
    <row r="254" spans="2:15" ht="12.75" x14ac:dyDescent="0.2">
      <c r="B254" s="126" t="s">
        <v>59</v>
      </c>
      <c r="C254" s="126"/>
      <c r="D254" s="23">
        <v>6</v>
      </c>
      <c r="E254" s="88">
        <v>0.92</v>
      </c>
      <c r="F254" s="88">
        <v>0.75</v>
      </c>
      <c r="G254" s="89">
        <v>0.71</v>
      </c>
      <c r="H254" s="90">
        <f>+AVERAGE(E254:G254)</f>
        <v>0.79333333333333333</v>
      </c>
      <c r="I254" s="50"/>
    </row>
    <row r="255" spans="2:15" ht="12.75" x14ac:dyDescent="0.2">
      <c r="B255" s="125" t="s">
        <v>65</v>
      </c>
      <c r="C255" s="125"/>
      <c r="D255" s="29">
        <v>13</v>
      </c>
      <c r="E255" s="88">
        <v>1</v>
      </c>
      <c r="F255" s="88">
        <v>0.9</v>
      </c>
      <c r="G255" s="88">
        <v>1</v>
      </c>
      <c r="H255" s="90">
        <f>+AVERAGE(E255:G255)</f>
        <v>0.96666666666666667</v>
      </c>
      <c r="I255" s="50"/>
    </row>
    <row r="256" spans="2:15" ht="25.5" x14ac:dyDescent="0.2">
      <c r="B256" s="47" t="s">
        <v>36</v>
      </c>
      <c r="C256" s="48"/>
      <c r="D256" s="48"/>
      <c r="E256" s="48"/>
      <c r="F256" s="48"/>
      <c r="G256" s="48"/>
      <c r="H256" s="92">
        <f>+AVERAGE(H254:H255)</f>
        <v>0.88</v>
      </c>
      <c r="I256" s="50"/>
    </row>
    <row r="257" spans="2:11" ht="12.75" x14ac:dyDescent="0.2"/>
    <row r="258" spans="2:11" ht="12.75" x14ac:dyDescent="0.2">
      <c r="B258" s="113" t="s">
        <v>85</v>
      </c>
      <c r="C258" s="113"/>
      <c r="D258" s="136" t="s">
        <v>89</v>
      </c>
      <c r="E258" s="121" t="s">
        <v>54</v>
      </c>
      <c r="F258" s="121" t="s">
        <v>90</v>
      </c>
      <c r="G258" s="113" t="s">
        <v>91</v>
      </c>
      <c r="H258" s="113"/>
      <c r="I258" s="121" t="s">
        <v>92</v>
      </c>
      <c r="J258" s="121" t="s">
        <v>15</v>
      </c>
      <c r="K258" s="118" t="s">
        <v>17</v>
      </c>
    </row>
    <row r="259" spans="2:11" ht="12.75" x14ac:dyDescent="0.2">
      <c r="B259" s="113"/>
      <c r="C259" s="113"/>
      <c r="D259" s="136"/>
      <c r="E259" s="121"/>
      <c r="F259" s="121"/>
      <c r="G259" s="113"/>
      <c r="H259" s="113"/>
      <c r="I259" s="121"/>
      <c r="J259" s="121"/>
      <c r="K259" s="119"/>
    </row>
    <row r="260" spans="2:11" ht="12.75" x14ac:dyDescent="0.2">
      <c r="B260" s="126" t="s">
        <v>87</v>
      </c>
      <c r="C260" s="126"/>
      <c r="D260" s="9">
        <v>1</v>
      </c>
      <c r="E260" s="86">
        <v>0.93</v>
      </c>
      <c r="F260" s="86">
        <v>0.94</v>
      </c>
      <c r="G260" s="123">
        <v>1</v>
      </c>
      <c r="H260" s="135"/>
      <c r="I260" s="86">
        <v>1</v>
      </c>
      <c r="J260" s="86">
        <v>1</v>
      </c>
      <c r="K260" s="86">
        <f>+AVERAGE(E260:J260)</f>
        <v>0.97399999999999998</v>
      </c>
    </row>
    <row r="261" spans="2:11" ht="12.75" x14ac:dyDescent="0.2">
      <c r="B261" s="138" t="s">
        <v>88</v>
      </c>
      <c r="C261" s="138"/>
      <c r="D261" s="136" t="s">
        <v>89</v>
      </c>
      <c r="E261" s="121" t="s">
        <v>54</v>
      </c>
      <c r="F261" s="121" t="s">
        <v>93</v>
      </c>
      <c r="G261" s="113" t="s">
        <v>94</v>
      </c>
      <c r="H261" s="113"/>
      <c r="I261" s="121" t="s">
        <v>92</v>
      </c>
      <c r="J261" s="121" t="s">
        <v>15</v>
      </c>
      <c r="K261" s="118" t="s">
        <v>17</v>
      </c>
    </row>
    <row r="262" spans="2:11" ht="12.75" x14ac:dyDescent="0.2">
      <c r="B262" s="138"/>
      <c r="C262" s="138"/>
      <c r="D262" s="136"/>
      <c r="E262" s="121"/>
      <c r="F262" s="121"/>
      <c r="G262" s="113"/>
      <c r="H262" s="113"/>
      <c r="I262" s="121"/>
      <c r="J262" s="121"/>
      <c r="K262" s="119"/>
    </row>
    <row r="263" spans="2:11" ht="12.75" x14ac:dyDescent="0.2">
      <c r="B263" s="138"/>
      <c r="C263" s="138"/>
      <c r="D263" s="9">
        <v>7</v>
      </c>
      <c r="E263" s="86">
        <v>1</v>
      </c>
      <c r="F263" s="86">
        <v>1</v>
      </c>
      <c r="G263" s="123">
        <v>0.99</v>
      </c>
      <c r="H263" s="135"/>
      <c r="I263" s="86">
        <v>1</v>
      </c>
      <c r="J263" s="86">
        <v>1</v>
      </c>
      <c r="K263" s="86">
        <f>+AVERAGE(E263:J263)</f>
        <v>0.998</v>
      </c>
    </row>
    <row r="264" spans="2:11" ht="12.75" x14ac:dyDescent="0.2">
      <c r="B264" s="126" t="s">
        <v>86</v>
      </c>
      <c r="C264" s="126"/>
      <c r="D264" s="136" t="s">
        <v>89</v>
      </c>
      <c r="E264" s="121" t="s">
        <v>54</v>
      </c>
      <c r="F264" s="137" t="s">
        <v>95</v>
      </c>
      <c r="G264" s="121" t="s">
        <v>96</v>
      </c>
      <c r="H264" s="121" t="s">
        <v>92</v>
      </c>
      <c r="I264" s="121" t="s">
        <v>15</v>
      </c>
      <c r="J264" s="118" t="s">
        <v>17</v>
      </c>
      <c r="K264" s="118" t="s">
        <v>47</v>
      </c>
    </row>
    <row r="265" spans="2:11" ht="12.75" x14ac:dyDescent="0.2">
      <c r="B265" s="126"/>
      <c r="C265" s="126"/>
      <c r="D265" s="136"/>
      <c r="E265" s="121"/>
      <c r="F265" s="137"/>
      <c r="G265" s="121"/>
      <c r="H265" s="121"/>
      <c r="I265" s="121"/>
      <c r="J265" s="119"/>
      <c r="K265" s="119"/>
    </row>
    <row r="266" spans="2:11" ht="12.75" x14ac:dyDescent="0.2">
      <c r="B266" s="126"/>
      <c r="C266" s="126"/>
      <c r="D266" s="9">
        <v>3</v>
      </c>
      <c r="E266" s="86">
        <v>0.97</v>
      </c>
      <c r="F266" s="86">
        <v>0.89</v>
      </c>
      <c r="G266" s="86">
        <v>1</v>
      </c>
      <c r="H266" s="86">
        <v>1</v>
      </c>
      <c r="I266" s="86">
        <v>1</v>
      </c>
      <c r="J266" s="86">
        <f>AVERAGE(E266:I266)</f>
        <v>0.97199999999999986</v>
      </c>
      <c r="K266" s="86">
        <f>(K260+K263+J266)/3</f>
        <v>0.98133333333333328</v>
      </c>
    </row>
    <row r="267" spans="2:11" ht="12.75" x14ac:dyDescent="0.2"/>
    <row r="268" spans="2:11" ht="51" x14ac:dyDescent="0.2">
      <c r="B268" s="113" t="s">
        <v>10</v>
      </c>
      <c r="C268" s="113"/>
      <c r="D268" s="4" t="s">
        <v>1</v>
      </c>
      <c r="E268" s="4" t="s">
        <v>12</v>
      </c>
      <c r="F268" s="4" t="s">
        <v>14</v>
      </c>
      <c r="G268" s="4" t="s">
        <v>69</v>
      </c>
      <c r="H268" s="4" t="s">
        <v>15</v>
      </c>
      <c r="I268" s="4" t="s">
        <v>17</v>
      </c>
    </row>
    <row r="269" spans="2:11" ht="12.75" x14ac:dyDescent="0.2">
      <c r="B269" s="121" t="s">
        <v>151</v>
      </c>
      <c r="C269" s="121"/>
      <c r="D269" s="9">
        <v>3</v>
      </c>
      <c r="E269" s="84">
        <v>0.67</v>
      </c>
      <c r="F269" s="84">
        <v>0.92</v>
      </c>
      <c r="G269" s="85">
        <v>0.86</v>
      </c>
      <c r="H269" s="84">
        <v>1</v>
      </c>
      <c r="I269" s="85">
        <f>+AVERAGE(E269:H269)</f>
        <v>0.86250000000000004</v>
      </c>
    </row>
    <row r="270" spans="2:11" ht="12.75" x14ac:dyDescent="0.2">
      <c r="B270" s="117" t="s">
        <v>152</v>
      </c>
      <c r="C270" s="117"/>
      <c r="D270" s="9">
        <v>2</v>
      </c>
      <c r="E270" s="84">
        <v>0.33</v>
      </c>
      <c r="F270" s="84">
        <v>0.63</v>
      </c>
      <c r="G270" s="85">
        <v>0.75</v>
      </c>
      <c r="H270" s="84">
        <v>1</v>
      </c>
      <c r="I270" s="85">
        <f>+AVERAGE(E270:H270)</f>
        <v>0.67749999999999999</v>
      </c>
    </row>
    <row r="271" spans="2:11" ht="12.75" x14ac:dyDescent="0.2"/>
    <row r="272" spans="2:11" ht="12.75" x14ac:dyDescent="0.2"/>
    <row r="273" spans="2:13" ht="12.75" x14ac:dyDescent="0.2">
      <c r="B273" s="12" t="s">
        <v>40</v>
      </c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</row>
    <row r="274" spans="2:13" ht="12.75" x14ac:dyDescent="0.2"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</row>
    <row r="275" spans="2:13" x14ac:dyDescent="0.2">
      <c r="B275" s="113" t="s">
        <v>10</v>
      </c>
      <c r="C275" s="113"/>
      <c r="D275" s="4" t="s">
        <v>1</v>
      </c>
      <c r="E275" s="4" t="s">
        <v>11</v>
      </c>
      <c r="F275" s="4" t="s">
        <v>12</v>
      </c>
      <c r="G275" s="4" t="s">
        <v>13</v>
      </c>
      <c r="H275" s="4" t="s">
        <v>14</v>
      </c>
      <c r="I275" s="4" t="s">
        <v>15</v>
      </c>
      <c r="J275" s="4" t="s">
        <v>16</v>
      </c>
      <c r="K275" s="4" t="s">
        <v>17</v>
      </c>
      <c r="L275" s="8"/>
      <c r="M275" s="8"/>
    </row>
    <row r="276" spans="2:13" ht="12.75" x14ac:dyDescent="0.2">
      <c r="B276" s="117" t="s">
        <v>83</v>
      </c>
      <c r="C276" s="117"/>
      <c r="D276" s="9">
        <v>12</v>
      </c>
      <c r="E276" s="84">
        <v>0.87</v>
      </c>
      <c r="F276" s="84">
        <v>0.93</v>
      </c>
      <c r="G276" s="85">
        <v>0.94</v>
      </c>
      <c r="H276" s="84">
        <v>0.87</v>
      </c>
      <c r="I276" s="85">
        <v>1</v>
      </c>
      <c r="J276" s="85">
        <v>0.88</v>
      </c>
      <c r="K276" s="54">
        <f>+AVERAGE(E276:J276)</f>
        <v>0.91500000000000004</v>
      </c>
      <c r="L276" s="8"/>
      <c r="M276" s="8"/>
    </row>
    <row r="277" spans="2:13" ht="12.75" x14ac:dyDescent="0.2">
      <c r="B277" s="115" t="s">
        <v>118</v>
      </c>
      <c r="C277" s="116"/>
      <c r="D277" s="9">
        <v>13</v>
      </c>
      <c r="E277" s="84">
        <v>0.81</v>
      </c>
      <c r="F277" s="84">
        <v>0.98</v>
      </c>
      <c r="G277" s="85">
        <v>0.96</v>
      </c>
      <c r="H277" s="84">
        <v>0.95</v>
      </c>
      <c r="I277" s="85">
        <v>1</v>
      </c>
      <c r="J277" s="85">
        <v>0.89</v>
      </c>
      <c r="K277" s="54">
        <f t="shared" ref="K277:K283" si="6">+AVERAGE(E277:J277)</f>
        <v>0.93166666666666664</v>
      </c>
      <c r="L277" s="8"/>
      <c r="M277" s="8"/>
    </row>
    <row r="278" spans="2:13" ht="12.75" x14ac:dyDescent="0.2">
      <c r="B278" s="117" t="s">
        <v>18</v>
      </c>
      <c r="C278" s="117"/>
      <c r="D278" s="9">
        <v>8</v>
      </c>
      <c r="E278" s="84">
        <v>0.88</v>
      </c>
      <c r="F278" s="86">
        <v>0.96</v>
      </c>
      <c r="G278" s="86">
        <v>0.93</v>
      </c>
      <c r="H278" s="86">
        <v>0.93</v>
      </c>
      <c r="I278" s="85">
        <v>1</v>
      </c>
      <c r="J278" s="86">
        <v>1</v>
      </c>
      <c r="K278" s="54">
        <f t="shared" si="6"/>
        <v>0.95000000000000007</v>
      </c>
      <c r="L278" s="8"/>
      <c r="M278" s="8"/>
    </row>
    <row r="279" spans="2:13" ht="12.75" x14ac:dyDescent="0.2">
      <c r="B279" s="115" t="s">
        <v>68</v>
      </c>
      <c r="C279" s="116"/>
      <c r="D279" s="9">
        <v>4</v>
      </c>
      <c r="E279" s="86">
        <v>1</v>
      </c>
      <c r="F279" s="86">
        <v>1</v>
      </c>
      <c r="G279" s="86">
        <v>1</v>
      </c>
      <c r="H279" s="86">
        <v>0.91</v>
      </c>
      <c r="I279" s="85">
        <v>1</v>
      </c>
      <c r="J279" s="86">
        <v>0.97</v>
      </c>
      <c r="K279" s="54">
        <f t="shared" si="6"/>
        <v>0.98</v>
      </c>
      <c r="L279" s="8"/>
      <c r="M279" s="8"/>
    </row>
    <row r="280" spans="2:13" ht="12.75" x14ac:dyDescent="0.2">
      <c r="B280" s="115" t="s">
        <v>129</v>
      </c>
      <c r="C280" s="116"/>
      <c r="D280" s="9">
        <v>24</v>
      </c>
      <c r="E280" s="86">
        <v>0.99</v>
      </c>
      <c r="F280" s="86">
        <v>0.99</v>
      </c>
      <c r="G280" s="86">
        <v>1</v>
      </c>
      <c r="H280" s="86">
        <v>0.98</v>
      </c>
      <c r="I280" s="85">
        <v>0.99</v>
      </c>
      <c r="J280" s="86">
        <v>0.94</v>
      </c>
      <c r="K280" s="54">
        <f t="shared" si="6"/>
        <v>0.9816666666666668</v>
      </c>
      <c r="L280" s="8"/>
      <c r="M280" s="8"/>
    </row>
    <row r="281" spans="2:13" ht="12.75" x14ac:dyDescent="0.2">
      <c r="B281" s="115" t="s">
        <v>121</v>
      </c>
      <c r="C281" s="116"/>
      <c r="D281" s="9">
        <v>13</v>
      </c>
      <c r="E281" s="86">
        <v>0.99</v>
      </c>
      <c r="F281" s="86">
        <v>0.99</v>
      </c>
      <c r="G281" s="86">
        <v>0.99</v>
      </c>
      <c r="H281" s="86">
        <v>0.94</v>
      </c>
      <c r="I281" s="85">
        <v>1</v>
      </c>
      <c r="J281" s="86">
        <v>0.96</v>
      </c>
      <c r="K281" s="54">
        <f t="shared" si="6"/>
        <v>0.97833333333333339</v>
      </c>
      <c r="L281" s="8"/>
      <c r="M281" s="8"/>
    </row>
    <row r="282" spans="2:13" ht="12.75" x14ac:dyDescent="0.2">
      <c r="B282" s="115" t="s">
        <v>133</v>
      </c>
      <c r="C282" s="116"/>
      <c r="D282" s="9">
        <v>9</v>
      </c>
      <c r="E282" s="86">
        <v>0.99</v>
      </c>
      <c r="F282" s="86">
        <v>1</v>
      </c>
      <c r="G282" s="86">
        <v>1</v>
      </c>
      <c r="H282" s="86">
        <v>0.99</v>
      </c>
      <c r="I282" s="85">
        <v>0.98</v>
      </c>
      <c r="J282" s="86">
        <v>1</v>
      </c>
      <c r="K282" s="54">
        <f t="shared" si="6"/>
        <v>0.99333333333333351</v>
      </c>
      <c r="L282" s="8"/>
      <c r="M282" s="8"/>
    </row>
    <row r="283" spans="2:13" ht="12.75" x14ac:dyDescent="0.2">
      <c r="B283" s="115" t="s">
        <v>130</v>
      </c>
      <c r="C283" s="116"/>
      <c r="D283" s="9">
        <v>11</v>
      </c>
      <c r="E283" s="86">
        <v>0.99</v>
      </c>
      <c r="F283" s="86">
        <v>0.99</v>
      </c>
      <c r="G283" s="86">
        <v>0.96</v>
      </c>
      <c r="H283" s="86">
        <v>0.92</v>
      </c>
      <c r="I283" s="85">
        <v>1</v>
      </c>
      <c r="J283" s="86">
        <v>0.96</v>
      </c>
      <c r="K283" s="54">
        <f t="shared" si="6"/>
        <v>0.96999999999999986</v>
      </c>
      <c r="L283" s="8"/>
      <c r="M283" s="8"/>
    </row>
    <row r="284" spans="2:13" ht="12.75" x14ac:dyDescent="0.2">
      <c r="B284" s="113" t="s">
        <v>19</v>
      </c>
      <c r="C284" s="113"/>
      <c r="D284" s="113"/>
      <c r="E284" s="113"/>
      <c r="F284" s="113"/>
      <c r="G284" s="113"/>
      <c r="H284" s="113"/>
      <c r="I284" s="113"/>
      <c r="J284" s="113"/>
      <c r="K284" s="87">
        <f>+AVERAGE(K276:K283)</f>
        <v>0.96250000000000002</v>
      </c>
      <c r="L284" s="8"/>
      <c r="M284" s="8"/>
    </row>
    <row r="285" spans="2:13" ht="12.75" x14ac:dyDescent="0.2">
      <c r="B285" s="5"/>
      <c r="C285" s="5"/>
      <c r="D285" s="5"/>
      <c r="E285" s="5"/>
      <c r="F285" s="5"/>
      <c r="G285" s="5"/>
      <c r="H285" s="5"/>
      <c r="I285" s="5"/>
      <c r="J285" s="5"/>
      <c r="K285" s="17"/>
      <c r="L285" s="8"/>
      <c r="M285" s="8"/>
    </row>
    <row r="286" spans="2:13" ht="51" x14ac:dyDescent="0.2">
      <c r="B286" s="113" t="s">
        <v>10</v>
      </c>
      <c r="C286" s="113"/>
      <c r="D286" s="4" t="s">
        <v>1</v>
      </c>
      <c r="E286" s="4" t="s">
        <v>12</v>
      </c>
      <c r="F286" s="4" t="s">
        <v>14</v>
      </c>
      <c r="G286" s="4" t="s">
        <v>69</v>
      </c>
      <c r="H286" s="4" t="s">
        <v>15</v>
      </c>
      <c r="I286" s="4" t="s">
        <v>17</v>
      </c>
      <c r="J286" s="5"/>
      <c r="K286" s="5"/>
      <c r="L286" s="8"/>
      <c r="M286" s="8"/>
    </row>
    <row r="287" spans="2:13" ht="12.75" x14ac:dyDescent="0.2">
      <c r="B287" s="121" t="s">
        <v>21</v>
      </c>
      <c r="C287" s="121"/>
      <c r="D287" s="9">
        <v>13</v>
      </c>
      <c r="E287" s="84">
        <v>0.74</v>
      </c>
      <c r="F287" s="84">
        <v>0.88</v>
      </c>
      <c r="G287" s="85">
        <v>0.64</v>
      </c>
      <c r="H287" s="84">
        <v>0.96</v>
      </c>
      <c r="I287" s="85">
        <f>+AVERAGE(E287:H287)</f>
        <v>0.80500000000000005</v>
      </c>
      <c r="J287" s="18"/>
      <c r="K287" s="19"/>
      <c r="L287" s="8"/>
      <c r="M287" s="8"/>
    </row>
    <row r="288" spans="2:13" ht="12.75" x14ac:dyDescent="0.2">
      <c r="B288" s="5"/>
      <c r="C288" s="5"/>
      <c r="D288" s="5"/>
      <c r="E288" s="5"/>
      <c r="F288" s="5"/>
      <c r="G288" s="5"/>
      <c r="H288" s="5"/>
      <c r="I288" s="5"/>
      <c r="J288" s="5"/>
      <c r="K288" s="17"/>
      <c r="L288" s="8"/>
      <c r="M288" s="8"/>
    </row>
    <row r="289" spans="2:13" ht="12.75" x14ac:dyDescent="0.2">
      <c r="B289" s="113" t="s">
        <v>10</v>
      </c>
      <c r="C289" s="113"/>
      <c r="D289" s="113" t="s">
        <v>1</v>
      </c>
      <c r="E289" s="121" t="s">
        <v>11</v>
      </c>
      <c r="F289" s="113" t="s">
        <v>22</v>
      </c>
      <c r="G289" s="113"/>
      <c r="H289" s="113" t="s">
        <v>20</v>
      </c>
      <c r="I289" s="113"/>
      <c r="J289" s="113" t="s">
        <v>23</v>
      </c>
      <c r="K289" s="120"/>
      <c r="L289" s="118" t="s">
        <v>25</v>
      </c>
      <c r="M289" s="8"/>
    </row>
    <row r="290" spans="2:13" ht="12.75" x14ac:dyDescent="0.2">
      <c r="B290" s="113"/>
      <c r="C290" s="113"/>
      <c r="D290" s="113"/>
      <c r="E290" s="121"/>
      <c r="F290" s="113"/>
      <c r="G290" s="113"/>
      <c r="H290" s="113"/>
      <c r="I290" s="113"/>
      <c r="J290" s="113"/>
      <c r="K290" s="120"/>
      <c r="L290" s="119"/>
      <c r="M290" s="8"/>
    </row>
    <row r="291" spans="2:13" ht="12.75" x14ac:dyDescent="0.2">
      <c r="B291" s="117" t="s">
        <v>26</v>
      </c>
      <c r="C291" s="117"/>
      <c r="D291" s="9">
        <v>10</v>
      </c>
      <c r="E291" s="86">
        <v>0.96</v>
      </c>
      <c r="F291" s="114">
        <v>0.89</v>
      </c>
      <c r="G291" s="114"/>
      <c r="H291" s="114">
        <v>0.83</v>
      </c>
      <c r="I291" s="114"/>
      <c r="J291" s="114">
        <v>0.68</v>
      </c>
      <c r="K291" s="123"/>
      <c r="L291" s="86">
        <v>0.88</v>
      </c>
      <c r="M291" s="8"/>
    </row>
    <row r="292" spans="2:13" ht="12.75" x14ac:dyDescent="0.2">
      <c r="B292" s="120" t="s">
        <v>27</v>
      </c>
      <c r="C292" s="122"/>
      <c r="D292" s="15"/>
      <c r="E292" s="51"/>
      <c r="F292" s="51"/>
      <c r="G292" s="51"/>
      <c r="H292" s="51"/>
      <c r="I292" s="51"/>
      <c r="J292" s="51"/>
      <c r="K292" s="51"/>
      <c r="L292" s="87">
        <f>(E291+F291+H291+J291+L291)/5</f>
        <v>0.84800000000000009</v>
      </c>
      <c r="M292" s="8"/>
    </row>
    <row r="293" spans="2:13" ht="12.75" x14ac:dyDescent="0.2">
      <c r="B293" s="117" t="s">
        <v>81</v>
      </c>
      <c r="C293" s="117"/>
      <c r="D293" s="9">
        <v>8</v>
      </c>
      <c r="E293" s="86">
        <v>0.88</v>
      </c>
      <c r="F293" s="114">
        <v>0.94</v>
      </c>
      <c r="G293" s="114"/>
      <c r="H293" s="114">
        <v>0.81</v>
      </c>
      <c r="I293" s="114"/>
      <c r="J293" s="114">
        <v>0.82</v>
      </c>
      <c r="K293" s="123"/>
      <c r="L293" s="86">
        <v>0.91</v>
      </c>
      <c r="M293" s="8"/>
    </row>
    <row r="294" spans="2:13" ht="12.75" x14ac:dyDescent="0.2">
      <c r="B294" s="120" t="s">
        <v>27</v>
      </c>
      <c r="C294" s="122"/>
      <c r="D294" s="15"/>
      <c r="E294" s="51"/>
      <c r="F294" s="51"/>
      <c r="G294" s="51"/>
      <c r="H294" s="51"/>
      <c r="I294" s="51"/>
      <c r="J294" s="51"/>
      <c r="K294" s="51"/>
      <c r="L294" s="87">
        <f>(E293+F293+H293+J293+L293)/5</f>
        <v>0.87199999999999989</v>
      </c>
      <c r="M294" s="8"/>
    </row>
    <row r="295" spans="2:13" ht="12.75" x14ac:dyDescent="0.2">
      <c r="B295" s="120" t="s">
        <v>27</v>
      </c>
      <c r="C295" s="122"/>
      <c r="D295" s="15"/>
      <c r="E295" s="51"/>
      <c r="F295" s="51"/>
      <c r="G295" s="51"/>
      <c r="H295" s="51"/>
      <c r="I295" s="51"/>
      <c r="J295" s="51"/>
      <c r="K295" s="51"/>
      <c r="L295" s="87">
        <f>(L292+L294)/2</f>
        <v>0.86</v>
      </c>
      <c r="M295" s="8"/>
    </row>
    <row r="296" spans="2:13" ht="12.75" x14ac:dyDescent="0.2"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36"/>
      <c r="M296" s="8"/>
    </row>
    <row r="297" spans="2:13" ht="12.75" x14ac:dyDescent="0.2">
      <c r="B297" s="113" t="s">
        <v>10</v>
      </c>
      <c r="C297" s="113"/>
      <c r="D297" s="113" t="s">
        <v>1</v>
      </c>
      <c r="E297" s="121" t="s">
        <v>11</v>
      </c>
      <c r="F297" s="113" t="s">
        <v>20</v>
      </c>
      <c r="G297" s="113"/>
      <c r="H297" s="113" t="s">
        <v>14</v>
      </c>
      <c r="I297" s="113"/>
      <c r="J297" s="113" t="s">
        <v>28</v>
      </c>
      <c r="K297" s="113"/>
      <c r="L297" s="113" t="s">
        <v>17</v>
      </c>
      <c r="M297" s="8"/>
    </row>
    <row r="298" spans="2:13" ht="12.75" x14ac:dyDescent="0.2">
      <c r="B298" s="113"/>
      <c r="C298" s="113"/>
      <c r="D298" s="113"/>
      <c r="E298" s="121"/>
      <c r="F298" s="113"/>
      <c r="G298" s="113"/>
      <c r="H298" s="113"/>
      <c r="I298" s="113"/>
      <c r="J298" s="113"/>
      <c r="K298" s="113"/>
      <c r="L298" s="113"/>
      <c r="M298" s="8"/>
    </row>
    <row r="299" spans="2:13" ht="12.75" x14ac:dyDescent="0.2">
      <c r="B299" s="117" t="s">
        <v>29</v>
      </c>
      <c r="C299" s="117"/>
      <c r="D299" s="9">
        <v>10</v>
      </c>
      <c r="E299" s="86">
        <v>0.98</v>
      </c>
      <c r="F299" s="114">
        <v>0.98</v>
      </c>
      <c r="G299" s="114"/>
      <c r="H299" s="114">
        <v>0.88</v>
      </c>
      <c r="I299" s="114"/>
      <c r="J299" s="114">
        <v>0.88</v>
      </c>
      <c r="K299" s="114"/>
      <c r="L299" s="86">
        <f>+AVERAGE(E299:K299)</f>
        <v>0.92999999999999994</v>
      </c>
      <c r="M299" s="8"/>
    </row>
    <row r="300" spans="2:13" ht="12.75" x14ac:dyDescent="0.2">
      <c r="B300" s="117" t="s">
        <v>30</v>
      </c>
      <c r="C300" s="117"/>
      <c r="D300" s="9">
        <v>11</v>
      </c>
      <c r="E300" s="86">
        <v>0.95</v>
      </c>
      <c r="F300" s="114">
        <v>0.97</v>
      </c>
      <c r="G300" s="114"/>
      <c r="H300" s="114">
        <v>0.84</v>
      </c>
      <c r="I300" s="114"/>
      <c r="J300" s="114">
        <v>1</v>
      </c>
      <c r="K300" s="114"/>
      <c r="L300" s="86">
        <f>+AVERAGE(E300:K300)</f>
        <v>0.94</v>
      </c>
      <c r="M300" s="8"/>
    </row>
    <row r="301" spans="2:13" ht="12.75" x14ac:dyDescent="0.2">
      <c r="B301" s="113" t="s">
        <v>27</v>
      </c>
      <c r="C301" s="113"/>
      <c r="D301" s="113"/>
      <c r="E301" s="113"/>
      <c r="F301" s="113"/>
      <c r="G301" s="113"/>
      <c r="H301" s="113"/>
      <c r="I301" s="113"/>
      <c r="J301" s="113"/>
      <c r="K301" s="113"/>
      <c r="L301" s="87">
        <f>+AVERAGE(L299:L300)</f>
        <v>0.93499999999999994</v>
      </c>
      <c r="M301" s="8"/>
    </row>
    <row r="302" spans="2:13" ht="12.75" x14ac:dyDescent="0.2"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17"/>
      <c r="M302" s="8"/>
    </row>
    <row r="303" spans="2:13" ht="51" x14ac:dyDescent="0.2">
      <c r="B303" s="127" t="s">
        <v>10</v>
      </c>
      <c r="C303" s="127"/>
      <c r="D303" s="22" t="s">
        <v>1</v>
      </c>
      <c r="E303" s="22" t="s">
        <v>22</v>
      </c>
      <c r="F303" s="20" t="s">
        <v>31</v>
      </c>
      <c r="G303" s="20" t="s">
        <v>66</v>
      </c>
      <c r="H303" s="6" t="s">
        <v>15</v>
      </c>
      <c r="I303" s="6" t="s">
        <v>32</v>
      </c>
      <c r="J303" s="7"/>
      <c r="K303" s="7"/>
      <c r="L303" s="7"/>
      <c r="M303" s="8"/>
    </row>
    <row r="304" spans="2:13" ht="12.75" x14ac:dyDescent="0.2">
      <c r="B304" s="126" t="s">
        <v>33</v>
      </c>
      <c r="C304" s="126"/>
      <c r="D304" s="23">
        <v>5</v>
      </c>
      <c r="E304" s="88">
        <v>1</v>
      </c>
      <c r="F304" s="88">
        <v>1</v>
      </c>
      <c r="G304" s="89">
        <v>1</v>
      </c>
      <c r="H304" s="90">
        <v>1</v>
      </c>
      <c r="I304" s="90">
        <f>+AVERAGE(E304:H304)</f>
        <v>1</v>
      </c>
      <c r="J304" s="27"/>
      <c r="K304" s="28"/>
      <c r="L304" s="27"/>
      <c r="M304" s="8"/>
    </row>
    <row r="305" spans="2:15" ht="12.75" x14ac:dyDescent="0.2">
      <c r="B305" s="125" t="s">
        <v>34</v>
      </c>
      <c r="C305" s="125"/>
      <c r="D305" s="29" t="s">
        <v>84</v>
      </c>
      <c r="E305" s="88" t="s">
        <v>84</v>
      </c>
      <c r="F305" s="88" t="s">
        <v>84</v>
      </c>
      <c r="G305" s="88" t="s">
        <v>84</v>
      </c>
      <c r="H305" s="90" t="s">
        <v>84</v>
      </c>
      <c r="I305" s="90" t="s">
        <v>84</v>
      </c>
      <c r="J305" s="27"/>
      <c r="K305" s="28"/>
      <c r="L305" s="27"/>
      <c r="M305" s="8"/>
    </row>
    <row r="306" spans="2:15" ht="12.75" x14ac:dyDescent="0.2">
      <c r="B306" s="124" t="s">
        <v>35</v>
      </c>
      <c r="C306" s="124"/>
      <c r="D306" s="30">
        <v>13</v>
      </c>
      <c r="E306" s="88">
        <v>0.9</v>
      </c>
      <c r="F306" s="88">
        <v>0.82</v>
      </c>
      <c r="G306" s="91">
        <v>0.77</v>
      </c>
      <c r="H306" s="90">
        <v>1</v>
      </c>
      <c r="I306" s="90">
        <f>+AVERAGE(E306:H306)</f>
        <v>0.87250000000000005</v>
      </c>
      <c r="J306" s="27"/>
      <c r="K306" s="28"/>
      <c r="L306" s="27"/>
      <c r="M306" s="8"/>
    </row>
    <row r="307" spans="2:15" ht="12.75" x14ac:dyDescent="0.2">
      <c r="B307" s="134" t="s">
        <v>36</v>
      </c>
      <c r="C307" s="134"/>
      <c r="D307" s="134"/>
      <c r="E307" s="134"/>
      <c r="F307" s="134"/>
      <c r="G307" s="134"/>
      <c r="H307" s="134"/>
      <c r="I307" s="92">
        <f>+AVERAGE(I304:I306)</f>
        <v>0.93625000000000003</v>
      </c>
      <c r="J307" s="27"/>
      <c r="K307" s="28"/>
      <c r="L307" s="27"/>
      <c r="M307" s="8"/>
    </row>
    <row r="308" spans="2:15" ht="12.75" x14ac:dyDescent="0.2"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</row>
    <row r="309" spans="2:15" ht="12.75" x14ac:dyDescent="0.2">
      <c r="B309" s="128" t="s">
        <v>10</v>
      </c>
      <c r="C309" s="129"/>
      <c r="D309" s="118" t="s">
        <v>1</v>
      </c>
      <c r="E309" s="132" t="s">
        <v>11</v>
      </c>
      <c r="F309" s="128" t="s">
        <v>37</v>
      </c>
      <c r="G309" s="129"/>
      <c r="H309" s="128" t="s">
        <v>14</v>
      </c>
      <c r="I309" s="129"/>
      <c r="J309" s="128" t="s">
        <v>15</v>
      </c>
      <c r="K309" s="129"/>
      <c r="L309" s="118" t="s">
        <v>28</v>
      </c>
      <c r="M309" s="118" t="s">
        <v>17</v>
      </c>
    </row>
    <row r="310" spans="2:15" ht="12.75" x14ac:dyDescent="0.2">
      <c r="B310" s="130"/>
      <c r="C310" s="131"/>
      <c r="D310" s="119"/>
      <c r="E310" s="133"/>
      <c r="F310" s="130"/>
      <c r="G310" s="131"/>
      <c r="H310" s="130"/>
      <c r="I310" s="131"/>
      <c r="J310" s="130"/>
      <c r="K310" s="131"/>
      <c r="L310" s="119"/>
      <c r="M310" s="119"/>
    </row>
    <row r="311" spans="2:15" ht="12.75" x14ac:dyDescent="0.2">
      <c r="B311" s="115" t="s">
        <v>38</v>
      </c>
      <c r="C311" s="116"/>
      <c r="D311" s="9">
        <v>1</v>
      </c>
      <c r="E311" s="86">
        <v>0.87</v>
      </c>
      <c r="F311" s="123">
        <v>0.96</v>
      </c>
      <c r="G311" s="135"/>
      <c r="H311" s="123">
        <v>1</v>
      </c>
      <c r="I311" s="135"/>
      <c r="J311" s="123">
        <v>1</v>
      </c>
      <c r="K311" s="135"/>
      <c r="L311" s="86">
        <v>1</v>
      </c>
      <c r="M311" s="86">
        <f>+AVERAGE(E311:L311)</f>
        <v>0.96599999999999997</v>
      </c>
    </row>
    <row r="312" spans="2:15" ht="12.75" x14ac:dyDescent="0.2">
      <c r="B312" s="32"/>
      <c r="C312" s="32"/>
      <c r="D312" s="21"/>
      <c r="E312" s="33"/>
      <c r="F312" s="33"/>
      <c r="G312" s="21"/>
      <c r="H312" s="33"/>
      <c r="I312" s="21"/>
      <c r="J312" s="33"/>
      <c r="K312" s="21"/>
      <c r="L312" s="33"/>
      <c r="M312" s="8"/>
    </row>
    <row r="313" spans="2:15" ht="12.75" customHeight="1" x14ac:dyDescent="0.2">
      <c r="B313" s="113" t="s">
        <v>10</v>
      </c>
      <c r="C313" s="113"/>
      <c r="D313" s="113" t="s">
        <v>1</v>
      </c>
      <c r="E313" s="121" t="s">
        <v>11</v>
      </c>
      <c r="F313" s="113" t="s">
        <v>22</v>
      </c>
      <c r="G313" s="113"/>
      <c r="H313" s="113" t="s">
        <v>20</v>
      </c>
      <c r="I313" s="113"/>
      <c r="J313" s="113" t="s">
        <v>23</v>
      </c>
      <c r="K313" s="113"/>
      <c r="L313" s="113" t="s">
        <v>24</v>
      </c>
      <c r="M313" s="113"/>
      <c r="N313" s="113" t="s">
        <v>25</v>
      </c>
      <c r="O313" s="113"/>
    </row>
    <row r="314" spans="2:15" ht="12.75" x14ac:dyDescent="0.2">
      <c r="B314" s="113"/>
      <c r="C314" s="113"/>
      <c r="D314" s="113"/>
      <c r="E314" s="121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</row>
    <row r="315" spans="2:15" ht="12.75" x14ac:dyDescent="0.2">
      <c r="B315" s="117" t="s">
        <v>64</v>
      </c>
      <c r="C315" s="117"/>
      <c r="D315" s="9">
        <v>6</v>
      </c>
      <c r="E315" s="104">
        <v>1</v>
      </c>
      <c r="F315" s="114">
        <v>1</v>
      </c>
      <c r="G315" s="114"/>
      <c r="H315" s="114">
        <v>1</v>
      </c>
      <c r="I315" s="114"/>
      <c r="J315" s="114">
        <v>1</v>
      </c>
      <c r="K315" s="114"/>
      <c r="L315" s="114">
        <v>1</v>
      </c>
      <c r="M315" s="114"/>
      <c r="N315" s="114">
        <v>1</v>
      </c>
      <c r="O315" s="114"/>
    </row>
    <row r="316" spans="2:15" ht="12.75" customHeight="1" x14ac:dyDescent="0.2">
      <c r="B316" s="120" t="s">
        <v>27</v>
      </c>
      <c r="C316" s="122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1">
        <f>(E315+F315+H315+J315+L315+N315)/6</f>
        <v>1</v>
      </c>
      <c r="O316" s="112"/>
    </row>
    <row r="317" spans="2:15" ht="12.75" x14ac:dyDescent="0.2"/>
    <row r="318" spans="2:15" ht="63.75" x14ac:dyDescent="0.2">
      <c r="B318" s="127" t="s">
        <v>10</v>
      </c>
      <c r="C318" s="127"/>
      <c r="D318" s="22" t="s">
        <v>1</v>
      </c>
      <c r="E318" s="22" t="s">
        <v>22</v>
      </c>
      <c r="F318" s="6" t="s">
        <v>67</v>
      </c>
      <c r="G318" s="20" t="s">
        <v>66</v>
      </c>
      <c r="H318" s="6" t="s">
        <v>32</v>
      </c>
      <c r="I318" s="49"/>
    </row>
    <row r="319" spans="2:15" ht="12.75" x14ac:dyDescent="0.2">
      <c r="B319" s="126" t="s">
        <v>59</v>
      </c>
      <c r="C319" s="126"/>
      <c r="D319" s="23">
        <v>9</v>
      </c>
      <c r="E319" s="88">
        <v>1</v>
      </c>
      <c r="F319" s="88">
        <v>0.91</v>
      </c>
      <c r="G319" s="89">
        <v>1</v>
      </c>
      <c r="H319" s="90">
        <f>+AVERAGE(E319:G319)</f>
        <v>0.97000000000000008</v>
      </c>
      <c r="I319" s="50"/>
    </row>
    <row r="320" spans="2:15" ht="12.75" x14ac:dyDescent="0.2">
      <c r="B320" s="125" t="s">
        <v>65</v>
      </c>
      <c r="C320" s="125"/>
      <c r="D320" s="29">
        <v>8</v>
      </c>
      <c r="E320" s="88">
        <v>1</v>
      </c>
      <c r="F320" s="88">
        <v>1</v>
      </c>
      <c r="G320" s="88">
        <v>1</v>
      </c>
      <c r="H320" s="90">
        <f>+AVERAGE(E320:G320)</f>
        <v>1</v>
      </c>
      <c r="I320" s="50"/>
    </row>
    <row r="321" spans="2:11" ht="25.5" x14ac:dyDescent="0.2">
      <c r="B321" s="47" t="s">
        <v>36</v>
      </c>
      <c r="C321" s="48"/>
      <c r="D321" s="48"/>
      <c r="E321" s="48"/>
      <c r="F321" s="48"/>
      <c r="G321" s="48"/>
      <c r="H321" s="92">
        <f>+AVERAGE(H319:H320)</f>
        <v>0.9850000000000001</v>
      </c>
      <c r="I321" s="50"/>
    </row>
    <row r="322" spans="2:11" ht="12.75" x14ac:dyDescent="0.2"/>
    <row r="323" spans="2:11" ht="12.75" x14ac:dyDescent="0.2">
      <c r="B323" s="113" t="s">
        <v>85</v>
      </c>
      <c r="C323" s="113"/>
      <c r="D323" s="136" t="s">
        <v>89</v>
      </c>
      <c r="E323" s="121" t="s">
        <v>54</v>
      </c>
      <c r="F323" s="121" t="s">
        <v>90</v>
      </c>
      <c r="G323" s="113" t="s">
        <v>91</v>
      </c>
      <c r="H323" s="113"/>
      <c r="I323" s="121" t="s">
        <v>92</v>
      </c>
      <c r="J323" s="121" t="s">
        <v>15</v>
      </c>
      <c r="K323" s="118" t="s">
        <v>17</v>
      </c>
    </row>
    <row r="324" spans="2:11" ht="12.75" x14ac:dyDescent="0.2">
      <c r="B324" s="113"/>
      <c r="C324" s="113"/>
      <c r="D324" s="136"/>
      <c r="E324" s="121"/>
      <c r="F324" s="121"/>
      <c r="G324" s="113"/>
      <c r="H324" s="113"/>
      <c r="I324" s="121"/>
      <c r="J324" s="121"/>
      <c r="K324" s="119"/>
    </row>
    <row r="325" spans="2:11" ht="12.75" x14ac:dyDescent="0.2">
      <c r="B325" s="126" t="s">
        <v>87</v>
      </c>
      <c r="C325" s="126"/>
      <c r="D325" s="9">
        <v>3</v>
      </c>
      <c r="E325" s="86">
        <v>1</v>
      </c>
      <c r="F325" s="86">
        <v>0.94</v>
      </c>
      <c r="G325" s="123">
        <v>0.89</v>
      </c>
      <c r="H325" s="135"/>
      <c r="I325" s="86">
        <v>1</v>
      </c>
      <c r="J325" s="86">
        <v>1</v>
      </c>
      <c r="K325" s="86">
        <f>+AVERAGE(E325:J325)</f>
        <v>0.96599999999999997</v>
      </c>
    </row>
    <row r="326" spans="2:11" ht="12.75" x14ac:dyDescent="0.2">
      <c r="B326" s="138" t="s">
        <v>88</v>
      </c>
      <c r="C326" s="138"/>
      <c r="D326" s="136" t="s">
        <v>89</v>
      </c>
      <c r="E326" s="121" t="s">
        <v>54</v>
      </c>
      <c r="F326" s="121" t="s">
        <v>93</v>
      </c>
      <c r="G326" s="113" t="s">
        <v>94</v>
      </c>
      <c r="H326" s="113"/>
      <c r="I326" s="121" t="s">
        <v>92</v>
      </c>
      <c r="J326" s="121" t="s">
        <v>15</v>
      </c>
      <c r="K326" s="118" t="s">
        <v>17</v>
      </c>
    </row>
    <row r="327" spans="2:11" ht="12.75" x14ac:dyDescent="0.2">
      <c r="B327" s="138"/>
      <c r="C327" s="138"/>
      <c r="D327" s="136"/>
      <c r="E327" s="121"/>
      <c r="F327" s="121"/>
      <c r="G327" s="113"/>
      <c r="H327" s="113"/>
      <c r="I327" s="121"/>
      <c r="J327" s="121"/>
      <c r="K327" s="119"/>
    </row>
    <row r="328" spans="2:11" ht="12.75" x14ac:dyDescent="0.2">
      <c r="B328" s="138"/>
      <c r="C328" s="138"/>
      <c r="D328" s="9">
        <v>3</v>
      </c>
      <c r="E328" s="86">
        <v>1</v>
      </c>
      <c r="F328" s="86">
        <v>1</v>
      </c>
      <c r="G328" s="123">
        <v>0.95</v>
      </c>
      <c r="H328" s="135"/>
      <c r="I328" s="86">
        <v>1</v>
      </c>
      <c r="J328" s="86">
        <v>1</v>
      </c>
      <c r="K328" s="86">
        <f>+AVERAGE(E328:J328)</f>
        <v>0.99</v>
      </c>
    </row>
    <row r="329" spans="2:11" ht="12.75" x14ac:dyDescent="0.2">
      <c r="B329" s="126" t="s">
        <v>86</v>
      </c>
      <c r="C329" s="126"/>
      <c r="D329" s="136" t="s">
        <v>89</v>
      </c>
      <c r="E329" s="121" t="s">
        <v>54</v>
      </c>
      <c r="F329" s="137" t="s">
        <v>95</v>
      </c>
      <c r="G329" s="121" t="s">
        <v>96</v>
      </c>
      <c r="H329" s="121" t="s">
        <v>92</v>
      </c>
      <c r="I329" s="121" t="s">
        <v>15</v>
      </c>
      <c r="J329" s="118" t="s">
        <v>17</v>
      </c>
      <c r="K329" s="118" t="s">
        <v>47</v>
      </c>
    </row>
    <row r="330" spans="2:11" ht="12.75" x14ac:dyDescent="0.2">
      <c r="B330" s="126"/>
      <c r="C330" s="126"/>
      <c r="D330" s="136"/>
      <c r="E330" s="121"/>
      <c r="F330" s="137"/>
      <c r="G330" s="121"/>
      <c r="H330" s="121"/>
      <c r="I330" s="121"/>
      <c r="J330" s="119"/>
      <c r="K330" s="119"/>
    </row>
    <row r="331" spans="2:11" ht="12.75" x14ac:dyDescent="0.2">
      <c r="B331" s="126"/>
      <c r="C331" s="126"/>
      <c r="D331" s="9">
        <v>2</v>
      </c>
      <c r="E331" s="86">
        <v>1</v>
      </c>
      <c r="F331" s="86">
        <v>1</v>
      </c>
      <c r="G331" s="86">
        <v>1</v>
      </c>
      <c r="H331" s="86">
        <v>1</v>
      </c>
      <c r="I331" s="86">
        <v>1</v>
      </c>
      <c r="J331" s="86">
        <f>AVERAGE(E331:I331)</f>
        <v>1</v>
      </c>
      <c r="K331" s="86">
        <f>(K325+K328+J331)/3</f>
        <v>0.98533333333333328</v>
      </c>
    </row>
    <row r="332" spans="2:11" ht="12.75" x14ac:dyDescent="0.2"/>
    <row r="333" spans="2:11" ht="51" x14ac:dyDescent="0.2">
      <c r="B333" s="113" t="s">
        <v>10</v>
      </c>
      <c r="C333" s="113"/>
      <c r="D333" s="4" t="s">
        <v>1</v>
      </c>
      <c r="E333" s="4" t="s">
        <v>12</v>
      </c>
      <c r="F333" s="4" t="s">
        <v>14</v>
      </c>
      <c r="G333" s="4" t="s">
        <v>69</v>
      </c>
      <c r="H333" s="4" t="s">
        <v>15</v>
      </c>
      <c r="I333" s="4" t="s">
        <v>17</v>
      </c>
    </row>
    <row r="334" spans="2:11" ht="12.75" x14ac:dyDescent="0.2">
      <c r="B334" s="121" t="s">
        <v>151</v>
      </c>
      <c r="C334" s="121"/>
      <c r="D334" s="9">
        <v>3</v>
      </c>
      <c r="E334" s="84">
        <v>0.56000000000000005</v>
      </c>
      <c r="F334" s="84">
        <v>0.83</v>
      </c>
      <c r="G334" s="85">
        <v>0.64</v>
      </c>
      <c r="H334" s="84">
        <v>0.92</v>
      </c>
      <c r="I334" s="85">
        <f>+AVERAGE(E334:H334)</f>
        <v>0.73750000000000004</v>
      </c>
    </row>
    <row r="335" spans="2:11" ht="12.75" x14ac:dyDescent="0.2">
      <c r="B335" s="117" t="s">
        <v>152</v>
      </c>
      <c r="C335" s="117"/>
      <c r="D335" s="9">
        <v>2</v>
      </c>
      <c r="E335" s="84">
        <v>0.67</v>
      </c>
      <c r="F335" s="84">
        <v>1</v>
      </c>
      <c r="G335" s="85">
        <v>1</v>
      </c>
      <c r="H335" s="84">
        <v>1</v>
      </c>
      <c r="I335" s="85">
        <f>+AVERAGE(E335:H335)</f>
        <v>0.91749999999999998</v>
      </c>
    </row>
    <row r="336" spans="2:11" ht="12.75" x14ac:dyDescent="0.2"/>
    <row r="337" spans="2:13" ht="12.75" x14ac:dyDescent="0.2"/>
    <row r="338" spans="2:13" ht="12.75" x14ac:dyDescent="0.2">
      <c r="B338" s="12" t="s">
        <v>41</v>
      </c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</row>
    <row r="339" spans="2:13" ht="12.75" x14ac:dyDescent="0.2"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</row>
    <row r="340" spans="2:13" x14ac:dyDescent="0.2">
      <c r="B340" s="113" t="s">
        <v>10</v>
      </c>
      <c r="C340" s="113"/>
      <c r="D340" s="4" t="s">
        <v>1</v>
      </c>
      <c r="E340" s="4" t="s">
        <v>11</v>
      </c>
      <c r="F340" s="4" t="s">
        <v>12</v>
      </c>
      <c r="G340" s="4" t="s">
        <v>13</v>
      </c>
      <c r="H340" s="4" t="s">
        <v>14</v>
      </c>
      <c r="I340" s="4" t="s">
        <v>15</v>
      </c>
      <c r="J340" s="4" t="s">
        <v>16</v>
      </c>
      <c r="K340" s="4" t="s">
        <v>17</v>
      </c>
      <c r="L340" s="8"/>
      <c r="M340" s="8"/>
    </row>
    <row r="341" spans="2:13" ht="12.75" x14ac:dyDescent="0.2">
      <c r="B341" s="117" t="s">
        <v>83</v>
      </c>
      <c r="C341" s="117"/>
      <c r="D341" s="9">
        <v>10</v>
      </c>
      <c r="E341" s="84">
        <v>0.91</v>
      </c>
      <c r="F341" s="84">
        <v>0.94</v>
      </c>
      <c r="G341" s="85">
        <v>0.94</v>
      </c>
      <c r="H341" s="84">
        <v>0.89</v>
      </c>
      <c r="I341" s="85">
        <v>1</v>
      </c>
      <c r="J341" s="85">
        <v>0.88</v>
      </c>
      <c r="K341" s="54">
        <f>+AVERAGE(E341:J341)</f>
        <v>0.92666666666666664</v>
      </c>
      <c r="L341" s="8"/>
      <c r="M341" s="8"/>
    </row>
    <row r="342" spans="2:13" ht="12.75" x14ac:dyDescent="0.2">
      <c r="B342" s="115" t="s">
        <v>118</v>
      </c>
      <c r="C342" s="116"/>
      <c r="D342" s="9">
        <v>9</v>
      </c>
      <c r="E342" s="84">
        <v>0.88</v>
      </c>
      <c r="F342" s="84">
        <v>0.95</v>
      </c>
      <c r="G342" s="85">
        <v>1</v>
      </c>
      <c r="H342" s="84">
        <v>0.93</v>
      </c>
      <c r="I342" s="85">
        <v>0.95</v>
      </c>
      <c r="J342" s="85">
        <v>0.95</v>
      </c>
      <c r="K342" s="54">
        <f t="shared" ref="K342:K348" si="7">+AVERAGE(E342:J342)</f>
        <v>0.94333333333333336</v>
      </c>
      <c r="L342" s="8"/>
      <c r="M342" s="8"/>
    </row>
    <row r="343" spans="2:13" ht="12.75" x14ac:dyDescent="0.2">
      <c r="B343" s="117" t="s">
        <v>18</v>
      </c>
      <c r="C343" s="117"/>
      <c r="D343" s="9">
        <v>8</v>
      </c>
      <c r="E343" s="84">
        <v>1</v>
      </c>
      <c r="F343" s="86">
        <v>1</v>
      </c>
      <c r="G343" s="86">
        <v>1</v>
      </c>
      <c r="H343" s="86">
        <v>0.99</v>
      </c>
      <c r="I343" s="85">
        <v>1</v>
      </c>
      <c r="J343" s="86">
        <v>0.99</v>
      </c>
      <c r="K343" s="54">
        <f t="shared" si="7"/>
        <v>0.9966666666666667</v>
      </c>
      <c r="L343" s="8"/>
      <c r="M343" s="8"/>
    </row>
    <row r="344" spans="2:13" ht="12.75" x14ac:dyDescent="0.2">
      <c r="B344" s="115" t="s">
        <v>68</v>
      </c>
      <c r="C344" s="116"/>
      <c r="D344" s="9" t="s">
        <v>84</v>
      </c>
      <c r="E344" s="86" t="s">
        <v>84</v>
      </c>
      <c r="F344" s="86" t="s">
        <v>84</v>
      </c>
      <c r="G344" s="86" t="s">
        <v>84</v>
      </c>
      <c r="H344" s="86" t="s">
        <v>84</v>
      </c>
      <c r="I344" s="85" t="s">
        <v>153</v>
      </c>
      <c r="J344" s="86" t="s">
        <v>84</v>
      </c>
      <c r="K344" s="54" t="e">
        <f t="shared" si="7"/>
        <v>#DIV/0!</v>
      </c>
      <c r="L344" s="8"/>
      <c r="M344" s="8"/>
    </row>
    <row r="345" spans="2:13" ht="12.75" x14ac:dyDescent="0.2">
      <c r="B345" s="115" t="s">
        <v>129</v>
      </c>
      <c r="C345" s="116"/>
      <c r="D345" s="9">
        <v>10</v>
      </c>
      <c r="E345" s="86">
        <v>0.98</v>
      </c>
      <c r="F345" s="86">
        <v>1</v>
      </c>
      <c r="G345" s="86">
        <v>1</v>
      </c>
      <c r="H345" s="86">
        <v>0.97</v>
      </c>
      <c r="I345" s="85">
        <v>1</v>
      </c>
      <c r="J345" s="86">
        <v>0.9</v>
      </c>
      <c r="K345" s="54">
        <f t="shared" si="7"/>
        <v>0.97500000000000009</v>
      </c>
      <c r="L345" s="8"/>
      <c r="M345" s="8"/>
    </row>
    <row r="346" spans="2:13" ht="12.75" x14ac:dyDescent="0.2">
      <c r="B346" s="115" t="s">
        <v>121</v>
      </c>
      <c r="C346" s="116"/>
      <c r="D346" s="9">
        <v>10</v>
      </c>
      <c r="E346" s="86">
        <v>0.91</v>
      </c>
      <c r="F346" s="86">
        <v>0.97</v>
      </c>
      <c r="G346" s="86">
        <v>0.85</v>
      </c>
      <c r="H346" s="86">
        <v>0.95</v>
      </c>
      <c r="I346" s="85">
        <v>0.94</v>
      </c>
      <c r="J346" s="86">
        <v>0.95</v>
      </c>
      <c r="K346" s="54">
        <f t="shared" si="7"/>
        <v>0.92833333333333323</v>
      </c>
      <c r="L346" s="8"/>
      <c r="M346" s="8"/>
    </row>
    <row r="347" spans="2:13" ht="12.75" x14ac:dyDescent="0.2">
      <c r="B347" s="115" t="s">
        <v>133</v>
      </c>
      <c r="C347" s="116"/>
      <c r="D347" s="9">
        <v>6</v>
      </c>
      <c r="E347" s="86">
        <v>1</v>
      </c>
      <c r="F347" s="86">
        <v>1</v>
      </c>
      <c r="G347" s="86">
        <v>1</v>
      </c>
      <c r="H347" s="86">
        <v>0.97</v>
      </c>
      <c r="I347" s="85">
        <v>1</v>
      </c>
      <c r="J347" s="86">
        <v>0.99</v>
      </c>
      <c r="K347" s="54">
        <f t="shared" si="7"/>
        <v>0.99333333333333329</v>
      </c>
      <c r="L347" s="8"/>
      <c r="M347" s="8"/>
    </row>
    <row r="348" spans="2:13" ht="12.75" x14ac:dyDescent="0.2">
      <c r="B348" s="115" t="s">
        <v>130</v>
      </c>
      <c r="C348" s="116"/>
      <c r="D348" s="9">
        <v>10</v>
      </c>
      <c r="E348" s="86">
        <v>0.98</v>
      </c>
      <c r="F348" s="86">
        <v>0.98</v>
      </c>
      <c r="G348" s="86">
        <v>1</v>
      </c>
      <c r="H348" s="86">
        <v>0.95</v>
      </c>
      <c r="I348" s="85">
        <v>1</v>
      </c>
      <c r="J348" s="86">
        <v>0.95</v>
      </c>
      <c r="K348" s="54">
        <f t="shared" si="7"/>
        <v>0.97666666666666668</v>
      </c>
      <c r="L348" s="8"/>
      <c r="M348" s="8"/>
    </row>
    <row r="349" spans="2:13" ht="12.75" x14ac:dyDescent="0.2">
      <c r="B349" s="113" t="s">
        <v>19</v>
      </c>
      <c r="C349" s="113"/>
      <c r="D349" s="113"/>
      <c r="E349" s="113"/>
      <c r="F349" s="113"/>
      <c r="G349" s="113"/>
      <c r="H349" s="113"/>
      <c r="I349" s="113"/>
      <c r="J349" s="113"/>
      <c r="K349" s="87" t="e">
        <f>+AVERAGE(K341:K348)</f>
        <v>#DIV/0!</v>
      </c>
      <c r="L349" s="8"/>
      <c r="M349" s="8"/>
    </row>
    <row r="350" spans="2:13" ht="12.75" x14ac:dyDescent="0.2">
      <c r="B350" s="5"/>
      <c r="C350" s="5"/>
      <c r="D350" s="5"/>
      <c r="E350" s="5"/>
      <c r="F350" s="5"/>
      <c r="G350" s="5"/>
      <c r="H350" s="5"/>
      <c r="I350" s="5"/>
      <c r="J350" s="5"/>
      <c r="K350" s="17"/>
      <c r="L350" s="8"/>
      <c r="M350" s="8"/>
    </row>
    <row r="351" spans="2:13" ht="51" x14ac:dyDescent="0.2">
      <c r="B351" s="113" t="s">
        <v>10</v>
      </c>
      <c r="C351" s="113"/>
      <c r="D351" s="4" t="s">
        <v>1</v>
      </c>
      <c r="E351" s="4" t="s">
        <v>12</v>
      </c>
      <c r="F351" s="4" t="s">
        <v>14</v>
      </c>
      <c r="G351" s="4" t="s">
        <v>69</v>
      </c>
      <c r="H351" s="4" t="s">
        <v>15</v>
      </c>
      <c r="I351" s="4" t="s">
        <v>17</v>
      </c>
      <c r="J351" s="5"/>
      <c r="K351" s="5"/>
      <c r="L351" s="8"/>
      <c r="M351" s="8"/>
    </row>
    <row r="352" spans="2:13" ht="12.75" x14ac:dyDescent="0.2">
      <c r="B352" s="121" t="s">
        <v>21</v>
      </c>
      <c r="C352" s="121"/>
      <c r="D352" s="9">
        <v>11</v>
      </c>
      <c r="E352" s="84">
        <v>0.79</v>
      </c>
      <c r="F352" s="84">
        <v>0.8</v>
      </c>
      <c r="G352" s="85">
        <v>0.62</v>
      </c>
      <c r="H352" s="84">
        <v>0.84</v>
      </c>
      <c r="I352" s="85">
        <f>+AVERAGE(E352:H352)</f>
        <v>0.76249999999999996</v>
      </c>
      <c r="J352" s="18"/>
      <c r="K352" s="19"/>
      <c r="L352" s="8"/>
      <c r="M352" s="8"/>
    </row>
    <row r="353" spans="2:13" ht="12.75" x14ac:dyDescent="0.2">
      <c r="B353" s="5"/>
      <c r="C353" s="5"/>
      <c r="D353" s="5"/>
      <c r="E353" s="5"/>
      <c r="F353" s="5"/>
      <c r="G353" s="5"/>
      <c r="H353" s="5"/>
      <c r="I353" s="5"/>
      <c r="J353" s="5"/>
      <c r="K353" s="17"/>
      <c r="L353" s="8"/>
      <c r="M353" s="8"/>
    </row>
    <row r="354" spans="2:13" ht="12.75" x14ac:dyDescent="0.2">
      <c r="B354" s="113" t="s">
        <v>10</v>
      </c>
      <c r="C354" s="113"/>
      <c r="D354" s="113" t="s">
        <v>1</v>
      </c>
      <c r="E354" s="121" t="s">
        <v>11</v>
      </c>
      <c r="F354" s="113" t="s">
        <v>22</v>
      </c>
      <c r="G354" s="113"/>
      <c r="H354" s="113" t="s">
        <v>20</v>
      </c>
      <c r="I354" s="113"/>
      <c r="J354" s="113" t="s">
        <v>23</v>
      </c>
      <c r="K354" s="120"/>
      <c r="L354" s="118" t="s">
        <v>25</v>
      </c>
      <c r="M354" s="8"/>
    </row>
    <row r="355" spans="2:13" ht="12.75" x14ac:dyDescent="0.2">
      <c r="B355" s="113"/>
      <c r="C355" s="113"/>
      <c r="D355" s="113"/>
      <c r="E355" s="121"/>
      <c r="F355" s="113"/>
      <c r="G355" s="113"/>
      <c r="H355" s="113"/>
      <c r="I355" s="113"/>
      <c r="J355" s="113"/>
      <c r="K355" s="120"/>
      <c r="L355" s="119"/>
      <c r="M355" s="8"/>
    </row>
    <row r="356" spans="2:13" ht="12.75" x14ac:dyDescent="0.2">
      <c r="B356" s="117" t="s">
        <v>26</v>
      </c>
      <c r="C356" s="117"/>
      <c r="D356" s="9">
        <v>10</v>
      </c>
      <c r="E356" s="86">
        <v>0.94</v>
      </c>
      <c r="F356" s="114">
        <v>0.9</v>
      </c>
      <c r="G356" s="114"/>
      <c r="H356" s="114">
        <v>0.9</v>
      </c>
      <c r="I356" s="114"/>
      <c r="J356" s="114">
        <v>0.8</v>
      </c>
      <c r="K356" s="123"/>
      <c r="L356" s="86">
        <v>0.85</v>
      </c>
      <c r="M356" s="8"/>
    </row>
    <row r="357" spans="2:13" ht="12.75" x14ac:dyDescent="0.2">
      <c r="B357" s="120" t="s">
        <v>27</v>
      </c>
      <c r="C357" s="122"/>
      <c r="D357" s="15"/>
      <c r="E357" s="51"/>
      <c r="F357" s="51"/>
      <c r="G357" s="51"/>
      <c r="H357" s="51"/>
      <c r="I357" s="51"/>
      <c r="J357" s="51"/>
      <c r="K357" s="51"/>
      <c r="L357" s="87">
        <f>(E356+F356+H356+J356+L356)/5</f>
        <v>0.87799999999999989</v>
      </c>
      <c r="M357" s="8"/>
    </row>
    <row r="358" spans="2:13" ht="12.75" x14ac:dyDescent="0.2">
      <c r="B358" s="117" t="s">
        <v>81</v>
      </c>
      <c r="C358" s="117"/>
      <c r="D358" s="9">
        <v>8</v>
      </c>
      <c r="E358" s="86">
        <v>0.87</v>
      </c>
      <c r="F358" s="114">
        <v>0.63</v>
      </c>
      <c r="G358" s="114"/>
      <c r="H358" s="114">
        <v>0.75</v>
      </c>
      <c r="I358" s="114"/>
      <c r="J358" s="114">
        <v>0.87</v>
      </c>
      <c r="K358" s="123"/>
      <c r="L358" s="86">
        <v>0.94</v>
      </c>
      <c r="M358" s="8"/>
    </row>
    <row r="359" spans="2:13" ht="12.75" x14ac:dyDescent="0.2">
      <c r="B359" s="120" t="s">
        <v>27</v>
      </c>
      <c r="C359" s="122"/>
      <c r="D359" s="15"/>
      <c r="E359" s="51"/>
      <c r="F359" s="51"/>
      <c r="G359" s="51"/>
      <c r="H359" s="51"/>
      <c r="I359" s="51"/>
      <c r="J359" s="51"/>
      <c r="K359" s="51"/>
      <c r="L359" s="87">
        <f>(E358+F358+H358+J358+L358)/5</f>
        <v>0.81200000000000006</v>
      </c>
      <c r="M359" s="8"/>
    </row>
    <row r="360" spans="2:13" ht="12.75" x14ac:dyDescent="0.2">
      <c r="B360" s="120" t="s">
        <v>27</v>
      </c>
      <c r="C360" s="122"/>
      <c r="D360" s="15"/>
      <c r="E360" s="51"/>
      <c r="F360" s="51"/>
      <c r="G360" s="51"/>
      <c r="H360" s="51"/>
      <c r="I360" s="51"/>
      <c r="J360" s="51"/>
      <c r="K360" s="51"/>
      <c r="L360" s="87">
        <f>(L357+L359)/2</f>
        <v>0.84499999999999997</v>
      </c>
      <c r="M360" s="8"/>
    </row>
    <row r="361" spans="2:13" ht="12.75" x14ac:dyDescent="0.2"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36"/>
      <c r="M361" s="8"/>
    </row>
    <row r="362" spans="2:13" ht="12.75" x14ac:dyDescent="0.2">
      <c r="B362" s="113" t="s">
        <v>10</v>
      </c>
      <c r="C362" s="113"/>
      <c r="D362" s="113" t="s">
        <v>1</v>
      </c>
      <c r="E362" s="121" t="s">
        <v>11</v>
      </c>
      <c r="F362" s="113" t="s">
        <v>20</v>
      </c>
      <c r="G362" s="113"/>
      <c r="H362" s="113" t="s">
        <v>14</v>
      </c>
      <c r="I362" s="113"/>
      <c r="J362" s="113" t="s">
        <v>28</v>
      </c>
      <c r="K362" s="113"/>
      <c r="L362" s="113" t="s">
        <v>17</v>
      </c>
      <c r="M362" s="8"/>
    </row>
    <row r="363" spans="2:13" ht="12.75" x14ac:dyDescent="0.2">
      <c r="B363" s="113"/>
      <c r="C363" s="113"/>
      <c r="D363" s="113"/>
      <c r="E363" s="121"/>
      <c r="F363" s="113"/>
      <c r="G363" s="113"/>
      <c r="H363" s="113"/>
      <c r="I363" s="113"/>
      <c r="J363" s="113"/>
      <c r="K363" s="113"/>
      <c r="L363" s="113"/>
      <c r="M363" s="8"/>
    </row>
    <row r="364" spans="2:13" ht="12.75" x14ac:dyDescent="0.2">
      <c r="B364" s="117" t="s">
        <v>29</v>
      </c>
      <c r="C364" s="117"/>
      <c r="D364" s="9">
        <v>8</v>
      </c>
      <c r="E364" s="86">
        <v>0.96</v>
      </c>
      <c r="F364" s="114">
        <v>0.94</v>
      </c>
      <c r="G364" s="114"/>
      <c r="H364" s="114">
        <v>0.85</v>
      </c>
      <c r="I364" s="114"/>
      <c r="J364" s="114">
        <v>0.98</v>
      </c>
      <c r="K364" s="114"/>
      <c r="L364" s="86">
        <f>+AVERAGE(E364:K364)</f>
        <v>0.9325</v>
      </c>
      <c r="M364" s="8"/>
    </row>
    <row r="365" spans="2:13" ht="12.75" x14ac:dyDescent="0.2">
      <c r="B365" s="117" t="s">
        <v>30</v>
      </c>
      <c r="C365" s="117"/>
      <c r="D365" s="9">
        <v>6</v>
      </c>
      <c r="E365" s="86">
        <v>0.99</v>
      </c>
      <c r="F365" s="114">
        <v>1</v>
      </c>
      <c r="G365" s="114"/>
      <c r="H365" s="114">
        <v>0.97</v>
      </c>
      <c r="I365" s="114"/>
      <c r="J365" s="114">
        <v>0.92</v>
      </c>
      <c r="K365" s="114"/>
      <c r="L365" s="86">
        <f>+AVERAGE(E365:K365)</f>
        <v>0.97</v>
      </c>
      <c r="M365" s="8"/>
    </row>
    <row r="366" spans="2:13" ht="12.75" x14ac:dyDescent="0.2">
      <c r="B366" s="113" t="s">
        <v>27</v>
      </c>
      <c r="C366" s="113"/>
      <c r="D366" s="113"/>
      <c r="E366" s="113"/>
      <c r="F366" s="113"/>
      <c r="G366" s="113"/>
      <c r="H366" s="113"/>
      <c r="I366" s="113"/>
      <c r="J366" s="113"/>
      <c r="K366" s="113"/>
      <c r="L366" s="87">
        <f>+AVERAGE(L364:L365)</f>
        <v>0.95124999999999993</v>
      </c>
      <c r="M366" s="8"/>
    </row>
    <row r="367" spans="2:13" ht="12.75" x14ac:dyDescent="0.2"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17"/>
      <c r="M367" s="8"/>
    </row>
    <row r="368" spans="2:13" ht="51" x14ac:dyDescent="0.2">
      <c r="B368" s="127" t="s">
        <v>10</v>
      </c>
      <c r="C368" s="127"/>
      <c r="D368" s="22" t="s">
        <v>1</v>
      </c>
      <c r="E368" s="22" t="s">
        <v>22</v>
      </c>
      <c r="F368" s="20" t="s">
        <v>31</v>
      </c>
      <c r="G368" s="20" t="s">
        <v>66</v>
      </c>
      <c r="H368" s="6" t="s">
        <v>15</v>
      </c>
      <c r="I368" s="6" t="s">
        <v>32</v>
      </c>
      <c r="J368" s="7"/>
      <c r="K368" s="7"/>
      <c r="L368" s="7"/>
      <c r="M368" s="8"/>
    </row>
    <row r="369" spans="2:15" ht="12.75" x14ac:dyDescent="0.2">
      <c r="B369" s="126" t="s">
        <v>33</v>
      </c>
      <c r="C369" s="126"/>
      <c r="D369" s="23">
        <v>4</v>
      </c>
      <c r="E369" s="88">
        <v>1</v>
      </c>
      <c r="F369" s="88">
        <v>1</v>
      </c>
      <c r="G369" s="89">
        <v>1</v>
      </c>
      <c r="H369" s="90">
        <v>1</v>
      </c>
      <c r="I369" s="90">
        <f>+AVERAGE(E369:H369)</f>
        <v>1</v>
      </c>
      <c r="J369" s="27"/>
      <c r="K369" s="28"/>
      <c r="L369" s="27"/>
      <c r="M369" s="8"/>
    </row>
    <row r="370" spans="2:15" ht="12.75" x14ac:dyDescent="0.2">
      <c r="B370" s="125" t="s">
        <v>34</v>
      </c>
      <c r="C370" s="125"/>
      <c r="D370" s="29">
        <v>5</v>
      </c>
      <c r="E370" s="88">
        <v>0.8</v>
      </c>
      <c r="F370" s="88">
        <v>0.84</v>
      </c>
      <c r="G370" s="88">
        <v>0.56000000000000005</v>
      </c>
      <c r="H370" s="90">
        <v>1</v>
      </c>
      <c r="I370" s="90">
        <f>+AVERAGE(E370:H370)</f>
        <v>0.8</v>
      </c>
      <c r="J370" s="27"/>
      <c r="K370" s="28"/>
      <c r="L370" s="27"/>
      <c r="M370" s="8"/>
    </row>
    <row r="371" spans="2:15" ht="12.75" x14ac:dyDescent="0.2">
      <c r="B371" s="124" t="s">
        <v>35</v>
      </c>
      <c r="C371" s="124"/>
      <c r="D371" s="30">
        <v>6</v>
      </c>
      <c r="E371" s="88">
        <v>1</v>
      </c>
      <c r="F371" s="88">
        <v>1</v>
      </c>
      <c r="G371" s="91">
        <v>1</v>
      </c>
      <c r="H371" s="90">
        <v>1</v>
      </c>
      <c r="I371" s="90">
        <f>+AVERAGE(E371:H371)</f>
        <v>1</v>
      </c>
      <c r="J371" s="27"/>
      <c r="K371" s="28"/>
      <c r="L371" s="27"/>
      <c r="M371" s="8"/>
    </row>
    <row r="372" spans="2:15" ht="12.75" x14ac:dyDescent="0.2">
      <c r="B372" s="134" t="s">
        <v>36</v>
      </c>
      <c r="C372" s="134"/>
      <c r="D372" s="134"/>
      <c r="E372" s="134"/>
      <c r="F372" s="134"/>
      <c r="G372" s="134"/>
      <c r="H372" s="134"/>
      <c r="I372" s="92">
        <f>+AVERAGE(I369:I371)</f>
        <v>0.93333333333333324</v>
      </c>
      <c r="J372" s="27"/>
      <c r="K372" s="28"/>
      <c r="L372" s="27"/>
      <c r="M372" s="8"/>
    </row>
    <row r="373" spans="2:15" ht="12.75" x14ac:dyDescent="0.2"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</row>
    <row r="374" spans="2:15" ht="12.75" x14ac:dyDescent="0.2">
      <c r="B374" s="128" t="s">
        <v>10</v>
      </c>
      <c r="C374" s="129"/>
      <c r="D374" s="118" t="s">
        <v>1</v>
      </c>
      <c r="E374" s="132" t="s">
        <v>11</v>
      </c>
      <c r="F374" s="128" t="s">
        <v>37</v>
      </c>
      <c r="G374" s="129"/>
      <c r="H374" s="128" t="s">
        <v>14</v>
      </c>
      <c r="I374" s="129"/>
      <c r="J374" s="128" t="s">
        <v>15</v>
      </c>
      <c r="K374" s="129"/>
      <c r="L374" s="118" t="s">
        <v>28</v>
      </c>
      <c r="M374" s="118" t="s">
        <v>17</v>
      </c>
    </row>
    <row r="375" spans="2:15" ht="12.75" x14ac:dyDescent="0.2">
      <c r="B375" s="130"/>
      <c r="C375" s="131"/>
      <c r="D375" s="119"/>
      <c r="E375" s="133"/>
      <c r="F375" s="130"/>
      <c r="G375" s="131"/>
      <c r="H375" s="130"/>
      <c r="I375" s="131"/>
      <c r="J375" s="130"/>
      <c r="K375" s="131"/>
      <c r="L375" s="119"/>
      <c r="M375" s="119"/>
    </row>
    <row r="376" spans="2:15" ht="12.75" x14ac:dyDescent="0.2">
      <c r="B376" s="115" t="s">
        <v>38</v>
      </c>
      <c r="C376" s="116"/>
      <c r="D376" s="9">
        <v>1</v>
      </c>
      <c r="E376" s="86">
        <v>1</v>
      </c>
      <c r="F376" s="123">
        <v>0.87</v>
      </c>
      <c r="G376" s="135"/>
      <c r="H376" s="123">
        <v>1</v>
      </c>
      <c r="I376" s="135"/>
      <c r="J376" s="123">
        <v>1</v>
      </c>
      <c r="K376" s="135"/>
      <c r="L376" s="86">
        <v>1</v>
      </c>
      <c r="M376" s="86">
        <f>+AVERAGE(E376:L376)</f>
        <v>0.97399999999999998</v>
      </c>
    </row>
    <row r="377" spans="2:15" ht="12.75" x14ac:dyDescent="0.2">
      <c r="B377" s="32"/>
      <c r="C377" s="32"/>
      <c r="D377" s="21"/>
      <c r="E377" s="33"/>
      <c r="F377" s="33"/>
      <c r="G377" s="21"/>
      <c r="H377" s="33"/>
      <c r="I377" s="21"/>
      <c r="J377" s="33"/>
      <c r="K377" s="21"/>
      <c r="L377" s="33"/>
      <c r="M377" s="8"/>
    </row>
    <row r="378" spans="2:15" ht="12.75" customHeight="1" x14ac:dyDescent="0.2">
      <c r="B378" s="113" t="s">
        <v>10</v>
      </c>
      <c r="C378" s="113"/>
      <c r="D378" s="113" t="s">
        <v>1</v>
      </c>
      <c r="E378" s="121" t="s">
        <v>11</v>
      </c>
      <c r="F378" s="113" t="s">
        <v>22</v>
      </c>
      <c r="G378" s="113"/>
      <c r="H378" s="113" t="s">
        <v>20</v>
      </c>
      <c r="I378" s="113"/>
      <c r="J378" s="113" t="s">
        <v>23</v>
      </c>
      <c r="K378" s="113"/>
      <c r="L378" s="113" t="s">
        <v>24</v>
      </c>
      <c r="M378" s="113"/>
      <c r="N378" s="113" t="s">
        <v>25</v>
      </c>
      <c r="O378" s="113"/>
    </row>
    <row r="379" spans="2:15" ht="12.75" x14ac:dyDescent="0.2">
      <c r="B379" s="113"/>
      <c r="C379" s="113"/>
      <c r="D379" s="113"/>
      <c r="E379" s="121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</row>
    <row r="380" spans="2:15" ht="12.75" x14ac:dyDescent="0.2">
      <c r="B380" s="117" t="s">
        <v>64</v>
      </c>
      <c r="C380" s="117"/>
      <c r="D380" s="9">
        <v>7</v>
      </c>
      <c r="E380" s="104">
        <v>0.96</v>
      </c>
      <c r="F380" s="114">
        <v>0.79</v>
      </c>
      <c r="G380" s="114"/>
      <c r="H380" s="114">
        <v>0.89</v>
      </c>
      <c r="I380" s="114"/>
      <c r="J380" s="114">
        <v>1</v>
      </c>
      <c r="K380" s="114"/>
      <c r="L380" s="114">
        <v>1</v>
      </c>
      <c r="M380" s="114"/>
      <c r="N380" s="114">
        <v>1</v>
      </c>
      <c r="O380" s="114"/>
    </row>
    <row r="381" spans="2:15" ht="12.75" x14ac:dyDescent="0.2">
      <c r="B381" s="120" t="s">
        <v>27</v>
      </c>
      <c r="C381" s="122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1">
        <f>(E380+F380+H380+J380+L380+N380)/6</f>
        <v>0.94000000000000006</v>
      </c>
      <c r="O381" s="112"/>
    </row>
    <row r="382" spans="2:15" ht="12.75" x14ac:dyDescent="0.2"/>
    <row r="383" spans="2:15" ht="63.75" x14ac:dyDescent="0.2">
      <c r="B383" s="127" t="s">
        <v>10</v>
      </c>
      <c r="C383" s="127"/>
      <c r="D383" s="22" t="s">
        <v>1</v>
      </c>
      <c r="E383" s="22" t="s">
        <v>22</v>
      </c>
      <c r="F383" s="6" t="s">
        <v>67</v>
      </c>
      <c r="G383" s="20" t="s">
        <v>66</v>
      </c>
      <c r="H383" s="6" t="s">
        <v>32</v>
      </c>
      <c r="I383" s="49"/>
    </row>
    <row r="384" spans="2:15" ht="12.75" x14ac:dyDescent="0.2">
      <c r="B384" s="126" t="s">
        <v>59</v>
      </c>
      <c r="C384" s="126"/>
      <c r="D384" s="23">
        <v>4</v>
      </c>
      <c r="E384" s="88">
        <v>0.75</v>
      </c>
      <c r="F384" s="88">
        <v>0.75</v>
      </c>
      <c r="G384" s="89">
        <v>0.83</v>
      </c>
      <c r="H384" s="90">
        <f>+AVERAGE(E384:G384)</f>
        <v>0.77666666666666673</v>
      </c>
      <c r="I384" s="50"/>
    </row>
    <row r="385" spans="2:11" ht="12.75" x14ac:dyDescent="0.2">
      <c r="B385" s="125" t="s">
        <v>65</v>
      </c>
      <c r="C385" s="125"/>
      <c r="D385" s="29">
        <v>8</v>
      </c>
      <c r="E385" s="88">
        <v>1</v>
      </c>
      <c r="F385" s="88">
        <v>0.97</v>
      </c>
      <c r="G385" s="88">
        <v>0.94</v>
      </c>
      <c r="H385" s="90">
        <f>+AVERAGE(E385:G385)</f>
        <v>0.97000000000000008</v>
      </c>
      <c r="I385" s="50"/>
    </row>
    <row r="386" spans="2:11" ht="25.5" x14ac:dyDescent="0.2">
      <c r="B386" s="47" t="s">
        <v>36</v>
      </c>
      <c r="C386" s="48"/>
      <c r="D386" s="48"/>
      <c r="E386" s="48"/>
      <c r="F386" s="48"/>
      <c r="G386" s="48"/>
      <c r="H386" s="92">
        <f>+AVERAGE(H384:H385)</f>
        <v>0.87333333333333341</v>
      </c>
      <c r="I386" s="50"/>
    </row>
    <row r="387" spans="2:11" ht="12.75" x14ac:dyDescent="0.2"/>
    <row r="388" spans="2:11" ht="12.75" x14ac:dyDescent="0.2">
      <c r="B388" s="113" t="s">
        <v>85</v>
      </c>
      <c r="C388" s="113"/>
      <c r="D388" s="136" t="s">
        <v>89</v>
      </c>
      <c r="E388" s="121" t="s">
        <v>54</v>
      </c>
      <c r="F388" s="121" t="s">
        <v>90</v>
      </c>
      <c r="G388" s="113" t="s">
        <v>91</v>
      </c>
      <c r="H388" s="113"/>
      <c r="I388" s="121" t="s">
        <v>92</v>
      </c>
      <c r="J388" s="121" t="s">
        <v>15</v>
      </c>
      <c r="K388" s="118" t="s">
        <v>17</v>
      </c>
    </row>
    <row r="389" spans="2:11" ht="12.75" x14ac:dyDescent="0.2">
      <c r="B389" s="113"/>
      <c r="C389" s="113"/>
      <c r="D389" s="136"/>
      <c r="E389" s="121"/>
      <c r="F389" s="121"/>
      <c r="G389" s="113"/>
      <c r="H389" s="113"/>
      <c r="I389" s="121"/>
      <c r="J389" s="121"/>
      <c r="K389" s="119"/>
    </row>
    <row r="390" spans="2:11" ht="12.75" x14ac:dyDescent="0.2">
      <c r="B390" s="126" t="s">
        <v>87</v>
      </c>
      <c r="C390" s="126"/>
      <c r="D390" s="9" t="s">
        <v>84</v>
      </c>
      <c r="E390" s="86" t="s">
        <v>84</v>
      </c>
      <c r="F390" s="86" t="s">
        <v>84</v>
      </c>
      <c r="G390" s="123" t="s">
        <v>84</v>
      </c>
      <c r="H390" s="135"/>
      <c r="I390" s="86" t="s">
        <v>84</v>
      </c>
      <c r="J390" s="86" t="s">
        <v>84</v>
      </c>
      <c r="K390" s="86" t="s">
        <v>84</v>
      </c>
    </row>
    <row r="391" spans="2:11" ht="12.75" x14ac:dyDescent="0.2">
      <c r="B391" s="138" t="s">
        <v>88</v>
      </c>
      <c r="C391" s="138"/>
      <c r="D391" s="136" t="s">
        <v>89</v>
      </c>
      <c r="E391" s="121" t="s">
        <v>54</v>
      </c>
      <c r="F391" s="121" t="s">
        <v>93</v>
      </c>
      <c r="G391" s="113" t="s">
        <v>94</v>
      </c>
      <c r="H391" s="113"/>
      <c r="I391" s="121" t="s">
        <v>92</v>
      </c>
      <c r="J391" s="121" t="s">
        <v>15</v>
      </c>
      <c r="K391" s="118" t="s">
        <v>17</v>
      </c>
    </row>
    <row r="392" spans="2:11" ht="12.75" x14ac:dyDescent="0.2">
      <c r="B392" s="138"/>
      <c r="C392" s="138"/>
      <c r="D392" s="136"/>
      <c r="E392" s="121"/>
      <c r="F392" s="121"/>
      <c r="G392" s="113"/>
      <c r="H392" s="113"/>
      <c r="I392" s="121"/>
      <c r="J392" s="121"/>
      <c r="K392" s="119"/>
    </row>
    <row r="393" spans="2:11" ht="12.75" x14ac:dyDescent="0.2">
      <c r="B393" s="138"/>
      <c r="C393" s="138"/>
      <c r="D393" s="9" t="s">
        <v>84</v>
      </c>
      <c r="E393" s="86" t="s">
        <v>84</v>
      </c>
      <c r="F393" s="86" t="s">
        <v>84</v>
      </c>
      <c r="G393" s="123" t="s">
        <v>84</v>
      </c>
      <c r="H393" s="135"/>
      <c r="I393" s="86" t="s">
        <v>84</v>
      </c>
      <c r="J393" s="86" t="s">
        <v>84</v>
      </c>
      <c r="K393" s="86" t="s">
        <v>84</v>
      </c>
    </row>
    <row r="394" spans="2:11" ht="12.75" x14ac:dyDescent="0.2">
      <c r="B394" s="126" t="s">
        <v>86</v>
      </c>
      <c r="C394" s="126"/>
      <c r="D394" s="136" t="s">
        <v>89</v>
      </c>
      <c r="E394" s="121" t="s">
        <v>54</v>
      </c>
      <c r="F394" s="137" t="s">
        <v>95</v>
      </c>
      <c r="G394" s="121" t="s">
        <v>96</v>
      </c>
      <c r="H394" s="121" t="s">
        <v>92</v>
      </c>
      <c r="I394" s="121" t="s">
        <v>15</v>
      </c>
      <c r="J394" s="118" t="s">
        <v>17</v>
      </c>
      <c r="K394" s="118" t="s">
        <v>47</v>
      </c>
    </row>
    <row r="395" spans="2:11" ht="12.75" x14ac:dyDescent="0.2">
      <c r="B395" s="126"/>
      <c r="C395" s="126"/>
      <c r="D395" s="136"/>
      <c r="E395" s="121"/>
      <c r="F395" s="137"/>
      <c r="G395" s="121"/>
      <c r="H395" s="121"/>
      <c r="I395" s="121"/>
      <c r="J395" s="119"/>
      <c r="K395" s="119"/>
    </row>
    <row r="396" spans="2:11" ht="12.75" x14ac:dyDescent="0.2">
      <c r="B396" s="126"/>
      <c r="C396" s="126"/>
      <c r="D396" s="9" t="s">
        <v>84</v>
      </c>
      <c r="E396" s="86" t="s">
        <v>84</v>
      </c>
      <c r="F396" s="86" t="s">
        <v>84</v>
      </c>
      <c r="G396" s="86" t="s">
        <v>84</v>
      </c>
      <c r="H396" s="86" t="s">
        <v>84</v>
      </c>
      <c r="I396" s="86" t="s">
        <v>84</v>
      </c>
      <c r="J396" s="86" t="e">
        <f>AVERAGE(E396:I396)</f>
        <v>#DIV/0!</v>
      </c>
      <c r="K396" s="86" t="s">
        <v>84</v>
      </c>
    </row>
    <row r="397" spans="2:11" ht="12.75" x14ac:dyDescent="0.2"/>
    <row r="398" spans="2:11" ht="51" x14ac:dyDescent="0.2">
      <c r="B398" s="113" t="s">
        <v>10</v>
      </c>
      <c r="C398" s="113"/>
      <c r="D398" s="4" t="s">
        <v>1</v>
      </c>
      <c r="E398" s="4" t="s">
        <v>12</v>
      </c>
      <c r="F398" s="4" t="s">
        <v>14</v>
      </c>
      <c r="G398" s="4" t="s">
        <v>69</v>
      </c>
      <c r="H398" s="4" t="s">
        <v>15</v>
      </c>
      <c r="I398" s="4" t="s">
        <v>17</v>
      </c>
    </row>
    <row r="399" spans="2:11" ht="12.75" x14ac:dyDescent="0.2">
      <c r="B399" s="121" t="s">
        <v>151</v>
      </c>
      <c r="C399" s="121"/>
      <c r="D399" s="9">
        <v>4</v>
      </c>
      <c r="E399" s="84">
        <v>0.5</v>
      </c>
      <c r="F399" s="84">
        <v>0.88</v>
      </c>
      <c r="G399" s="85">
        <v>0.43</v>
      </c>
      <c r="H399" s="84">
        <v>1</v>
      </c>
      <c r="I399" s="85">
        <f>+AVERAGE(E399:H399)</f>
        <v>0.7024999999999999</v>
      </c>
    </row>
    <row r="400" spans="2:11" ht="12.75" x14ac:dyDescent="0.2">
      <c r="B400" s="117" t="s">
        <v>152</v>
      </c>
      <c r="C400" s="117"/>
      <c r="D400" s="9">
        <v>3</v>
      </c>
      <c r="E400" s="84">
        <v>0.44</v>
      </c>
      <c r="F400" s="84">
        <v>0.83</v>
      </c>
      <c r="G400" s="85">
        <v>0.91</v>
      </c>
      <c r="H400" s="84">
        <v>1</v>
      </c>
      <c r="I400" s="85">
        <f>+AVERAGE(E400:H400)</f>
        <v>0.79500000000000004</v>
      </c>
    </row>
    <row r="401" spans="2:13" ht="12.75" x14ac:dyDescent="0.2"/>
    <row r="402" spans="2:13" ht="12.75" x14ac:dyDescent="0.2">
      <c r="B402" s="155" t="s">
        <v>42</v>
      </c>
    </row>
    <row r="403" spans="2:13" ht="12.75" x14ac:dyDescent="0.2"/>
    <row r="404" spans="2:13" x14ac:dyDescent="0.2">
      <c r="B404" s="113" t="s">
        <v>10</v>
      </c>
      <c r="C404" s="113"/>
      <c r="D404" s="106" t="s">
        <v>1</v>
      </c>
      <c r="E404" s="106" t="s">
        <v>11</v>
      </c>
      <c r="F404" s="106" t="s">
        <v>12</v>
      </c>
      <c r="G404" s="106" t="s">
        <v>13</v>
      </c>
      <c r="H404" s="106" t="s">
        <v>14</v>
      </c>
      <c r="I404" s="106" t="s">
        <v>15</v>
      </c>
      <c r="J404" s="106" t="s">
        <v>16</v>
      </c>
      <c r="K404" s="106" t="s">
        <v>17</v>
      </c>
      <c r="L404" s="8"/>
      <c r="M404" s="8"/>
    </row>
    <row r="405" spans="2:13" ht="12.75" x14ac:dyDescent="0.2">
      <c r="B405" s="117" t="s">
        <v>83</v>
      </c>
      <c r="C405" s="117"/>
      <c r="D405" s="9">
        <v>12</v>
      </c>
      <c r="E405" s="84">
        <v>0.92</v>
      </c>
      <c r="F405" s="84">
        <v>0.98</v>
      </c>
      <c r="G405" s="85">
        <v>0.98</v>
      </c>
      <c r="H405" s="84">
        <v>0.87</v>
      </c>
      <c r="I405" s="85">
        <v>1</v>
      </c>
      <c r="J405" s="85">
        <v>0.84</v>
      </c>
      <c r="K405" s="54">
        <f>+AVERAGE(E405:J405)</f>
        <v>0.93166666666666664</v>
      </c>
      <c r="L405" s="8"/>
      <c r="M405" s="8"/>
    </row>
    <row r="406" spans="2:13" ht="12.75" x14ac:dyDescent="0.2">
      <c r="B406" s="115" t="s">
        <v>118</v>
      </c>
      <c r="C406" s="116"/>
      <c r="D406" s="9">
        <v>10</v>
      </c>
      <c r="E406" s="84">
        <v>0.85</v>
      </c>
      <c r="F406" s="84">
        <v>0.96</v>
      </c>
      <c r="G406" s="85">
        <v>0.96</v>
      </c>
      <c r="H406" s="84">
        <v>0.94</v>
      </c>
      <c r="I406" s="85">
        <v>1</v>
      </c>
      <c r="J406" s="85">
        <v>0.94</v>
      </c>
      <c r="K406" s="54">
        <f t="shared" ref="K406:K412" si="8">+AVERAGE(E406:J406)</f>
        <v>0.94166666666666676</v>
      </c>
      <c r="L406" s="8"/>
      <c r="M406" s="8"/>
    </row>
    <row r="407" spans="2:13" ht="12.75" x14ac:dyDescent="0.2">
      <c r="B407" s="117" t="s">
        <v>18</v>
      </c>
      <c r="C407" s="117"/>
      <c r="D407" s="9">
        <v>8</v>
      </c>
      <c r="E407" s="84">
        <v>0.88</v>
      </c>
      <c r="F407" s="108">
        <v>1</v>
      </c>
      <c r="G407" s="108">
        <v>1</v>
      </c>
      <c r="H407" s="108">
        <v>0.87</v>
      </c>
      <c r="I407" s="85">
        <v>1</v>
      </c>
      <c r="J407" s="108">
        <v>0.97</v>
      </c>
      <c r="K407" s="54">
        <f t="shared" si="8"/>
        <v>0.95333333333333325</v>
      </c>
      <c r="L407" s="8"/>
      <c r="M407" s="8"/>
    </row>
    <row r="408" spans="2:13" ht="12.75" x14ac:dyDescent="0.2">
      <c r="B408" s="115" t="s">
        <v>68</v>
      </c>
      <c r="C408" s="116"/>
      <c r="D408" s="9">
        <v>2</v>
      </c>
      <c r="E408" s="108">
        <v>0.92</v>
      </c>
      <c r="F408" s="108">
        <v>1</v>
      </c>
      <c r="G408" s="108">
        <v>1</v>
      </c>
      <c r="H408" s="108">
        <v>0.91</v>
      </c>
      <c r="I408" s="85">
        <v>1</v>
      </c>
      <c r="J408" s="108">
        <v>0.76</v>
      </c>
      <c r="K408" s="54">
        <f t="shared" si="8"/>
        <v>0.93166666666666664</v>
      </c>
      <c r="L408" s="8"/>
      <c r="M408" s="8"/>
    </row>
    <row r="409" spans="2:13" ht="12.75" x14ac:dyDescent="0.2">
      <c r="B409" s="115" t="s">
        <v>129</v>
      </c>
      <c r="C409" s="116"/>
      <c r="D409" s="9">
        <v>10</v>
      </c>
      <c r="E409" s="108">
        <v>1</v>
      </c>
      <c r="F409" s="108">
        <v>1</v>
      </c>
      <c r="G409" s="108">
        <v>1</v>
      </c>
      <c r="H409" s="108">
        <v>0.95</v>
      </c>
      <c r="I409" s="85">
        <v>0.96</v>
      </c>
      <c r="J409" s="108">
        <v>0.96</v>
      </c>
      <c r="K409" s="54">
        <f t="shared" si="8"/>
        <v>0.97833333333333339</v>
      </c>
      <c r="L409" s="8"/>
      <c r="M409" s="8"/>
    </row>
    <row r="410" spans="2:13" ht="12.75" x14ac:dyDescent="0.2">
      <c r="B410" s="115" t="s">
        <v>121</v>
      </c>
      <c r="C410" s="116"/>
      <c r="D410" s="9">
        <v>10</v>
      </c>
      <c r="E410" s="108">
        <v>0.9</v>
      </c>
      <c r="F410" s="108">
        <v>0.98</v>
      </c>
      <c r="G410" s="108">
        <v>0.98</v>
      </c>
      <c r="H410" s="108">
        <v>0.91</v>
      </c>
      <c r="I410" s="85">
        <v>1</v>
      </c>
      <c r="J410" s="108">
        <v>0.99</v>
      </c>
      <c r="K410" s="54">
        <f t="shared" si="8"/>
        <v>0.96</v>
      </c>
      <c r="L410" s="8"/>
      <c r="M410" s="8"/>
    </row>
    <row r="411" spans="2:13" ht="12.75" x14ac:dyDescent="0.2">
      <c r="B411" s="115" t="s">
        <v>133</v>
      </c>
      <c r="C411" s="116"/>
      <c r="D411" s="9">
        <v>9</v>
      </c>
      <c r="E411" s="108">
        <v>0.99</v>
      </c>
      <c r="F411" s="108">
        <v>0.99</v>
      </c>
      <c r="G411" s="108">
        <v>1</v>
      </c>
      <c r="H411" s="108">
        <v>0.95</v>
      </c>
      <c r="I411" s="85">
        <v>0.96</v>
      </c>
      <c r="J411" s="108">
        <v>0.99</v>
      </c>
      <c r="K411" s="54">
        <f t="shared" si="8"/>
        <v>0.98</v>
      </c>
      <c r="L411" s="8"/>
      <c r="M411" s="8"/>
    </row>
    <row r="412" spans="2:13" ht="12.75" x14ac:dyDescent="0.2">
      <c r="B412" s="115" t="s">
        <v>130</v>
      </c>
      <c r="C412" s="116"/>
      <c r="D412" s="9">
        <v>11</v>
      </c>
      <c r="E412" s="108">
        <v>0.97</v>
      </c>
      <c r="F412" s="108">
        <v>0.97</v>
      </c>
      <c r="G412" s="108">
        <v>0.97</v>
      </c>
      <c r="H412" s="108">
        <v>0.94</v>
      </c>
      <c r="I412" s="85">
        <v>1</v>
      </c>
      <c r="J412" s="108">
        <v>0.93</v>
      </c>
      <c r="K412" s="54">
        <f t="shared" si="8"/>
        <v>0.96333333333333326</v>
      </c>
      <c r="L412" s="8"/>
      <c r="M412" s="8"/>
    </row>
    <row r="413" spans="2:13" ht="12.75" x14ac:dyDescent="0.2">
      <c r="B413" s="113" t="s">
        <v>19</v>
      </c>
      <c r="C413" s="113"/>
      <c r="D413" s="113"/>
      <c r="E413" s="113"/>
      <c r="F413" s="113"/>
      <c r="G413" s="113"/>
      <c r="H413" s="113"/>
      <c r="I413" s="113"/>
      <c r="J413" s="113"/>
      <c r="K413" s="87">
        <f>+AVERAGE(K405:K412)</f>
        <v>0.95499999999999985</v>
      </c>
      <c r="L413" s="8"/>
      <c r="M413" s="8"/>
    </row>
    <row r="414" spans="2:13" ht="12.75" x14ac:dyDescent="0.2">
      <c r="B414" s="5"/>
      <c r="C414" s="5"/>
      <c r="D414" s="5"/>
      <c r="E414" s="5"/>
      <c r="F414" s="5"/>
      <c r="G414" s="5"/>
      <c r="H414" s="5"/>
      <c r="I414" s="5"/>
      <c r="J414" s="5"/>
      <c r="K414" s="17"/>
      <c r="L414" s="8"/>
      <c r="M414" s="8"/>
    </row>
    <row r="415" spans="2:13" ht="51" x14ac:dyDescent="0.2">
      <c r="B415" s="113" t="s">
        <v>10</v>
      </c>
      <c r="C415" s="113"/>
      <c r="D415" s="106" t="s">
        <v>1</v>
      </c>
      <c r="E415" s="106" t="s">
        <v>12</v>
      </c>
      <c r="F415" s="106" t="s">
        <v>14</v>
      </c>
      <c r="G415" s="106" t="s">
        <v>69</v>
      </c>
      <c r="H415" s="106" t="s">
        <v>15</v>
      </c>
      <c r="I415" s="106" t="s">
        <v>17</v>
      </c>
      <c r="J415" s="5"/>
      <c r="K415" s="5"/>
      <c r="L415" s="8"/>
      <c r="M415" s="8"/>
    </row>
    <row r="416" spans="2:13" ht="12.75" x14ac:dyDescent="0.2">
      <c r="B416" s="121" t="s">
        <v>21</v>
      </c>
      <c r="C416" s="121"/>
      <c r="D416" s="9">
        <v>13</v>
      </c>
      <c r="E416" s="84">
        <v>0.77</v>
      </c>
      <c r="F416" s="84">
        <v>0.92</v>
      </c>
      <c r="G416" s="85">
        <v>0.57999999999999996</v>
      </c>
      <c r="H416" s="84">
        <v>0.82</v>
      </c>
      <c r="I416" s="85">
        <f>+AVERAGE(E416:H416)</f>
        <v>0.77249999999999996</v>
      </c>
      <c r="J416" s="18"/>
      <c r="K416" s="19"/>
      <c r="L416" s="8"/>
      <c r="M416" s="8"/>
    </row>
    <row r="417" spans="2:13" ht="12.75" x14ac:dyDescent="0.2">
      <c r="B417" s="5"/>
      <c r="C417" s="5"/>
      <c r="D417" s="5"/>
      <c r="E417" s="5"/>
      <c r="F417" s="5"/>
      <c r="G417" s="5"/>
      <c r="H417" s="5"/>
      <c r="I417" s="5"/>
      <c r="J417" s="5"/>
      <c r="K417" s="17"/>
      <c r="L417" s="8"/>
      <c r="M417" s="8"/>
    </row>
    <row r="418" spans="2:13" ht="12.75" x14ac:dyDescent="0.2">
      <c r="B418" s="113" t="s">
        <v>10</v>
      </c>
      <c r="C418" s="113"/>
      <c r="D418" s="113" t="s">
        <v>1</v>
      </c>
      <c r="E418" s="121" t="s">
        <v>11</v>
      </c>
      <c r="F418" s="113" t="s">
        <v>22</v>
      </c>
      <c r="G418" s="113"/>
      <c r="H418" s="113" t="s">
        <v>20</v>
      </c>
      <c r="I418" s="113"/>
      <c r="J418" s="113" t="s">
        <v>23</v>
      </c>
      <c r="K418" s="120"/>
      <c r="L418" s="118" t="s">
        <v>25</v>
      </c>
      <c r="M418" s="8"/>
    </row>
    <row r="419" spans="2:13" ht="12.75" x14ac:dyDescent="0.2">
      <c r="B419" s="113"/>
      <c r="C419" s="113"/>
      <c r="D419" s="113"/>
      <c r="E419" s="121"/>
      <c r="F419" s="113"/>
      <c r="G419" s="113"/>
      <c r="H419" s="113"/>
      <c r="I419" s="113"/>
      <c r="J419" s="113"/>
      <c r="K419" s="120"/>
      <c r="L419" s="119"/>
      <c r="M419" s="8"/>
    </row>
    <row r="420" spans="2:13" ht="12.75" x14ac:dyDescent="0.2">
      <c r="B420" s="117" t="s">
        <v>26</v>
      </c>
      <c r="C420" s="117"/>
      <c r="D420" s="9">
        <v>10</v>
      </c>
      <c r="E420" s="108">
        <v>0.92</v>
      </c>
      <c r="F420" s="114">
        <v>0.83</v>
      </c>
      <c r="G420" s="114"/>
      <c r="H420" s="114">
        <v>1</v>
      </c>
      <c r="I420" s="114"/>
      <c r="J420" s="114">
        <v>0.79</v>
      </c>
      <c r="K420" s="123"/>
      <c r="L420" s="108">
        <v>0.96</v>
      </c>
      <c r="M420" s="8"/>
    </row>
    <row r="421" spans="2:13" ht="12.75" x14ac:dyDescent="0.2">
      <c r="B421" s="120" t="s">
        <v>27</v>
      </c>
      <c r="C421" s="122"/>
      <c r="D421" s="15"/>
      <c r="E421" s="51"/>
      <c r="F421" s="51"/>
      <c r="G421" s="51"/>
      <c r="H421" s="51"/>
      <c r="I421" s="51"/>
      <c r="J421" s="51"/>
      <c r="K421" s="51"/>
      <c r="L421" s="87">
        <f>(E420+F420+H420+J420+L420)/5</f>
        <v>0.9</v>
      </c>
      <c r="M421" s="8"/>
    </row>
    <row r="422" spans="2:13" ht="12.75" x14ac:dyDescent="0.2">
      <c r="B422" s="117" t="s">
        <v>81</v>
      </c>
      <c r="C422" s="117"/>
      <c r="D422" s="9">
        <v>7</v>
      </c>
      <c r="E422" s="108">
        <v>0.95</v>
      </c>
      <c r="F422" s="114">
        <v>0.64</v>
      </c>
      <c r="G422" s="114"/>
      <c r="H422" s="114">
        <v>1</v>
      </c>
      <c r="I422" s="114"/>
      <c r="J422" s="114">
        <v>0.8</v>
      </c>
      <c r="K422" s="123"/>
      <c r="L422" s="108">
        <v>0.84</v>
      </c>
      <c r="M422" s="8"/>
    </row>
    <row r="423" spans="2:13" ht="12.75" x14ac:dyDescent="0.2">
      <c r="B423" s="120" t="s">
        <v>27</v>
      </c>
      <c r="C423" s="122"/>
      <c r="D423" s="15"/>
      <c r="E423" s="51"/>
      <c r="F423" s="51"/>
      <c r="G423" s="51"/>
      <c r="H423" s="51"/>
      <c r="I423" s="51"/>
      <c r="J423" s="51"/>
      <c r="K423" s="51"/>
      <c r="L423" s="87">
        <f>(E422+F422+H422+J422+L422)/5</f>
        <v>0.84599999999999986</v>
      </c>
      <c r="M423" s="8"/>
    </row>
    <row r="424" spans="2:13" ht="12.75" x14ac:dyDescent="0.2">
      <c r="B424" s="120" t="s">
        <v>27</v>
      </c>
      <c r="C424" s="122"/>
      <c r="D424" s="15"/>
      <c r="E424" s="51"/>
      <c r="F424" s="51"/>
      <c r="G424" s="51"/>
      <c r="H424" s="51"/>
      <c r="I424" s="51"/>
      <c r="J424" s="51"/>
      <c r="K424" s="51"/>
      <c r="L424" s="87">
        <f>(L421+L423)/2</f>
        <v>0.873</v>
      </c>
      <c r="M424" s="8"/>
    </row>
    <row r="425" spans="2:13" ht="12.75" x14ac:dyDescent="0.2"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36"/>
      <c r="M425" s="8"/>
    </row>
    <row r="426" spans="2:13" ht="12.75" x14ac:dyDescent="0.2">
      <c r="B426" s="113" t="s">
        <v>10</v>
      </c>
      <c r="C426" s="113"/>
      <c r="D426" s="113" t="s">
        <v>1</v>
      </c>
      <c r="E426" s="121" t="s">
        <v>11</v>
      </c>
      <c r="F426" s="113" t="s">
        <v>20</v>
      </c>
      <c r="G426" s="113"/>
      <c r="H426" s="113" t="s">
        <v>14</v>
      </c>
      <c r="I426" s="113"/>
      <c r="J426" s="113" t="s">
        <v>28</v>
      </c>
      <c r="K426" s="113"/>
      <c r="L426" s="113" t="s">
        <v>17</v>
      </c>
      <c r="M426" s="8"/>
    </row>
    <row r="427" spans="2:13" ht="12.75" x14ac:dyDescent="0.2">
      <c r="B427" s="113"/>
      <c r="C427" s="113"/>
      <c r="D427" s="113"/>
      <c r="E427" s="121"/>
      <c r="F427" s="113"/>
      <c r="G427" s="113"/>
      <c r="H427" s="113"/>
      <c r="I427" s="113"/>
      <c r="J427" s="113"/>
      <c r="K427" s="113"/>
      <c r="L427" s="113"/>
      <c r="M427" s="8"/>
    </row>
    <row r="428" spans="2:13" ht="12.75" x14ac:dyDescent="0.2">
      <c r="B428" s="117" t="s">
        <v>29</v>
      </c>
      <c r="C428" s="117"/>
      <c r="D428" s="9">
        <v>8</v>
      </c>
      <c r="E428" s="108">
        <v>0.97</v>
      </c>
      <c r="F428" s="114">
        <v>0.84</v>
      </c>
      <c r="G428" s="114"/>
      <c r="H428" s="114">
        <v>0.87</v>
      </c>
      <c r="I428" s="114"/>
      <c r="J428" s="114">
        <v>0.95</v>
      </c>
      <c r="K428" s="114"/>
      <c r="L428" s="108">
        <f>+AVERAGE(E428:K428)</f>
        <v>0.90749999999999997</v>
      </c>
      <c r="M428" s="8"/>
    </row>
    <row r="429" spans="2:13" ht="12.75" x14ac:dyDescent="0.2">
      <c r="B429" s="117" t="s">
        <v>30</v>
      </c>
      <c r="C429" s="117"/>
      <c r="D429" s="9">
        <v>9</v>
      </c>
      <c r="E429" s="108">
        <v>0.96</v>
      </c>
      <c r="F429" s="114">
        <v>1</v>
      </c>
      <c r="G429" s="114"/>
      <c r="H429" s="114">
        <v>0.93</v>
      </c>
      <c r="I429" s="114"/>
      <c r="J429" s="114">
        <v>1</v>
      </c>
      <c r="K429" s="114"/>
      <c r="L429" s="108">
        <f>+AVERAGE(E429:K429)</f>
        <v>0.97250000000000003</v>
      </c>
      <c r="M429" s="8"/>
    </row>
    <row r="430" spans="2:13" ht="12.75" x14ac:dyDescent="0.2">
      <c r="B430" s="113" t="s">
        <v>27</v>
      </c>
      <c r="C430" s="113"/>
      <c r="D430" s="113"/>
      <c r="E430" s="113"/>
      <c r="F430" s="113"/>
      <c r="G430" s="113"/>
      <c r="H430" s="113"/>
      <c r="I430" s="113"/>
      <c r="J430" s="113"/>
      <c r="K430" s="113"/>
      <c r="L430" s="87">
        <f>+AVERAGE(L428:L429)</f>
        <v>0.94</v>
      </c>
      <c r="M430" s="8"/>
    </row>
    <row r="431" spans="2:13" ht="12.75" x14ac:dyDescent="0.2"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17"/>
      <c r="M431" s="8"/>
    </row>
    <row r="432" spans="2:13" ht="51" x14ac:dyDescent="0.2">
      <c r="B432" s="127" t="s">
        <v>10</v>
      </c>
      <c r="C432" s="127"/>
      <c r="D432" s="22" t="s">
        <v>1</v>
      </c>
      <c r="E432" s="22" t="s">
        <v>22</v>
      </c>
      <c r="F432" s="20" t="s">
        <v>31</v>
      </c>
      <c r="G432" s="20" t="s">
        <v>66</v>
      </c>
      <c r="H432" s="110" t="s">
        <v>15</v>
      </c>
      <c r="I432" s="110" t="s">
        <v>32</v>
      </c>
      <c r="J432" s="7"/>
      <c r="K432" s="7"/>
      <c r="L432" s="7"/>
      <c r="M432" s="8"/>
    </row>
    <row r="433" spans="2:13" ht="12.75" x14ac:dyDescent="0.2">
      <c r="B433" s="126" t="s">
        <v>33</v>
      </c>
      <c r="C433" s="126"/>
      <c r="D433" s="23">
        <v>2</v>
      </c>
      <c r="E433" s="88">
        <v>1</v>
      </c>
      <c r="F433" s="88">
        <v>1</v>
      </c>
      <c r="G433" s="89">
        <v>1</v>
      </c>
      <c r="H433" s="90">
        <v>1</v>
      </c>
      <c r="I433" s="90">
        <f>+AVERAGE(E433:H433)</f>
        <v>1</v>
      </c>
      <c r="J433" s="27"/>
      <c r="K433" s="28"/>
      <c r="L433" s="27"/>
      <c r="M433" s="8"/>
    </row>
    <row r="434" spans="2:13" ht="12.75" x14ac:dyDescent="0.2">
      <c r="B434" s="125" t="s">
        <v>34</v>
      </c>
      <c r="C434" s="125"/>
      <c r="D434" s="29">
        <v>6</v>
      </c>
      <c r="E434" s="88">
        <v>0.88</v>
      </c>
      <c r="F434" s="88">
        <v>0.83</v>
      </c>
      <c r="G434" s="88">
        <v>0.8</v>
      </c>
      <c r="H434" s="90">
        <v>0.94</v>
      </c>
      <c r="I434" s="90">
        <f>+AVERAGE(E434:H434)</f>
        <v>0.86249999999999993</v>
      </c>
      <c r="J434" s="27"/>
      <c r="K434" s="28"/>
      <c r="L434" s="27"/>
      <c r="M434" s="8"/>
    </row>
    <row r="435" spans="2:13" ht="12.75" x14ac:dyDescent="0.2">
      <c r="B435" s="124" t="s">
        <v>35</v>
      </c>
      <c r="C435" s="124"/>
      <c r="D435" s="30">
        <v>7</v>
      </c>
      <c r="E435" s="88">
        <v>0.97</v>
      </c>
      <c r="F435" s="88">
        <v>0.97</v>
      </c>
      <c r="G435" s="91">
        <v>0.97</v>
      </c>
      <c r="H435" s="90">
        <v>1</v>
      </c>
      <c r="I435" s="90">
        <f>+AVERAGE(E435:H435)</f>
        <v>0.97750000000000004</v>
      </c>
      <c r="J435" s="27"/>
      <c r="K435" s="28"/>
      <c r="L435" s="27"/>
      <c r="M435" s="8"/>
    </row>
    <row r="436" spans="2:13" ht="12.75" x14ac:dyDescent="0.2">
      <c r="B436" s="134" t="s">
        <v>36</v>
      </c>
      <c r="C436" s="134"/>
      <c r="D436" s="134"/>
      <c r="E436" s="134"/>
      <c r="F436" s="134"/>
      <c r="G436" s="134"/>
      <c r="H436" s="134"/>
      <c r="I436" s="92">
        <f>+AVERAGE(I433:I435)</f>
        <v>0.94666666666666666</v>
      </c>
      <c r="J436" s="27"/>
      <c r="K436" s="28"/>
      <c r="L436" s="27"/>
      <c r="M436" s="8"/>
    </row>
    <row r="437" spans="2:13" ht="12.75" x14ac:dyDescent="0.2"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</row>
    <row r="438" spans="2:13" ht="12.75" x14ac:dyDescent="0.2">
      <c r="B438" s="128" t="s">
        <v>10</v>
      </c>
      <c r="C438" s="129"/>
      <c r="D438" s="118" t="s">
        <v>1</v>
      </c>
      <c r="E438" s="132" t="s">
        <v>11</v>
      </c>
      <c r="F438" s="128" t="s">
        <v>37</v>
      </c>
      <c r="G438" s="129"/>
      <c r="H438" s="128" t="s">
        <v>14</v>
      </c>
      <c r="I438" s="129"/>
      <c r="J438" s="128" t="s">
        <v>15</v>
      </c>
      <c r="K438" s="129"/>
      <c r="L438" s="118" t="s">
        <v>28</v>
      </c>
      <c r="M438" s="118" t="s">
        <v>17</v>
      </c>
    </row>
    <row r="439" spans="2:13" ht="12.75" x14ac:dyDescent="0.2">
      <c r="B439" s="130"/>
      <c r="C439" s="131"/>
      <c r="D439" s="119"/>
      <c r="E439" s="133"/>
      <c r="F439" s="130"/>
      <c r="G439" s="131"/>
      <c r="H439" s="130"/>
      <c r="I439" s="131"/>
      <c r="J439" s="130"/>
      <c r="K439" s="131"/>
      <c r="L439" s="119"/>
      <c r="M439" s="119"/>
    </row>
    <row r="440" spans="2:13" ht="12.75" x14ac:dyDescent="0.2">
      <c r="B440" s="115" t="s">
        <v>38</v>
      </c>
      <c r="C440" s="116"/>
      <c r="D440" s="9" t="s">
        <v>84</v>
      </c>
      <c r="E440" s="108" t="s">
        <v>84</v>
      </c>
      <c r="F440" s="123" t="s">
        <v>84</v>
      </c>
      <c r="G440" s="135"/>
      <c r="H440" s="123" t="s">
        <v>84</v>
      </c>
      <c r="I440" s="135"/>
      <c r="J440" s="123" t="s">
        <v>84</v>
      </c>
      <c r="K440" s="135"/>
      <c r="L440" s="108" t="s">
        <v>84</v>
      </c>
      <c r="M440" s="108" t="s">
        <v>84</v>
      </c>
    </row>
    <row r="441" spans="2:13" ht="12.75" x14ac:dyDescent="0.2">
      <c r="B441" s="32"/>
      <c r="C441" s="32"/>
      <c r="D441" s="107"/>
      <c r="E441" s="109"/>
      <c r="F441" s="109"/>
      <c r="G441" s="107"/>
      <c r="H441" s="109"/>
      <c r="I441" s="107"/>
      <c r="J441" s="109"/>
      <c r="K441" s="107"/>
      <c r="L441" s="109"/>
      <c r="M441" s="8"/>
    </row>
    <row r="442" spans="2:13" ht="12.75" x14ac:dyDescent="0.2">
      <c r="B442" s="113" t="s">
        <v>10</v>
      </c>
      <c r="C442" s="113"/>
      <c r="D442" s="113" t="s">
        <v>1</v>
      </c>
      <c r="E442" s="121" t="s">
        <v>11</v>
      </c>
      <c r="F442" s="113" t="s">
        <v>22</v>
      </c>
      <c r="G442" s="113"/>
      <c r="H442" s="113" t="s">
        <v>20</v>
      </c>
      <c r="I442" s="113"/>
      <c r="J442" s="113" t="s">
        <v>23</v>
      </c>
      <c r="K442" s="113"/>
      <c r="L442" s="113" t="s">
        <v>24</v>
      </c>
      <c r="M442" s="113"/>
    </row>
    <row r="443" spans="2:13" ht="12.75" x14ac:dyDescent="0.2">
      <c r="B443" s="113"/>
      <c r="C443" s="113"/>
      <c r="D443" s="113"/>
      <c r="E443" s="121"/>
      <c r="F443" s="113"/>
      <c r="G443" s="113"/>
      <c r="H443" s="113"/>
      <c r="I443" s="113"/>
      <c r="J443" s="113"/>
      <c r="K443" s="113"/>
      <c r="L443" s="113"/>
      <c r="M443" s="113"/>
    </row>
    <row r="444" spans="2:13" ht="12.75" x14ac:dyDescent="0.2">
      <c r="B444" s="117" t="s">
        <v>64</v>
      </c>
      <c r="C444" s="117"/>
      <c r="D444" s="9" t="s">
        <v>84</v>
      </c>
      <c r="E444" s="108" t="s">
        <v>84</v>
      </c>
      <c r="F444" s="114" t="s">
        <v>84</v>
      </c>
      <c r="G444" s="114"/>
      <c r="H444" s="114" t="s">
        <v>84</v>
      </c>
      <c r="I444" s="114"/>
      <c r="J444" s="114" t="s">
        <v>84</v>
      </c>
      <c r="K444" s="114"/>
      <c r="L444" s="114" t="s">
        <v>84</v>
      </c>
      <c r="M444" s="114"/>
    </row>
    <row r="445" spans="2:13" ht="12.75" x14ac:dyDescent="0.2">
      <c r="B445" s="120" t="s">
        <v>27</v>
      </c>
      <c r="C445" s="122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</row>
    <row r="446" spans="2:13" ht="12.75" x14ac:dyDescent="0.2"/>
    <row r="447" spans="2:13" ht="63.75" x14ac:dyDescent="0.2">
      <c r="B447" s="127" t="s">
        <v>10</v>
      </c>
      <c r="C447" s="127"/>
      <c r="D447" s="22" t="s">
        <v>1</v>
      </c>
      <c r="E447" s="22" t="s">
        <v>22</v>
      </c>
      <c r="F447" s="110" t="s">
        <v>67</v>
      </c>
      <c r="G447" s="20" t="s">
        <v>66</v>
      </c>
      <c r="H447" s="110" t="s">
        <v>32</v>
      </c>
      <c r="I447" s="49"/>
      <c r="L447" s="156"/>
    </row>
    <row r="448" spans="2:13" ht="12.75" x14ac:dyDescent="0.2">
      <c r="B448" s="126" t="s">
        <v>59</v>
      </c>
      <c r="C448" s="126"/>
      <c r="D448" s="23">
        <v>8</v>
      </c>
      <c r="E448" s="88">
        <v>0.88</v>
      </c>
      <c r="F448" s="88">
        <v>0.78</v>
      </c>
      <c r="G448" s="89">
        <v>0.97</v>
      </c>
      <c r="H448" s="90">
        <f>+AVERAGE(E448:G448)</f>
        <v>0.87666666666666659</v>
      </c>
      <c r="I448" s="50"/>
    </row>
    <row r="449" spans="2:11" ht="12.75" x14ac:dyDescent="0.2">
      <c r="B449" s="125" t="s">
        <v>65</v>
      </c>
      <c r="C449" s="125"/>
      <c r="D449" s="29">
        <v>8</v>
      </c>
      <c r="E449" s="88">
        <v>1</v>
      </c>
      <c r="F449" s="88">
        <v>1</v>
      </c>
      <c r="G449" s="88">
        <v>1</v>
      </c>
      <c r="H449" s="90">
        <f>+AVERAGE(E449:G449)</f>
        <v>1</v>
      </c>
      <c r="I449" s="50"/>
    </row>
    <row r="450" spans="2:11" ht="25.5" x14ac:dyDescent="0.2">
      <c r="B450" s="47" t="s">
        <v>36</v>
      </c>
      <c r="C450" s="48"/>
      <c r="D450" s="48"/>
      <c r="E450" s="48"/>
      <c r="F450" s="48"/>
      <c r="G450" s="48"/>
      <c r="H450" s="92">
        <f>+AVERAGE(H448:H449)</f>
        <v>0.93833333333333324</v>
      </c>
      <c r="I450" s="50"/>
    </row>
    <row r="451" spans="2:11" ht="12.75" x14ac:dyDescent="0.2"/>
    <row r="452" spans="2:11" ht="12.75" x14ac:dyDescent="0.2">
      <c r="B452" s="113" t="s">
        <v>85</v>
      </c>
      <c r="C452" s="113"/>
      <c r="D452" s="136" t="s">
        <v>89</v>
      </c>
      <c r="E452" s="121" t="s">
        <v>54</v>
      </c>
      <c r="F452" s="121" t="s">
        <v>90</v>
      </c>
      <c r="G452" s="113" t="s">
        <v>91</v>
      </c>
      <c r="H452" s="113"/>
      <c r="I452" s="121" t="s">
        <v>92</v>
      </c>
      <c r="J452" s="121" t="s">
        <v>15</v>
      </c>
      <c r="K452" s="118" t="s">
        <v>17</v>
      </c>
    </row>
    <row r="453" spans="2:11" ht="12.75" x14ac:dyDescent="0.2">
      <c r="B453" s="113"/>
      <c r="C453" s="113"/>
      <c r="D453" s="136"/>
      <c r="E453" s="121"/>
      <c r="F453" s="121"/>
      <c r="G453" s="113"/>
      <c r="H453" s="113"/>
      <c r="I453" s="121"/>
      <c r="J453" s="121"/>
      <c r="K453" s="119"/>
    </row>
    <row r="454" spans="2:11" ht="12.75" x14ac:dyDescent="0.2">
      <c r="B454" s="126" t="s">
        <v>87</v>
      </c>
      <c r="C454" s="126"/>
      <c r="D454" s="9">
        <v>6</v>
      </c>
      <c r="E454" s="108">
        <v>0.88</v>
      </c>
      <c r="F454" s="108">
        <v>0.69</v>
      </c>
      <c r="G454" s="123">
        <v>1</v>
      </c>
      <c r="H454" s="135"/>
      <c r="I454" s="108">
        <v>1</v>
      </c>
      <c r="J454" s="108">
        <v>1</v>
      </c>
      <c r="K454" s="108">
        <f>AVERAGE(E454:J454)</f>
        <v>0.91400000000000003</v>
      </c>
    </row>
    <row r="455" spans="2:11" ht="12.75" x14ac:dyDescent="0.2">
      <c r="B455" s="138" t="s">
        <v>88</v>
      </c>
      <c r="C455" s="138"/>
      <c r="D455" s="136" t="s">
        <v>89</v>
      </c>
      <c r="E455" s="121" t="s">
        <v>54</v>
      </c>
      <c r="F455" s="121" t="s">
        <v>93</v>
      </c>
      <c r="G455" s="113" t="s">
        <v>94</v>
      </c>
      <c r="H455" s="113"/>
      <c r="I455" s="121" t="s">
        <v>92</v>
      </c>
      <c r="J455" s="121" t="s">
        <v>15</v>
      </c>
      <c r="K455" s="118" t="s">
        <v>17</v>
      </c>
    </row>
    <row r="456" spans="2:11" ht="12.75" x14ac:dyDescent="0.2">
      <c r="B456" s="138"/>
      <c r="C456" s="138"/>
      <c r="D456" s="136"/>
      <c r="E456" s="121"/>
      <c r="F456" s="121"/>
      <c r="G456" s="113"/>
      <c r="H456" s="113"/>
      <c r="I456" s="121"/>
      <c r="J456" s="121"/>
      <c r="K456" s="119"/>
    </row>
    <row r="457" spans="2:11" ht="12.75" x14ac:dyDescent="0.2">
      <c r="B457" s="138"/>
      <c r="C457" s="138"/>
      <c r="D457" s="9">
        <v>3</v>
      </c>
      <c r="E457" s="108">
        <v>1</v>
      </c>
      <c r="F457" s="108">
        <v>1</v>
      </c>
      <c r="G457" s="123">
        <v>1</v>
      </c>
      <c r="H457" s="135"/>
      <c r="I457" s="108">
        <v>1</v>
      </c>
      <c r="J457" s="108">
        <v>1</v>
      </c>
      <c r="K457" s="108">
        <f>AVERAGE(E457:J457)</f>
        <v>1</v>
      </c>
    </row>
    <row r="458" spans="2:11" ht="12.75" x14ac:dyDescent="0.2">
      <c r="B458" s="126" t="s">
        <v>86</v>
      </c>
      <c r="C458" s="126"/>
      <c r="D458" s="136" t="s">
        <v>89</v>
      </c>
      <c r="E458" s="121" t="s">
        <v>54</v>
      </c>
      <c r="F458" s="137" t="s">
        <v>95</v>
      </c>
      <c r="G458" s="121" t="s">
        <v>96</v>
      </c>
      <c r="H458" s="121" t="s">
        <v>92</v>
      </c>
      <c r="I458" s="121" t="s">
        <v>15</v>
      </c>
      <c r="J458" s="118" t="s">
        <v>17</v>
      </c>
      <c r="K458" s="118" t="s">
        <v>47</v>
      </c>
    </row>
    <row r="459" spans="2:11" ht="12.75" x14ac:dyDescent="0.2">
      <c r="B459" s="126"/>
      <c r="C459" s="126"/>
      <c r="D459" s="136"/>
      <c r="E459" s="121"/>
      <c r="F459" s="137"/>
      <c r="G459" s="121"/>
      <c r="H459" s="121"/>
      <c r="I459" s="121"/>
      <c r="J459" s="119"/>
      <c r="K459" s="119"/>
    </row>
    <row r="460" spans="2:11" ht="12.75" x14ac:dyDescent="0.2">
      <c r="B460" s="126"/>
      <c r="C460" s="126"/>
      <c r="D460" s="9">
        <v>2</v>
      </c>
      <c r="E460" s="108">
        <v>1</v>
      </c>
      <c r="F460" s="108">
        <v>1</v>
      </c>
      <c r="G460" s="108" t="s">
        <v>84</v>
      </c>
      <c r="H460" s="108">
        <v>1</v>
      </c>
      <c r="I460" s="108">
        <v>1</v>
      </c>
      <c r="J460" s="108">
        <f>AVERAGE(E460:I460)</f>
        <v>1</v>
      </c>
      <c r="K460" s="108">
        <f>(K454+K457+J460)/3</f>
        <v>0.97133333333333338</v>
      </c>
    </row>
    <row r="461" spans="2:11" ht="12.75" x14ac:dyDescent="0.2"/>
    <row r="462" spans="2:11" ht="51" x14ac:dyDescent="0.2">
      <c r="B462" s="113" t="s">
        <v>10</v>
      </c>
      <c r="C462" s="113"/>
      <c r="D462" s="106" t="s">
        <v>1</v>
      </c>
      <c r="E462" s="106" t="s">
        <v>12</v>
      </c>
      <c r="F462" s="106" t="s">
        <v>14</v>
      </c>
      <c r="G462" s="106" t="s">
        <v>69</v>
      </c>
      <c r="H462" s="106" t="s">
        <v>15</v>
      </c>
      <c r="I462" s="106" t="s">
        <v>17</v>
      </c>
    </row>
    <row r="463" spans="2:11" ht="12.75" x14ac:dyDescent="0.2">
      <c r="B463" s="121" t="s">
        <v>151</v>
      </c>
      <c r="C463" s="121"/>
      <c r="D463" s="9">
        <v>4</v>
      </c>
      <c r="E463" s="84">
        <v>0.42</v>
      </c>
      <c r="F463" s="84">
        <v>0.75</v>
      </c>
      <c r="G463" s="85">
        <v>0.23</v>
      </c>
      <c r="H463" s="84">
        <v>0.63</v>
      </c>
      <c r="I463" s="85">
        <f>+AVERAGE(E463:H463)</f>
        <v>0.50749999999999995</v>
      </c>
    </row>
    <row r="464" spans="2:11" ht="12.75" x14ac:dyDescent="0.2">
      <c r="B464" s="117" t="s">
        <v>152</v>
      </c>
      <c r="C464" s="117"/>
      <c r="D464" s="9">
        <v>4</v>
      </c>
      <c r="E464" s="84">
        <v>0.67</v>
      </c>
      <c r="F464" s="84">
        <v>1</v>
      </c>
      <c r="G464" s="85">
        <v>1</v>
      </c>
      <c r="H464" s="84">
        <v>1</v>
      </c>
      <c r="I464" s="85">
        <f>+AVERAGE(E464:H464)</f>
        <v>0.91749999999999998</v>
      </c>
    </row>
    <row r="465" spans="2:13" ht="12.75" x14ac:dyDescent="0.2"/>
    <row r="466" spans="2:13" ht="12.75" x14ac:dyDescent="0.2">
      <c r="B466" s="155" t="s">
        <v>43</v>
      </c>
    </row>
    <row r="467" spans="2:13" ht="12.75" x14ac:dyDescent="0.2"/>
    <row r="468" spans="2:13" x14ac:dyDescent="0.2">
      <c r="B468" s="113" t="s">
        <v>10</v>
      </c>
      <c r="C468" s="113"/>
      <c r="D468" s="106" t="s">
        <v>1</v>
      </c>
      <c r="E468" s="106" t="s">
        <v>11</v>
      </c>
      <c r="F468" s="106" t="s">
        <v>12</v>
      </c>
      <c r="G468" s="106" t="s">
        <v>13</v>
      </c>
      <c r="H468" s="106" t="s">
        <v>14</v>
      </c>
      <c r="I468" s="106" t="s">
        <v>15</v>
      </c>
      <c r="J468" s="106" t="s">
        <v>16</v>
      </c>
      <c r="K468" s="106" t="s">
        <v>17</v>
      </c>
      <c r="L468" s="8"/>
      <c r="M468" s="8"/>
    </row>
    <row r="469" spans="2:13" ht="12.75" x14ac:dyDescent="0.2">
      <c r="B469" s="117" t="s">
        <v>83</v>
      </c>
      <c r="C469" s="117"/>
      <c r="D469" s="9">
        <v>10</v>
      </c>
      <c r="E469" s="84">
        <v>0.97</v>
      </c>
      <c r="F469" s="84">
        <v>0.94</v>
      </c>
      <c r="G469" s="85">
        <v>0.96</v>
      </c>
      <c r="H469" s="84">
        <v>0.85</v>
      </c>
      <c r="I469" s="85">
        <v>1</v>
      </c>
      <c r="J469" s="85">
        <v>0.94</v>
      </c>
      <c r="K469" s="54">
        <f>+AVERAGE(E469:J469)</f>
        <v>0.94333333333333336</v>
      </c>
      <c r="L469" s="8"/>
      <c r="M469" s="8"/>
    </row>
    <row r="470" spans="2:13" ht="12.75" x14ac:dyDescent="0.2">
      <c r="B470" s="115" t="s">
        <v>118</v>
      </c>
      <c r="C470" s="116"/>
      <c r="D470" s="9">
        <v>10</v>
      </c>
      <c r="E470" s="84">
        <v>0.97</v>
      </c>
      <c r="F470" s="84">
        <v>0.96</v>
      </c>
      <c r="G470" s="85">
        <v>0.96</v>
      </c>
      <c r="H470" s="84">
        <v>0.91</v>
      </c>
      <c r="I470" s="85">
        <v>1</v>
      </c>
      <c r="J470" s="85">
        <v>0.99</v>
      </c>
      <c r="K470" s="54">
        <f t="shared" ref="K470:K476" si="9">+AVERAGE(E470:J470)</f>
        <v>0.96499999999999997</v>
      </c>
      <c r="L470" s="8"/>
      <c r="M470" s="8"/>
    </row>
    <row r="471" spans="2:13" ht="12.75" x14ac:dyDescent="0.2">
      <c r="B471" s="117" t="s">
        <v>18</v>
      </c>
      <c r="C471" s="117"/>
      <c r="D471" s="9">
        <v>8</v>
      </c>
      <c r="E471" s="84">
        <v>0.91</v>
      </c>
      <c r="F471" s="108">
        <v>0.92</v>
      </c>
      <c r="G471" s="108">
        <v>1</v>
      </c>
      <c r="H471" s="108">
        <v>0.96</v>
      </c>
      <c r="I471" s="85">
        <v>0.96</v>
      </c>
      <c r="J471" s="108">
        <v>0.92</v>
      </c>
      <c r="K471" s="54">
        <f t="shared" si="9"/>
        <v>0.94499999999999995</v>
      </c>
      <c r="L471" s="8"/>
      <c r="M471" s="8"/>
    </row>
    <row r="472" spans="2:13" ht="12.75" x14ac:dyDescent="0.2">
      <c r="B472" s="115" t="s">
        <v>68</v>
      </c>
      <c r="C472" s="116"/>
      <c r="D472" s="9">
        <v>2</v>
      </c>
      <c r="E472" s="108">
        <v>1</v>
      </c>
      <c r="F472" s="108">
        <v>1</v>
      </c>
      <c r="G472" s="108">
        <v>1</v>
      </c>
      <c r="H472" s="108">
        <v>0.9</v>
      </c>
      <c r="I472" s="85">
        <v>1</v>
      </c>
      <c r="J472" s="108">
        <v>0.97</v>
      </c>
      <c r="K472" s="54">
        <f t="shared" si="9"/>
        <v>0.97833333333333339</v>
      </c>
      <c r="L472" s="8"/>
      <c r="M472" s="8"/>
    </row>
    <row r="473" spans="2:13" ht="12.75" x14ac:dyDescent="0.2">
      <c r="B473" s="115" t="s">
        <v>129</v>
      </c>
      <c r="C473" s="116"/>
      <c r="D473" s="9">
        <v>10</v>
      </c>
      <c r="E473" s="108">
        <v>0.99</v>
      </c>
      <c r="F473" s="108">
        <v>0.98</v>
      </c>
      <c r="G473" s="108">
        <v>1</v>
      </c>
      <c r="H473" s="108">
        <v>0.97</v>
      </c>
      <c r="I473" s="85">
        <v>1</v>
      </c>
      <c r="J473" s="108">
        <v>0.99</v>
      </c>
      <c r="K473" s="54">
        <f t="shared" si="9"/>
        <v>0.98833333333333329</v>
      </c>
      <c r="L473" s="8"/>
      <c r="M473" s="8"/>
    </row>
    <row r="474" spans="2:13" ht="12.75" x14ac:dyDescent="0.2">
      <c r="B474" s="115" t="s">
        <v>121</v>
      </c>
      <c r="C474" s="116"/>
      <c r="D474" s="9">
        <v>10</v>
      </c>
      <c r="E474" s="108">
        <v>0.99</v>
      </c>
      <c r="F474" s="108">
        <v>0.97</v>
      </c>
      <c r="G474" s="108">
        <v>1</v>
      </c>
      <c r="H474" s="108">
        <v>0.95</v>
      </c>
      <c r="I474" s="85">
        <v>1</v>
      </c>
      <c r="J474" s="108">
        <v>0.98</v>
      </c>
      <c r="K474" s="54">
        <f t="shared" si="9"/>
        <v>0.9816666666666668</v>
      </c>
      <c r="L474" s="8"/>
      <c r="M474" s="8"/>
    </row>
    <row r="475" spans="2:13" ht="12.75" x14ac:dyDescent="0.2">
      <c r="B475" s="115" t="s">
        <v>133</v>
      </c>
      <c r="C475" s="116"/>
      <c r="D475" s="9">
        <v>5</v>
      </c>
      <c r="E475" s="108">
        <v>1</v>
      </c>
      <c r="F475" s="108">
        <v>1</v>
      </c>
      <c r="G475" s="108">
        <v>1</v>
      </c>
      <c r="H475" s="108">
        <v>0.98</v>
      </c>
      <c r="I475" s="85">
        <v>1</v>
      </c>
      <c r="J475" s="108">
        <v>0.94</v>
      </c>
      <c r="K475" s="54">
        <f t="shared" si="9"/>
        <v>0.98666666666666669</v>
      </c>
      <c r="L475" s="8"/>
      <c r="M475" s="8"/>
    </row>
    <row r="476" spans="2:13" ht="12.75" x14ac:dyDescent="0.2">
      <c r="B476" s="115" t="s">
        <v>130</v>
      </c>
      <c r="C476" s="116"/>
      <c r="D476" s="9">
        <v>10</v>
      </c>
      <c r="E476" s="108">
        <v>0.96</v>
      </c>
      <c r="F476" s="108">
        <v>0.98</v>
      </c>
      <c r="G476" s="108">
        <v>0.96</v>
      </c>
      <c r="H476" s="108">
        <v>0.9</v>
      </c>
      <c r="I476" s="85">
        <v>1</v>
      </c>
      <c r="J476" s="108">
        <v>0.95</v>
      </c>
      <c r="K476" s="54">
        <f t="shared" si="9"/>
        <v>0.95833333333333337</v>
      </c>
      <c r="L476" s="8"/>
      <c r="M476" s="8"/>
    </row>
    <row r="477" spans="2:13" ht="12.75" x14ac:dyDescent="0.2">
      <c r="B477" s="113" t="s">
        <v>19</v>
      </c>
      <c r="C477" s="113"/>
      <c r="D477" s="113"/>
      <c r="E477" s="113"/>
      <c r="F477" s="113"/>
      <c r="G477" s="113"/>
      <c r="H477" s="113"/>
      <c r="I477" s="113"/>
      <c r="J477" s="113"/>
      <c r="K477" s="87">
        <f>+AVERAGE(K469:K476)</f>
        <v>0.96833333333333327</v>
      </c>
      <c r="L477" s="8"/>
      <c r="M477" s="8"/>
    </row>
    <row r="478" spans="2:13" ht="12.75" x14ac:dyDescent="0.2">
      <c r="B478" s="5"/>
      <c r="C478" s="5"/>
      <c r="D478" s="5"/>
      <c r="E478" s="5"/>
      <c r="F478" s="5"/>
      <c r="G478" s="5"/>
      <c r="H478" s="5"/>
      <c r="I478" s="5"/>
      <c r="J478" s="5"/>
      <c r="K478" s="17"/>
      <c r="L478" s="8"/>
      <c r="M478" s="8"/>
    </row>
    <row r="479" spans="2:13" ht="51" x14ac:dyDescent="0.2">
      <c r="B479" s="113" t="s">
        <v>10</v>
      </c>
      <c r="C479" s="113"/>
      <c r="D479" s="106" t="s">
        <v>1</v>
      </c>
      <c r="E479" s="106" t="s">
        <v>12</v>
      </c>
      <c r="F479" s="106" t="s">
        <v>14</v>
      </c>
      <c r="G479" s="106" t="s">
        <v>69</v>
      </c>
      <c r="H479" s="106" t="s">
        <v>15</v>
      </c>
      <c r="I479" s="106" t="s">
        <v>17</v>
      </c>
      <c r="J479" s="5"/>
      <c r="K479" s="5"/>
      <c r="L479" s="8"/>
      <c r="M479" s="8"/>
    </row>
    <row r="480" spans="2:13" ht="12.75" x14ac:dyDescent="0.2">
      <c r="B480" s="121" t="s">
        <v>21</v>
      </c>
      <c r="C480" s="121"/>
      <c r="D480" s="9">
        <v>13</v>
      </c>
      <c r="E480" s="84">
        <v>0.72</v>
      </c>
      <c r="F480" s="84">
        <v>0.83</v>
      </c>
      <c r="G480" s="85">
        <v>0.74</v>
      </c>
      <c r="H480" s="84">
        <v>0.85</v>
      </c>
      <c r="I480" s="85">
        <f>+AVERAGE(E480:H480)</f>
        <v>0.78500000000000003</v>
      </c>
      <c r="J480" s="18"/>
      <c r="K480" s="19"/>
      <c r="L480" s="8"/>
      <c r="M480" s="8"/>
    </row>
    <row r="481" spans="2:13" ht="12.75" x14ac:dyDescent="0.2">
      <c r="B481" s="5"/>
      <c r="C481" s="5"/>
      <c r="D481" s="5"/>
      <c r="E481" s="5"/>
      <c r="F481" s="5"/>
      <c r="G481" s="5"/>
      <c r="H481" s="5"/>
      <c r="I481" s="5"/>
      <c r="J481" s="5"/>
      <c r="K481" s="17"/>
      <c r="L481" s="8"/>
      <c r="M481" s="8"/>
    </row>
    <row r="482" spans="2:13" ht="12.75" x14ac:dyDescent="0.2">
      <c r="B482" s="113" t="s">
        <v>10</v>
      </c>
      <c r="C482" s="113"/>
      <c r="D482" s="113" t="s">
        <v>1</v>
      </c>
      <c r="E482" s="121" t="s">
        <v>11</v>
      </c>
      <c r="F482" s="113" t="s">
        <v>22</v>
      </c>
      <c r="G482" s="113"/>
      <c r="H482" s="113" t="s">
        <v>20</v>
      </c>
      <c r="I482" s="113"/>
      <c r="J482" s="113" t="s">
        <v>23</v>
      </c>
      <c r="K482" s="120"/>
      <c r="L482" s="118" t="s">
        <v>25</v>
      </c>
      <c r="M482" s="8"/>
    </row>
    <row r="483" spans="2:13" ht="12.75" x14ac:dyDescent="0.2">
      <c r="B483" s="113"/>
      <c r="C483" s="113"/>
      <c r="D483" s="113"/>
      <c r="E483" s="121"/>
      <c r="F483" s="113"/>
      <c r="G483" s="113"/>
      <c r="H483" s="113"/>
      <c r="I483" s="113"/>
      <c r="J483" s="113"/>
      <c r="K483" s="120"/>
      <c r="L483" s="119"/>
      <c r="M483" s="8"/>
    </row>
    <row r="484" spans="2:13" ht="12.75" x14ac:dyDescent="0.2">
      <c r="B484" s="117" t="s">
        <v>26</v>
      </c>
      <c r="C484" s="117"/>
      <c r="D484" s="9">
        <v>18</v>
      </c>
      <c r="E484" s="108">
        <v>0.93</v>
      </c>
      <c r="F484" s="114">
        <v>0.88</v>
      </c>
      <c r="G484" s="114"/>
      <c r="H484" s="114">
        <v>0.97</v>
      </c>
      <c r="I484" s="114"/>
      <c r="J484" s="114">
        <v>0.93</v>
      </c>
      <c r="K484" s="123"/>
      <c r="L484" s="108">
        <v>0.81</v>
      </c>
      <c r="M484" s="8"/>
    </row>
    <row r="485" spans="2:13" ht="12.75" x14ac:dyDescent="0.2">
      <c r="B485" s="120" t="s">
        <v>27</v>
      </c>
      <c r="C485" s="122"/>
      <c r="D485" s="15"/>
      <c r="E485" s="51"/>
      <c r="F485" s="51"/>
      <c r="G485" s="51"/>
      <c r="H485" s="51"/>
      <c r="I485" s="51"/>
      <c r="J485" s="51"/>
      <c r="K485" s="51"/>
      <c r="L485" s="87">
        <f>(E484+F484+H484+J484+L484)/5</f>
        <v>0.90400000000000014</v>
      </c>
      <c r="M485" s="8"/>
    </row>
    <row r="486" spans="2:13" ht="12.75" x14ac:dyDescent="0.2">
      <c r="B486" s="117" t="s">
        <v>81</v>
      </c>
      <c r="C486" s="117"/>
      <c r="D486" s="9" t="s">
        <v>84</v>
      </c>
      <c r="E486" s="108" t="s">
        <v>84</v>
      </c>
      <c r="F486" s="114" t="s">
        <v>84</v>
      </c>
      <c r="G486" s="114"/>
      <c r="H486" s="114" t="s">
        <v>84</v>
      </c>
      <c r="I486" s="114"/>
      <c r="J486" s="114" t="s">
        <v>84</v>
      </c>
      <c r="K486" s="123"/>
      <c r="L486" s="108" t="s">
        <v>84</v>
      </c>
      <c r="M486" s="8"/>
    </row>
    <row r="487" spans="2:13" ht="12.75" x14ac:dyDescent="0.2">
      <c r="B487" s="120" t="s">
        <v>27</v>
      </c>
      <c r="C487" s="122"/>
      <c r="D487" s="15"/>
      <c r="E487" s="51"/>
      <c r="F487" s="51"/>
      <c r="G487" s="51"/>
      <c r="H487" s="51"/>
      <c r="I487" s="51"/>
      <c r="J487" s="51"/>
      <c r="K487" s="51"/>
      <c r="L487" s="87" t="e">
        <f>(E486+F486+H486+J486+L486)/5</f>
        <v>#VALUE!</v>
      </c>
      <c r="M487" s="8"/>
    </row>
    <row r="488" spans="2:13" ht="12.75" x14ac:dyDescent="0.2">
      <c r="B488" s="120" t="s">
        <v>27</v>
      </c>
      <c r="C488" s="122"/>
      <c r="D488" s="15"/>
      <c r="E488" s="51"/>
      <c r="F488" s="51"/>
      <c r="G488" s="51"/>
      <c r="H488" s="51"/>
      <c r="I488" s="51"/>
      <c r="J488" s="51"/>
      <c r="K488" s="51"/>
      <c r="L488" s="87" t="e">
        <f>(L485+L487)/2</f>
        <v>#VALUE!</v>
      </c>
      <c r="M488" s="8"/>
    </row>
    <row r="489" spans="2:13" ht="12.75" x14ac:dyDescent="0.2"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36"/>
      <c r="M489" s="8"/>
    </row>
    <row r="490" spans="2:13" ht="12.75" x14ac:dyDescent="0.2">
      <c r="B490" s="113" t="s">
        <v>10</v>
      </c>
      <c r="C490" s="113"/>
      <c r="D490" s="113" t="s">
        <v>1</v>
      </c>
      <c r="E490" s="121" t="s">
        <v>11</v>
      </c>
      <c r="F490" s="113" t="s">
        <v>20</v>
      </c>
      <c r="G490" s="113"/>
      <c r="H490" s="113" t="s">
        <v>14</v>
      </c>
      <c r="I490" s="113"/>
      <c r="J490" s="113" t="s">
        <v>28</v>
      </c>
      <c r="K490" s="113"/>
      <c r="L490" s="113" t="s">
        <v>17</v>
      </c>
      <c r="M490" s="8"/>
    </row>
    <row r="491" spans="2:13" ht="12.75" x14ac:dyDescent="0.2">
      <c r="B491" s="113"/>
      <c r="C491" s="113"/>
      <c r="D491" s="113"/>
      <c r="E491" s="121"/>
      <c r="F491" s="113"/>
      <c r="G491" s="113"/>
      <c r="H491" s="113"/>
      <c r="I491" s="113"/>
      <c r="J491" s="113"/>
      <c r="K491" s="113"/>
      <c r="L491" s="113"/>
      <c r="M491" s="8"/>
    </row>
    <row r="492" spans="2:13" ht="12.75" x14ac:dyDescent="0.2">
      <c r="B492" s="117" t="s">
        <v>29</v>
      </c>
      <c r="C492" s="117"/>
      <c r="D492" s="9">
        <v>7</v>
      </c>
      <c r="E492" s="108">
        <v>1</v>
      </c>
      <c r="F492" s="114">
        <v>1</v>
      </c>
      <c r="G492" s="114"/>
      <c r="H492" s="114">
        <v>0.63</v>
      </c>
      <c r="I492" s="114"/>
      <c r="J492" s="114">
        <v>1</v>
      </c>
      <c r="K492" s="114"/>
      <c r="L492" s="108">
        <f>+AVERAGE(E492:K492)</f>
        <v>0.90749999999999997</v>
      </c>
      <c r="M492" s="8"/>
    </row>
    <row r="493" spans="2:13" ht="12.75" x14ac:dyDescent="0.2">
      <c r="B493" s="117" t="s">
        <v>30</v>
      </c>
      <c r="C493" s="117"/>
      <c r="D493" s="9">
        <v>8</v>
      </c>
      <c r="E493" s="108">
        <v>0.83</v>
      </c>
      <c r="F493" s="114">
        <v>1</v>
      </c>
      <c r="G493" s="114"/>
      <c r="H493" s="114">
        <v>0.89</v>
      </c>
      <c r="I493" s="114"/>
      <c r="J493" s="114">
        <v>1</v>
      </c>
      <c r="K493" s="114"/>
      <c r="L493" s="108">
        <f>+AVERAGE(E493:K493)</f>
        <v>0.93</v>
      </c>
      <c r="M493" s="8"/>
    </row>
    <row r="494" spans="2:13" ht="12.75" x14ac:dyDescent="0.2">
      <c r="B494" s="113" t="s">
        <v>27</v>
      </c>
      <c r="C494" s="113"/>
      <c r="D494" s="113"/>
      <c r="E494" s="113"/>
      <c r="F494" s="113"/>
      <c r="G494" s="113"/>
      <c r="H494" s="113"/>
      <c r="I494" s="113"/>
      <c r="J494" s="113"/>
      <c r="K494" s="113"/>
      <c r="L494" s="87">
        <f>+AVERAGE(L492:L493)</f>
        <v>0.91874999999999996</v>
      </c>
      <c r="M494" s="8"/>
    </row>
    <row r="495" spans="2:13" ht="12.75" x14ac:dyDescent="0.2"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17"/>
      <c r="M495" s="8"/>
    </row>
    <row r="496" spans="2:13" ht="51" x14ac:dyDescent="0.2">
      <c r="B496" s="127" t="s">
        <v>10</v>
      </c>
      <c r="C496" s="127"/>
      <c r="D496" s="22" t="s">
        <v>1</v>
      </c>
      <c r="E496" s="22" t="s">
        <v>22</v>
      </c>
      <c r="F496" s="20" t="s">
        <v>31</v>
      </c>
      <c r="G496" s="20" t="s">
        <v>66</v>
      </c>
      <c r="H496" s="110" t="s">
        <v>15</v>
      </c>
      <c r="I496" s="110" t="s">
        <v>32</v>
      </c>
      <c r="J496" s="7"/>
      <c r="K496" s="7"/>
      <c r="L496" s="7"/>
      <c r="M496" s="8"/>
    </row>
    <row r="497" spans="2:15" ht="12.75" x14ac:dyDescent="0.2">
      <c r="B497" s="126" t="s">
        <v>33</v>
      </c>
      <c r="C497" s="126"/>
      <c r="D497" s="23">
        <v>2</v>
      </c>
      <c r="E497" s="88">
        <v>1</v>
      </c>
      <c r="F497" s="88">
        <v>1</v>
      </c>
      <c r="G497" s="89">
        <v>1</v>
      </c>
      <c r="H497" s="90">
        <v>1</v>
      </c>
      <c r="I497" s="90">
        <f>+AVERAGE(E497:H497)</f>
        <v>1</v>
      </c>
      <c r="J497" s="27"/>
      <c r="K497" s="28"/>
      <c r="L497" s="27"/>
      <c r="M497" s="8"/>
    </row>
    <row r="498" spans="2:15" ht="12.75" x14ac:dyDescent="0.2">
      <c r="B498" s="125" t="s">
        <v>34</v>
      </c>
      <c r="C498" s="125"/>
      <c r="D498" s="29">
        <v>5</v>
      </c>
      <c r="E498" s="88">
        <v>0.9</v>
      </c>
      <c r="F498" s="88">
        <v>0.76</v>
      </c>
      <c r="G498" s="88">
        <v>0.76</v>
      </c>
      <c r="H498" s="90">
        <v>1</v>
      </c>
      <c r="I498" s="90">
        <f>+AVERAGE(E498:H498)</f>
        <v>0.85499999999999998</v>
      </c>
      <c r="J498" s="27"/>
      <c r="K498" s="28"/>
      <c r="L498" s="27"/>
      <c r="M498" s="8"/>
    </row>
    <row r="499" spans="2:15" ht="12.75" x14ac:dyDescent="0.2">
      <c r="B499" s="124" t="s">
        <v>35</v>
      </c>
      <c r="C499" s="124"/>
      <c r="D499" s="30">
        <v>6</v>
      </c>
      <c r="E499" s="88">
        <v>1</v>
      </c>
      <c r="F499" s="88">
        <v>1</v>
      </c>
      <c r="G499" s="91">
        <v>1</v>
      </c>
      <c r="H499" s="90">
        <v>1</v>
      </c>
      <c r="I499" s="90">
        <f>+AVERAGE(E499:H499)</f>
        <v>1</v>
      </c>
      <c r="J499" s="27"/>
      <c r="K499" s="28"/>
      <c r="L499" s="27"/>
      <c r="M499" s="8"/>
    </row>
    <row r="500" spans="2:15" ht="12.75" x14ac:dyDescent="0.2">
      <c r="B500" s="134" t="s">
        <v>36</v>
      </c>
      <c r="C500" s="134"/>
      <c r="D500" s="134"/>
      <c r="E500" s="134"/>
      <c r="F500" s="134"/>
      <c r="G500" s="134"/>
      <c r="H500" s="134"/>
      <c r="I500" s="92">
        <f>+AVERAGE(I497:I499)</f>
        <v>0.95166666666666666</v>
      </c>
      <c r="J500" s="27"/>
      <c r="K500" s="28"/>
      <c r="L500" s="27"/>
      <c r="M500" s="8"/>
    </row>
    <row r="501" spans="2:15" ht="12.75" x14ac:dyDescent="0.2"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</row>
    <row r="502" spans="2:15" ht="12.75" x14ac:dyDescent="0.2">
      <c r="B502" s="128" t="s">
        <v>10</v>
      </c>
      <c r="C502" s="129"/>
      <c r="D502" s="118" t="s">
        <v>1</v>
      </c>
      <c r="E502" s="132" t="s">
        <v>11</v>
      </c>
      <c r="F502" s="128" t="s">
        <v>37</v>
      </c>
      <c r="G502" s="129"/>
      <c r="H502" s="128" t="s">
        <v>14</v>
      </c>
      <c r="I502" s="129"/>
      <c r="J502" s="128" t="s">
        <v>15</v>
      </c>
      <c r="K502" s="129"/>
      <c r="L502" s="118" t="s">
        <v>28</v>
      </c>
      <c r="M502" s="118" t="s">
        <v>17</v>
      </c>
    </row>
    <row r="503" spans="2:15" ht="12.75" x14ac:dyDescent="0.2">
      <c r="B503" s="130"/>
      <c r="C503" s="131"/>
      <c r="D503" s="119"/>
      <c r="E503" s="133"/>
      <c r="F503" s="130"/>
      <c r="G503" s="131"/>
      <c r="H503" s="130"/>
      <c r="I503" s="131"/>
      <c r="J503" s="130"/>
      <c r="K503" s="131"/>
      <c r="L503" s="119"/>
      <c r="M503" s="119"/>
    </row>
    <row r="504" spans="2:15" ht="12.75" x14ac:dyDescent="0.2">
      <c r="B504" s="115" t="s">
        <v>38</v>
      </c>
      <c r="C504" s="116"/>
      <c r="D504" s="9">
        <v>2</v>
      </c>
      <c r="E504" s="108">
        <v>0.92</v>
      </c>
      <c r="F504" s="123">
        <v>0.98</v>
      </c>
      <c r="G504" s="135"/>
      <c r="H504" s="123">
        <v>1</v>
      </c>
      <c r="I504" s="135"/>
      <c r="J504" s="123">
        <v>0.88</v>
      </c>
      <c r="K504" s="135"/>
      <c r="L504" s="108">
        <v>0.88</v>
      </c>
      <c r="M504" s="108">
        <f>+AVERAGE(E504:L504)</f>
        <v>0.93200000000000005</v>
      </c>
    </row>
    <row r="505" spans="2:15" ht="12.75" x14ac:dyDescent="0.2">
      <c r="B505" s="32"/>
      <c r="C505" s="32"/>
      <c r="D505" s="107"/>
      <c r="E505" s="109"/>
      <c r="F505" s="109"/>
      <c r="G505" s="107"/>
      <c r="H505" s="109"/>
      <c r="I505" s="107"/>
      <c r="J505" s="109"/>
      <c r="K505" s="107"/>
      <c r="L505" s="109"/>
      <c r="M505" s="8"/>
    </row>
    <row r="506" spans="2:15" ht="12.75" x14ac:dyDescent="0.2">
      <c r="B506" s="113" t="s">
        <v>10</v>
      </c>
      <c r="C506" s="113"/>
      <c r="D506" s="113" t="s">
        <v>1</v>
      </c>
      <c r="E506" s="121" t="s">
        <v>11</v>
      </c>
      <c r="F506" s="113" t="s">
        <v>22</v>
      </c>
      <c r="G506" s="113"/>
      <c r="H506" s="113" t="s">
        <v>20</v>
      </c>
      <c r="I506" s="113"/>
      <c r="J506" s="113" t="s">
        <v>23</v>
      </c>
      <c r="K506" s="113"/>
      <c r="L506" s="113" t="s">
        <v>24</v>
      </c>
      <c r="M506" s="113"/>
      <c r="N506" s="113" t="s">
        <v>25</v>
      </c>
      <c r="O506" s="113"/>
    </row>
    <row r="507" spans="2:15" ht="12.75" x14ac:dyDescent="0.2">
      <c r="B507" s="113"/>
      <c r="C507" s="113"/>
      <c r="D507" s="113"/>
      <c r="E507" s="121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</row>
    <row r="508" spans="2:15" ht="12.75" x14ac:dyDescent="0.2">
      <c r="B508" s="117" t="s">
        <v>64</v>
      </c>
      <c r="C508" s="117"/>
      <c r="D508" s="9">
        <v>3</v>
      </c>
      <c r="E508" s="108">
        <v>1</v>
      </c>
      <c r="F508" s="114">
        <v>1</v>
      </c>
      <c r="G508" s="114"/>
      <c r="H508" s="114">
        <v>1</v>
      </c>
      <c r="I508" s="114"/>
      <c r="J508" s="114">
        <v>0.92</v>
      </c>
      <c r="K508" s="114"/>
      <c r="L508" s="114">
        <v>0.8</v>
      </c>
      <c r="M508" s="114"/>
      <c r="N508" s="114">
        <v>1</v>
      </c>
      <c r="O508" s="114"/>
    </row>
    <row r="509" spans="2:15" ht="12.75" x14ac:dyDescent="0.2">
      <c r="B509" s="120" t="s">
        <v>27</v>
      </c>
      <c r="C509" s="122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1">
        <f>AVERAGE(E508:O508)</f>
        <v>0.95333333333333325</v>
      </c>
      <c r="O509" s="112"/>
    </row>
    <row r="510" spans="2:15" ht="12.75" x14ac:dyDescent="0.2"/>
    <row r="511" spans="2:15" ht="63.75" x14ac:dyDescent="0.2">
      <c r="B511" s="127" t="s">
        <v>10</v>
      </c>
      <c r="C511" s="127"/>
      <c r="D511" s="22" t="s">
        <v>1</v>
      </c>
      <c r="E511" s="22" t="s">
        <v>22</v>
      </c>
      <c r="F511" s="110" t="s">
        <v>67</v>
      </c>
      <c r="G511" s="20" t="s">
        <v>66</v>
      </c>
      <c r="H511" s="110" t="s">
        <v>32</v>
      </c>
      <c r="I511" s="49"/>
      <c r="L511" s="156"/>
    </row>
    <row r="512" spans="2:15" ht="12.75" x14ac:dyDescent="0.2">
      <c r="B512" s="126" t="s">
        <v>59</v>
      </c>
      <c r="C512" s="126"/>
      <c r="D512" s="23">
        <v>1</v>
      </c>
      <c r="E512" s="88">
        <v>0.33</v>
      </c>
      <c r="F512" s="88">
        <v>0.75</v>
      </c>
      <c r="G512" s="89">
        <v>0.67</v>
      </c>
      <c r="H512" s="90">
        <f>+AVERAGE(E512:G512)</f>
        <v>0.58333333333333337</v>
      </c>
      <c r="I512" s="50"/>
    </row>
    <row r="513" spans="2:11" ht="12.75" x14ac:dyDescent="0.2">
      <c r="B513" s="125" t="s">
        <v>65</v>
      </c>
      <c r="C513" s="125"/>
      <c r="D513" s="29">
        <v>6</v>
      </c>
      <c r="E513" s="88">
        <v>0.79</v>
      </c>
      <c r="F513" s="88">
        <v>0.92</v>
      </c>
      <c r="G513" s="88">
        <v>1</v>
      </c>
      <c r="H513" s="90">
        <f>+AVERAGE(E513:G513)</f>
        <v>0.90333333333333332</v>
      </c>
      <c r="I513" s="50"/>
    </row>
    <row r="514" spans="2:11" ht="25.5" x14ac:dyDescent="0.2">
      <c r="B514" s="47" t="s">
        <v>36</v>
      </c>
      <c r="C514" s="48"/>
      <c r="D514" s="48"/>
      <c r="E514" s="48"/>
      <c r="F514" s="48"/>
      <c r="G514" s="48"/>
      <c r="H514" s="92">
        <f>+AVERAGE(H512:H513)</f>
        <v>0.7433333333333334</v>
      </c>
      <c r="I514" s="50"/>
    </row>
    <row r="515" spans="2:11" ht="12.75" x14ac:dyDescent="0.2"/>
    <row r="516" spans="2:11" ht="12.75" x14ac:dyDescent="0.2">
      <c r="B516" s="113" t="s">
        <v>85</v>
      </c>
      <c r="C516" s="113"/>
      <c r="D516" s="136" t="s">
        <v>89</v>
      </c>
      <c r="E516" s="121" t="s">
        <v>54</v>
      </c>
      <c r="F516" s="121" t="s">
        <v>90</v>
      </c>
      <c r="G516" s="113" t="s">
        <v>91</v>
      </c>
      <c r="H516" s="113"/>
      <c r="I516" s="121" t="s">
        <v>92</v>
      </c>
      <c r="J516" s="121" t="s">
        <v>15</v>
      </c>
      <c r="K516" s="118" t="s">
        <v>17</v>
      </c>
    </row>
    <row r="517" spans="2:11" ht="12.75" x14ac:dyDescent="0.2">
      <c r="B517" s="113"/>
      <c r="C517" s="113"/>
      <c r="D517" s="136"/>
      <c r="E517" s="121"/>
      <c r="F517" s="121"/>
      <c r="G517" s="113"/>
      <c r="H517" s="113"/>
      <c r="I517" s="121"/>
      <c r="J517" s="121"/>
      <c r="K517" s="119"/>
    </row>
    <row r="518" spans="2:11" ht="12.75" x14ac:dyDescent="0.2">
      <c r="B518" s="126" t="s">
        <v>87</v>
      </c>
      <c r="C518" s="126"/>
      <c r="D518" s="9" t="s">
        <v>84</v>
      </c>
      <c r="E518" s="108" t="s">
        <v>84</v>
      </c>
      <c r="F518" s="108" t="s">
        <v>84</v>
      </c>
      <c r="G518" s="123" t="s">
        <v>84</v>
      </c>
      <c r="H518" s="135"/>
      <c r="I518" s="108" t="s">
        <v>84</v>
      </c>
      <c r="J518" s="108" t="s">
        <v>84</v>
      </c>
      <c r="K518" s="108" t="e">
        <f>AVERAGE(E518:J518)</f>
        <v>#DIV/0!</v>
      </c>
    </row>
    <row r="519" spans="2:11" ht="12.75" x14ac:dyDescent="0.2">
      <c r="B519" s="138" t="s">
        <v>88</v>
      </c>
      <c r="C519" s="138"/>
      <c r="D519" s="136" t="s">
        <v>89</v>
      </c>
      <c r="E519" s="121" t="s">
        <v>54</v>
      </c>
      <c r="F519" s="121" t="s">
        <v>93</v>
      </c>
      <c r="G519" s="113" t="s">
        <v>94</v>
      </c>
      <c r="H519" s="113"/>
      <c r="I519" s="121" t="s">
        <v>92</v>
      </c>
      <c r="J519" s="121" t="s">
        <v>15</v>
      </c>
      <c r="K519" s="118" t="s">
        <v>17</v>
      </c>
    </row>
    <row r="520" spans="2:11" ht="12.75" x14ac:dyDescent="0.2">
      <c r="B520" s="138"/>
      <c r="C520" s="138"/>
      <c r="D520" s="136"/>
      <c r="E520" s="121"/>
      <c r="F520" s="121"/>
      <c r="G520" s="113"/>
      <c r="H520" s="113"/>
      <c r="I520" s="121"/>
      <c r="J520" s="121"/>
      <c r="K520" s="119"/>
    </row>
    <row r="521" spans="2:11" ht="12.75" x14ac:dyDescent="0.2">
      <c r="B521" s="138"/>
      <c r="C521" s="138"/>
      <c r="D521" s="9" t="s">
        <v>84</v>
      </c>
      <c r="E521" s="108" t="s">
        <v>84</v>
      </c>
      <c r="F521" s="108" t="s">
        <v>84</v>
      </c>
      <c r="G521" s="123" t="s">
        <v>84</v>
      </c>
      <c r="H521" s="135"/>
      <c r="I521" s="108" t="s">
        <v>84</v>
      </c>
      <c r="J521" s="108" t="s">
        <v>84</v>
      </c>
      <c r="K521" s="108" t="e">
        <f>+AVERAGE(E521:J521)</f>
        <v>#DIV/0!</v>
      </c>
    </row>
    <row r="522" spans="2:11" ht="12.75" x14ac:dyDescent="0.2">
      <c r="B522" s="126" t="s">
        <v>86</v>
      </c>
      <c r="C522" s="126"/>
      <c r="D522" s="136" t="s">
        <v>89</v>
      </c>
      <c r="E522" s="121" t="s">
        <v>54</v>
      </c>
      <c r="F522" s="137" t="s">
        <v>95</v>
      </c>
      <c r="G522" s="121" t="s">
        <v>96</v>
      </c>
      <c r="H522" s="121" t="s">
        <v>92</v>
      </c>
      <c r="I522" s="121" t="s">
        <v>15</v>
      </c>
      <c r="J522" s="118" t="s">
        <v>17</v>
      </c>
      <c r="K522" s="118" t="s">
        <v>47</v>
      </c>
    </row>
    <row r="523" spans="2:11" ht="12.75" x14ac:dyDescent="0.2">
      <c r="B523" s="126"/>
      <c r="C523" s="126"/>
      <c r="D523" s="136"/>
      <c r="E523" s="121"/>
      <c r="F523" s="137"/>
      <c r="G523" s="121"/>
      <c r="H523" s="121"/>
      <c r="I523" s="121"/>
      <c r="J523" s="119"/>
      <c r="K523" s="119"/>
    </row>
    <row r="524" spans="2:11" ht="12.75" x14ac:dyDescent="0.2">
      <c r="B524" s="126"/>
      <c r="C524" s="126"/>
      <c r="D524" s="9" t="s">
        <v>84</v>
      </c>
      <c r="E524" s="108" t="s">
        <v>84</v>
      </c>
      <c r="F524" s="108" t="s">
        <v>84</v>
      </c>
      <c r="G524" s="108" t="s">
        <v>84</v>
      </c>
      <c r="H524" s="108" t="s">
        <v>84</v>
      </c>
      <c r="I524" s="108" t="s">
        <v>84</v>
      </c>
      <c r="J524" s="108" t="s">
        <v>84</v>
      </c>
      <c r="K524" s="108" t="e">
        <f>(K518+K521+J524)/3</f>
        <v>#DIV/0!</v>
      </c>
    </row>
    <row r="525" spans="2:11" ht="12.75" x14ac:dyDescent="0.2"/>
    <row r="526" spans="2:11" ht="51" x14ac:dyDescent="0.2">
      <c r="B526" s="113" t="s">
        <v>10</v>
      </c>
      <c r="C526" s="113"/>
      <c r="D526" s="106" t="s">
        <v>1</v>
      </c>
      <c r="E526" s="106" t="s">
        <v>12</v>
      </c>
      <c r="F526" s="106" t="s">
        <v>14</v>
      </c>
      <c r="G526" s="106" t="s">
        <v>69</v>
      </c>
      <c r="H526" s="106" t="s">
        <v>15</v>
      </c>
      <c r="I526" s="106" t="s">
        <v>17</v>
      </c>
    </row>
    <row r="527" spans="2:11" ht="12.75" x14ac:dyDescent="0.2">
      <c r="B527" s="121" t="s">
        <v>151</v>
      </c>
      <c r="C527" s="121"/>
      <c r="D527" s="9" t="s">
        <v>84</v>
      </c>
      <c r="E527" s="84" t="s">
        <v>84</v>
      </c>
      <c r="F527" s="84" t="s">
        <v>84</v>
      </c>
      <c r="G527" s="85" t="s">
        <v>84</v>
      </c>
      <c r="H527" s="84" t="s">
        <v>84</v>
      </c>
      <c r="I527" s="85" t="e">
        <f>+AVERAGE(E527:H527)</f>
        <v>#DIV/0!</v>
      </c>
    </row>
    <row r="528" spans="2:11" ht="12.75" x14ac:dyDescent="0.2">
      <c r="B528" s="117" t="s">
        <v>152</v>
      </c>
      <c r="C528" s="117"/>
      <c r="D528" s="9" t="s">
        <v>84</v>
      </c>
      <c r="E528" s="84" t="s">
        <v>84</v>
      </c>
      <c r="F528" s="84" t="s">
        <v>84</v>
      </c>
      <c r="G528" s="85" t="s">
        <v>84</v>
      </c>
      <c r="H528" s="84" t="s">
        <v>84</v>
      </c>
      <c r="I528" s="85" t="e">
        <f>+AVERAGE(E528:H528)</f>
        <v>#DIV/0!</v>
      </c>
    </row>
    <row r="529" spans="2:13" ht="12.75" x14ac:dyDescent="0.2"/>
    <row r="530" spans="2:13" ht="12.75" x14ac:dyDescent="0.2"/>
    <row r="531" spans="2:13" ht="12.75" x14ac:dyDescent="0.2">
      <c r="B531" s="155" t="s">
        <v>44</v>
      </c>
    </row>
    <row r="532" spans="2:13" ht="12.75" x14ac:dyDescent="0.2"/>
    <row r="533" spans="2:13" x14ac:dyDescent="0.2">
      <c r="B533" s="113" t="s">
        <v>10</v>
      </c>
      <c r="C533" s="113"/>
      <c r="D533" s="106" t="s">
        <v>1</v>
      </c>
      <c r="E533" s="106" t="s">
        <v>11</v>
      </c>
      <c r="F533" s="106" t="s">
        <v>12</v>
      </c>
      <c r="G533" s="106" t="s">
        <v>13</v>
      </c>
      <c r="H533" s="106" t="s">
        <v>14</v>
      </c>
      <c r="I533" s="106" t="s">
        <v>15</v>
      </c>
      <c r="J533" s="106" t="s">
        <v>16</v>
      </c>
      <c r="K533" s="106" t="s">
        <v>17</v>
      </c>
      <c r="L533" s="8"/>
      <c r="M533" s="8"/>
    </row>
    <row r="534" spans="2:13" ht="12.75" x14ac:dyDescent="0.2">
      <c r="B534" s="117" t="s">
        <v>83</v>
      </c>
      <c r="C534" s="117"/>
      <c r="D534" s="9" t="s">
        <v>84</v>
      </c>
      <c r="E534" s="84" t="s">
        <v>84</v>
      </c>
      <c r="F534" s="84" t="s">
        <v>84</v>
      </c>
      <c r="G534" s="85" t="s">
        <v>84</v>
      </c>
      <c r="H534" s="84" t="s">
        <v>84</v>
      </c>
      <c r="I534" s="85" t="s">
        <v>84</v>
      </c>
      <c r="J534" s="85" t="s">
        <v>84</v>
      </c>
      <c r="K534" s="54" t="s">
        <v>84</v>
      </c>
      <c r="L534" s="8"/>
      <c r="M534" s="8"/>
    </row>
    <row r="535" spans="2:13" ht="12.75" x14ac:dyDescent="0.2">
      <c r="B535" s="115" t="s">
        <v>118</v>
      </c>
      <c r="C535" s="116"/>
      <c r="D535" s="9" t="s">
        <v>84</v>
      </c>
      <c r="E535" s="84" t="s">
        <v>84</v>
      </c>
      <c r="F535" s="84" t="s">
        <v>84</v>
      </c>
      <c r="G535" s="85" t="s">
        <v>84</v>
      </c>
      <c r="H535" s="84" t="s">
        <v>84</v>
      </c>
      <c r="I535" s="85" t="s">
        <v>84</v>
      </c>
      <c r="J535" s="85" t="s">
        <v>84</v>
      </c>
      <c r="K535" s="54" t="s">
        <v>84</v>
      </c>
      <c r="L535" s="8"/>
      <c r="M535" s="8"/>
    </row>
    <row r="536" spans="2:13" ht="12.75" x14ac:dyDescent="0.2">
      <c r="B536" s="117" t="s">
        <v>18</v>
      </c>
      <c r="C536" s="117"/>
      <c r="D536" s="9" t="s">
        <v>84</v>
      </c>
      <c r="E536" s="84" t="s">
        <v>84</v>
      </c>
      <c r="F536" s="108" t="s">
        <v>84</v>
      </c>
      <c r="G536" s="108" t="s">
        <v>84</v>
      </c>
      <c r="H536" s="108" t="s">
        <v>84</v>
      </c>
      <c r="I536" s="85" t="s">
        <v>84</v>
      </c>
      <c r="J536" s="108" t="s">
        <v>84</v>
      </c>
      <c r="K536" s="54" t="s">
        <v>84</v>
      </c>
      <c r="L536" s="8"/>
      <c r="M536" s="8"/>
    </row>
    <row r="537" spans="2:13" ht="12.75" x14ac:dyDescent="0.2">
      <c r="B537" s="115" t="s">
        <v>68</v>
      </c>
      <c r="C537" s="116"/>
      <c r="D537" s="9" t="s">
        <v>84</v>
      </c>
      <c r="E537" s="108" t="s">
        <v>84</v>
      </c>
      <c r="F537" s="108" t="s">
        <v>84</v>
      </c>
      <c r="G537" s="108" t="s">
        <v>84</v>
      </c>
      <c r="H537" s="108" t="s">
        <v>84</v>
      </c>
      <c r="I537" s="85" t="s">
        <v>84</v>
      </c>
      <c r="J537" s="108" t="s">
        <v>84</v>
      </c>
      <c r="K537" s="54" t="s">
        <v>84</v>
      </c>
      <c r="L537" s="8"/>
      <c r="M537" s="8"/>
    </row>
    <row r="538" spans="2:13" ht="12.75" x14ac:dyDescent="0.2">
      <c r="B538" s="115" t="s">
        <v>129</v>
      </c>
      <c r="C538" s="116"/>
      <c r="D538" s="9">
        <v>10</v>
      </c>
      <c r="E538" s="108">
        <v>0.99</v>
      </c>
      <c r="F538" s="108">
        <v>0.98</v>
      </c>
      <c r="G538" s="108">
        <v>1</v>
      </c>
      <c r="H538" s="108">
        <v>0.97</v>
      </c>
      <c r="I538" s="85">
        <v>1</v>
      </c>
      <c r="J538" s="108">
        <v>0.99</v>
      </c>
      <c r="K538" s="54">
        <f t="shared" ref="K535:K541" si="10">+AVERAGE(E538:J538)</f>
        <v>0.98833333333333329</v>
      </c>
      <c r="L538" s="8"/>
      <c r="M538" s="8"/>
    </row>
    <row r="539" spans="2:13" ht="12.75" x14ac:dyDescent="0.2">
      <c r="B539" s="115" t="s">
        <v>121</v>
      </c>
      <c r="C539" s="116"/>
      <c r="D539" s="9" t="s">
        <v>84</v>
      </c>
      <c r="E539" s="108" t="s">
        <v>84</v>
      </c>
      <c r="F539" s="108" t="s">
        <v>84</v>
      </c>
      <c r="G539" s="108" t="s">
        <v>84</v>
      </c>
      <c r="H539" s="108" t="s">
        <v>84</v>
      </c>
      <c r="I539" s="85" t="s">
        <v>84</v>
      </c>
      <c r="J539" s="108" t="s">
        <v>84</v>
      </c>
      <c r="K539" s="54" t="s">
        <v>84</v>
      </c>
      <c r="L539" s="8"/>
      <c r="M539" s="8"/>
    </row>
    <row r="540" spans="2:13" ht="12.75" x14ac:dyDescent="0.2">
      <c r="B540" s="115" t="s">
        <v>133</v>
      </c>
      <c r="C540" s="116"/>
      <c r="D540" s="9" t="s">
        <v>84</v>
      </c>
      <c r="E540" s="108" t="s">
        <v>84</v>
      </c>
      <c r="F540" s="108" t="s">
        <v>84</v>
      </c>
      <c r="G540" s="108" t="s">
        <v>84</v>
      </c>
      <c r="H540" s="108" t="s">
        <v>84</v>
      </c>
      <c r="I540" s="85" t="s">
        <v>84</v>
      </c>
      <c r="J540" s="108" t="s">
        <v>84</v>
      </c>
      <c r="K540" s="54" t="s">
        <v>84</v>
      </c>
      <c r="L540" s="8"/>
      <c r="M540" s="8"/>
    </row>
    <row r="541" spans="2:13" ht="12.75" x14ac:dyDescent="0.2">
      <c r="B541" s="115" t="s">
        <v>130</v>
      </c>
      <c r="C541" s="116"/>
      <c r="D541" s="9">
        <v>11</v>
      </c>
      <c r="E541" s="108">
        <v>0.98</v>
      </c>
      <c r="F541" s="108">
        <v>0.97</v>
      </c>
      <c r="G541" s="108">
        <v>0.99</v>
      </c>
      <c r="H541" s="108">
        <v>0.96</v>
      </c>
      <c r="I541" s="85">
        <v>1</v>
      </c>
      <c r="J541" s="108">
        <v>0.99</v>
      </c>
      <c r="K541" s="54">
        <f t="shared" si="10"/>
        <v>0.9816666666666668</v>
      </c>
      <c r="L541" s="8"/>
      <c r="M541" s="8"/>
    </row>
    <row r="542" spans="2:13" ht="12.75" x14ac:dyDescent="0.2">
      <c r="B542" s="113" t="s">
        <v>19</v>
      </c>
      <c r="C542" s="113"/>
      <c r="D542" s="113"/>
      <c r="E542" s="113"/>
      <c r="F542" s="113"/>
      <c r="G542" s="113"/>
      <c r="H542" s="113"/>
      <c r="I542" s="113"/>
      <c r="J542" s="113"/>
      <c r="K542" s="87">
        <f>+AVERAGE(K534:K541)</f>
        <v>0.9850000000000001</v>
      </c>
      <c r="L542" s="8"/>
      <c r="M542" s="8"/>
    </row>
    <row r="543" spans="2:13" ht="12.75" x14ac:dyDescent="0.2">
      <c r="B543" s="5"/>
      <c r="C543" s="5"/>
      <c r="D543" s="5"/>
      <c r="E543" s="5"/>
      <c r="F543" s="5"/>
      <c r="G543" s="5"/>
      <c r="H543" s="5"/>
      <c r="I543" s="5"/>
      <c r="J543" s="5"/>
      <c r="K543" s="17"/>
      <c r="L543" s="8"/>
      <c r="M543" s="8"/>
    </row>
    <row r="544" spans="2:13" ht="51" x14ac:dyDescent="0.2">
      <c r="B544" s="113" t="s">
        <v>10</v>
      </c>
      <c r="C544" s="113"/>
      <c r="D544" s="106" t="s">
        <v>1</v>
      </c>
      <c r="E544" s="106" t="s">
        <v>12</v>
      </c>
      <c r="F544" s="106" t="s">
        <v>14</v>
      </c>
      <c r="G544" s="106" t="s">
        <v>69</v>
      </c>
      <c r="H544" s="106" t="s">
        <v>15</v>
      </c>
      <c r="I544" s="106" t="s">
        <v>17</v>
      </c>
      <c r="J544" s="5"/>
      <c r="K544" s="5"/>
      <c r="L544" s="8"/>
      <c r="M544" s="8"/>
    </row>
    <row r="545" spans="2:13" ht="12.75" x14ac:dyDescent="0.2">
      <c r="B545" s="121" t="s">
        <v>21</v>
      </c>
      <c r="C545" s="121"/>
      <c r="D545" s="9" t="s">
        <v>84</v>
      </c>
      <c r="E545" s="84" t="s">
        <v>84</v>
      </c>
      <c r="F545" s="84" t="s">
        <v>84</v>
      </c>
      <c r="G545" s="85" t="s">
        <v>84</v>
      </c>
      <c r="H545" s="84" t="s">
        <v>84</v>
      </c>
      <c r="I545" s="85" t="s">
        <v>84</v>
      </c>
      <c r="J545" s="18"/>
      <c r="K545" s="19"/>
      <c r="L545" s="8"/>
      <c r="M545" s="8"/>
    </row>
    <row r="546" spans="2:13" ht="12.75" x14ac:dyDescent="0.2">
      <c r="B546" s="5"/>
      <c r="C546" s="5"/>
      <c r="D546" s="5"/>
      <c r="E546" s="5"/>
      <c r="F546" s="5"/>
      <c r="G546" s="5"/>
      <c r="H546" s="5"/>
      <c r="I546" s="5"/>
      <c r="J546" s="5"/>
      <c r="K546" s="17"/>
      <c r="L546" s="8"/>
      <c r="M546" s="8"/>
    </row>
    <row r="547" spans="2:13" ht="12.75" x14ac:dyDescent="0.2">
      <c r="B547" s="113" t="s">
        <v>10</v>
      </c>
      <c r="C547" s="113"/>
      <c r="D547" s="113" t="s">
        <v>1</v>
      </c>
      <c r="E547" s="121" t="s">
        <v>11</v>
      </c>
      <c r="F547" s="113" t="s">
        <v>22</v>
      </c>
      <c r="G547" s="113"/>
      <c r="H547" s="113" t="s">
        <v>20</v>
      </c>
      <c r="I547" s="113"/>
      <c r="J547" s="113" t="s">
        <v>23</v>
      </c>
      <c r="K547" s="120"/>
      <c r="L547" s="118" t="s">
        <v>25</v>
      </c>
      <c r="M547" s="8"/>
    </row>
    <row r="548" spans="2:13" ht="12.75" x14ac:dyDescent="0.2">
      <c r="B548" s="113"/>
      <c r="C548" s="113"/>
      <c r="D548" s="113"/>
      <c r="E548" s="121"/>
      <c r="F548" s="113"/>
      <c r="G548" s="113"/>
      <c r="H548" s="113"/>
      <c r="I548" s="113"/>
      <c r="J548" s="113"/>
      <c r="K548" s="120"/>
      <c r="L548" s="119"/>
      <c r="M548" s="8"/>
    </row>
    <row r="549" spans="2:13" ht="12.75" x14ac:dyDescent="0.2">
      <c r="B549" s="117" t="s">
        <v>26</v>
      </c>
      <c r="C549" s="117"/>
      <c r="D549" s="9" t="s">
        <v>84</v>
      </c>
      <c r="E549" s="108" t="s">
        <v>84</v>
      </c>
      <c r="F549" s="114" t="s">
        <v>84</v>
      </c>
      <c r="G549" s="114"/>
      <c r="H549" s="114" t="s">
        <v>84</v>
      </c>
      <c r="I549" s="114"/>
      <c r="J549" s="114" t="s">
        <v>84</v>
      </c>
      <c r="K549" s="123"/>
      <c r="L549" s="108" t="s">
        <v>84</v>
      </c>
      <c r="M549" s="8"/>
    </row>
    <row r="550" spans="2:13" ht="12.75" x14ac:dyDescent="0.2">
      <c r="B550" s="120" t="s">
        <v>27</v>
      </c>
      <c r="C550" s="122"/>
      <c r="D550" s="15"/>
      <c r="E550" s="51"/>
      <c r="F550" s="51"/>
      <c r="G550" s="51"/>
      <c r="H550" s="51"/>
      <c r="I550" s="51"/>
      <c r="J550" s="51"/>
      <c r="K550" s="51"/>
      <c r="L550" s="87" t="e">
        <f>(E549+F549+H549+J549+L549)/5</f>
        <v>#VALUE!</v>
      </c>
      <c r="M550" s="8"/>
    </row>
    <row r="551" spans="2:13" ht="12.75" x14ac:dyDescent="0.2">
      <c r="B551" s="117" t="s">
        <v>81</v>
      </c>
      <c r="C551" s="117"/>
      <c r="D551" s="9" t="s">
        <v>84</v>
      </c>
      <c r="E551" s="108" t="s">
        <v>84</v>
      </c>
      <c r="F551" s="114" t="s">
        <v>84</v>
      </c>
      <c r="G551" s="114"/>
      <c r="H551" s="114" t="s">
        <v>84</v>
      </c>
      <c r="I551" s="114"/>
      <c r="J551" s="114" t="s">
        <v>84</v>
      </c>
      <c r="K551" s="123"/>
      <c r="L551" s="108" t="s">
        <v>84</v>
      </c>
      <c r="M551" s="8"/>
    </row>
    <row r="552" spans="2:13" ht="12.75" x14ac:dyDescent="0.2">
      <c r="B552" s="120" t="s">
        <v>27</v>
      </c>
      <c r="C552" s="122"/>
      <c r="D552" s="15"/>
      <c r="E552" s="51"/>
      <c r="F552" s="51"/>
      <c r="G552" s="51"/>
      <c r="H552" s="51"/>
      <c r="I552" s="51"/>
      <c r="J552" s="51"/>
      <c r="K552" s="51"/>
      <c r="L552" s="87" t="e">
        <f>(E551+F551+H551+J551+L551)/5</f>
        <v>#VALUE!</v>
      </c>
      <c r="M552" s="8"/>
    </row>
    <row r="553" spans="2:13" ht="12.75" x14ac:dyDescent="0.2">
      <c r="B553" s="120" t="s">
        <v>27</v>
      </c>
      <c r="C553" s="122"/>
      <c r="D553" s="15"/>
      <c r="E553" s="51"/>
      <c r="F553" s="51"/>
      <c r="G553" s="51"/>
      <c r="H553" s="51"/>
      <c r="I553" s="51"/>
      <c r="J553" s="51"/>
      <c r="K553" s="51"/>
      <c r="L553" s="87" t="e">
        <f>(L550+L552)/2</f>
        <v>#VALUE!</v>
      </c>
      <c r="M553" s="8"/>
    </row>
    <row r="554" spans="2:13" ht="12.75" x14ac:dyDescent="0.2"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36"/>
      <c r="M554" s="8"/>
    </row>
    <row r="555" spans="2:13" ht="12.75" x14ac:dyDescent="0.2">
      <c r="B555" s="113" t="s">
        <v>10</v>
      </c>
      <c r="C555" s="113"/>
      <c r="D555" s="113" t="s">
        <v>1</v>
      </c>
      <c r="E555" s="121" t="s">
        <v>11</v>
      </c>
      <c r="F555" s="113" t="s">
        <v>20</v>
      </c>
      <c r="G555" s="113"/>
      <c r="H555" s="113" t="s">
        <v>14</v>
      </c>
      <c r="I555" s="113"/>
      <c r="J555" s="113" t="s">
        <v>28</v>
      </c>
      <c r="K555" s="113"/>
      <c r="L555" s="113" t="s">
        <v>17</v>
      </c>
      <c r="M555" s="8"/>
    </row>
    <row r="556" spans="2:13" ht="12.75" x14ac:dyDescent="0.2">
      <c r="B556" s="113"/>
      <c r="C556" s="113"/>
      <c r="D556" s="113"/>
      <c r="E556" s="121"/>
      <c r="F556" s="113"/>
      <c r="G556" s="113"/>
      <c r="H556" s="113"/>
      <c r="I556" s="113"/>
      <c r="J556" s="113"/>
      <c r="K556" s="113"/>
      <c r="L556" s="113"/>
      <c r="M556" s="8"/>
    </row>
    <row r="557" spans="2:13" ht="12.75" x14ac:dyDescent="0.2">
      <c r="B557" s="117" t="s">
        <v>29</v>
      </c>
      <c r="C557" s="117"/>
      <c r="D557" s="9">
        <v>10</v>
      </c>
      <c r="E557" s="108">
        <v>0.88</v>
      </c>
      <c r="F557" s="114">
        <v>0.89</v>
      </c>
      <c r="G557" s="114"/>
      <c r="H557" s="114">
        <v>0.9</v>
      </c>
      <c r="I557" s="114"/>
      <c r="J557" s="114">
        <v>1</v>
      </c>
      <c r="K557" s="114"/>
      <c r="L557" s="108">
        <f>+AVERAGE(E557:K557)</f>
        <v>0.91749999999999998</v>
      </c>
      <c r="M557" s="8"/>
    </row>
    <row r="558" spans="2:13" ht="12.75" x14ac:dyDescent="0.2">
      <c r="B558" s="117" t="s">
        <v>30</v>
      </c>
      <c r="C558" s="117"/>
      <c r="D558" s="9" t="s">
        <v>84</v>
      </c>
      <c r="E558" s="108" t="s">
        <v>84</v>
      </c>
      <c r="F558" s="114" t="s">
        <v>84</v>
      </c>
      <c r="G558" s="114"/>
      <c r="H558" s="114" t="s">
        <v>84</v>
      </c>
      <c r="I558" s="114"/>
      <c r="J558" s="114" t="s">
        <v>84</v>
      </c>
      <c r="K558" s="114"/>
      <c r="L558" s="108" t="e">
        <f>+AVERAGE(E558:K558)</f>
        <v>#DIV/0!</v>
      </c>
      <c r="M558" s="8"/>
    </row>
    <row r="559" spans="2:13" ht="12.75" x14ac:dyDescent="0.2">
      <c r="B559" s="113" t="s">
        <v>27</v>
      </c>
      <c r="C559" s="113"/>
      <c r="D559" s="113"/>
      <c r="E559" s="113"/>
      <c r="F559" s="113"/>
      <c r="G559" s="113"/>
      <c r="H559" s="113"/>
      <c r="I559" s="113"/>
      <c r="J559" s="113"/>
      <c r="K559" s="113"/>
      <c r="L559" s="87" t="e">
        <f>+AVERAGE(L557:L558)</f>
        <v>#DIV/0!</v>
      </c>
      <c r="M559" s="8"/>
    </row>
    <row r="560" spans="2:13" ht="12.75" x14ac:dyDescent="0.2"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17"/>
      <c r="M560" s="8"/>
    </row>
    <row r="561" spans="2:13" ht="51" x14ac:dyDescent="0.2">
      <c r="B561" s="127" t="s">
        <v>10</v>
      </c>
      <c r="C561" s="127"/>
      <c r="D561" s="22" t="s">
        <v>1</v>
      </c>
      <c r="E561" s="22" t="s">
        <v>22</v>
      </c>
      <c r="F561" s="20" t="s">
        <v>31</v>
      </c>
      <c r="G561" s="20" t="s">
        <v>66</v>
      </c>
      <c r="H561" s="110" t="s">
        <v>15</v>
      </c>
      <c r="I561" s="110" t="s">
        <v>32</v>
      </c>
      <c r="J561" s="7"/>
      <c r="K561" s="7"/>
      <c r="L561" s="7"/>
      <c r="M561" s="8"/>
    </row>
    <row r="562" spans="2:13" ht="12.75" x14ac:dyDescent="0.2">
      <c r="B562" s="126" t="s">
        <v>33</v>
      </c>
      <c r="C562" s="126"/>
      <c r="D562" s="23" t="s">
        <v>84</v>
      </c>
      <c r="E562" s="88" t="s">
        <v>84</v>
      </c>
      <c r="F562" s="88" t="s">
        <v>84</v>
      </c>
      <c r="G562" s="89" t="s">
        <v>84</v>
      </c>
      <c r="H562" s="90" t="s">
        <v>84</v>
      </c>
      <c r="I562" s="90" t="e">
        <f>+AVERAGE(E562:H562)</f>
        <v>#DIV/0!</v>
      </c>
      <c r="J562" s="27"/>
      <c r="K562" s="28"/>
      <c r="L562" s="27"/>
      <c r="M562" s="8"/>
    </row>
    <row r="563" spans="2:13" ht="12.75" x14ac:dyDescent="0.2">
      <c r="B563" s="125" t="s">
        <v>34</v>
      </c>
      <c r="C563" s="125"/>
      <c r="D563" s="29" t="s">
        <v>84</v>
      </c>
      <c r="E563" s="88" t="s">
        <v>84</v>
      </c>
      <c r="F563" s="88" t="s">
        <v>84</v>
      </c>
      <c r="G563" s="88" t="s">
        <v>84</v>
      </c>
      <c r="H563" s="90" t="s">
        <v>84</v>
      </c>
      <c r="I563" s="90" t="e">
        <f>+AVERAGE(E563:H563)</f>
        <v>#DIV/0!</v>
      </c>
      <c r="J563" s="27"/>
      <c r="K563" s="28"/>
      <c r="L563" s="27"/>
      <c r="M563" s="8"/>
    </row>
    <row r="564" spans="2:13" ht="12.75" x14ac:dyDescent="0.2">
      <c r="B564" s="124" t="s">
        <v>35</v>
      </c>
      <c r="C564" s="124"/>
      <c r="D564" s="30" t="s">
        <v>84</v>
      </c>
      <c r="E564" s="88" t="s">
        <v>84</v>
      </c>
      <c r="F564" s="88" t="s">
        <v>84</v>
      </c>
      <c r="G564" s="91" t="s">
        <v>84</v>
      </c>
      <c r="H564" s="90" t="s">
        <v>84</v>
      </c>
      <c r="I564" s="90" t="e">
        <f>+AVERAGE(E564:H564)</f>
        <v>#DIV/0!</v>
      </c>
      <c r="J564" s="27"/>
      <c r="K564" s="28"/>
      <c r="L564" s="27"/>
      <c r="M564" s="8"/>
    </row>
    <row r="565" spans="2:13" ht="12.75" x14ac:dyDescent="0.2">
      <c r="B565" s="134" t="s">
        <v>36</v>
      </c>
      <c r="C565" s="134"/>
      <c r="D565" s="134"/>
      <c r="E565" s="134"/>
      <c r="F565" s="134"/>
      <c r="G565" s="134"/>
      <c r="H565" s="134"/>
      <c r="I565" s="92" t="e">
        <f>+AVERAGE(I562:I564)</f>
        <v>#DIV/0!</v>
      </c>
      <c r="J565" s="27"/>
      <c r="K565" s="28"/>
      <c r="L565" s="27"/>
      <c r="M565" s="8"/>
    </row>
    <row r="566" spans="2:13" ht="12.75" x14ac:dyDescent="0.2"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</row>
    <row r="567" spans="2:13" ht="12.75" x14ac:dyDescent="0.2">
      <c r="B567" s="128" t="s">
        <v>10</v>
      </c>
      <c r="C567" s="129"/>
      <c r="D567" s="118" t="s">
        <v>1</v>
      </c>
      <c r="E567" s="132" t="s">
        <v>11</v>
      </c>
      <c r="F567" s="128" t="s">
        <v>37</v>
      </c>
      <c r="G567" s="129"/>
      <c r="H567" s="128" t="s">
        <v>14</v>
      </c>
      <c r="I567" s="129"/>
      <c r="J567" s="128" t="s">
        <v>15</v>
      </c>
      <c r="K567" s="129"/>
      <c r="L567" s="118" t="s">
        <v>28</v>
      </c>
      <c r="M567" s="118" t="s">
        <v>17</v>
      </c>
    </row>
    <row r="568" spans="2:13" ht="12.75" x14ac:dyDescent="0.2">
      <c r="B568" s="130"/>
      <c r="C568" s="131"/>
      <c r="D568" s="119"/>
      <c r="E568" s="133"/>
      <c r="F568" s="130"/>
      <c r="G568" s="131"/>
      <c r="H568" s="130"/>
      <c r="I568" s="131"/>
      <c r="J568" s="130"/>
      <c r="K568" s="131"/>
      <c r="L568" s="119"/>
      <c r="M568" s="119"/>
    </row>
    <row r="569" spans="2:13" ht="12.75" x14ac:dyDescent="0.2">
      <c r="B569" s="115" t="s">
        <v>38</v>
      </c>
      <c r="C569" s="116"/>
      <c r="D569" s="9" t="s">
        <v>84</v>
      </c>
      <c r="E569" s="108" t="s">
        <v>84</v>
      </c>
      <c r="F569" s="123" t="s">
        <v>84</v>
      </c>
      <c r="G569" s="135"/>
      <c r="H569" s="123" t="s">
        <v>84</v>
      </c>
      <c r="I569" s="135"/>
      <c r="J569" s="123" t="s">
        <v>84</v>
      </c>
      <c r="K569" s="135"/>
      <c r="L569" s="108" t="s">
        <v>84</v>
      </c>
      <c r="M569" s="108" t="e">
        <f>+AVERAGE(E569:L569)</f>
        <v>#DIV/0!</v>
      </c>
    </row>
    <row r="570" spans="2:13" ht="12.75" x14ac:dyDescent="0.2">
      <c r="B570" s="32"/>
      <c r="C570" s="32"/>
      <c r="D570" s="107"/>
      <c r="E570" s="109"/>
      <c r="F570" s="109"/>
      <c r="G570" s="107"/>
      <c r="H570" s="109"/>
      <c r="I570" s="107"/>
      <c r="J570" s="109"/>
      <c r="K570" s="107"/>
      <c r="L570" s="109"/>
      <c r="M570" s="8"/>
    </row>
    <row r="571" spans="2:13" ht="12.75" x14ac:dyDescent="0.2">
      <c r="B571" s="113" t="s">
        <v>10</v>
      </c>
      <c r="C571" s="113"/>
      <c r="D571" s="113" t="s">
        <v>1</v>
      </c>
      <c r="E571" s="121" t="s">
        <v>11</v>
      </c>
      <c r="F571" s="113" t="s">
        <v>22</v>
      </c>
      <c r="G571" s="113"/>
      <c r="H571" s="113" t="s">
        <v>20</v>
      </c>
      <c r="I571" s="113"/>
      <c r="J571" s="113" t="s">
        <v>23</v>
      </c>
      <c r="K571" s="113"/>
      <c r="L571" s="113" t="s">
        <v>24</v>
      </c>
      <c r="M571" s="113"/>
    </row>
    <row r="572" spans="2:13" ht="12.75" x14ac:dyDescent="0.2">
      <c r="B572" s="113"/>
      <c r="C572" s="113"/>
      <c r="D572" s="113"/>
      <c r="E572" s="121"/>
      <c r="F572" s="113"/>
      <c r="G572" s="113"/>
      <c r="H572" s="113"/>
      <c r="I572" s="113"/>
      <c r="J572" s="113"/>
      <c r="K572" s="113"/>
      <c r="L572" s="113"/>
      <c r="M572" s="113"/>
    </row>
    <row r="573" spans="2:13" ht="12.75" x14ac:dyDescent="0.2">
      <c r="B573" s="117" t="s">
        <v>64</v>
      </c>
      <c r="C573" s="117"/>
      <c r="D573" s="9" t="s">
        <v>84</v>
      </c>
      <c r="E573" s="108" t="s">
        <v>84</v>
      </c>
      <c r="F573" s="114" t="s">
        <v>84</v>
      </c>
      <c r="G573" s="114"/>
      <c r="H573" s="114" t="s">
        <v>84</v>
      </c>
      <c r="I573" s="114"/>
      <c r="J573" s="114" t="s">
        <v>84</v>
      </c>
      <c r="K573" s="114"/>
      <c r="L573" s="114" t="s">
        <v>84</v>
      </c>
      <c r="M573" s="114"/>
    </row>
    <row r="574" spans="2:13" ht="12.75" x14ac:dyDescent="0.2">
      <c r="B574" s="120" t="s">
        <v>27</v>
      </c>
      <c r="C574" s="122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</row>
    <row r="575" spans="2:13" ht="12.75" x14ac:dyDescent="0.2"/>
    <row r="576" spans="2:13" ht="63.75" x14ac:dyDescent="0.2">
      <c r="B576" s="127" t="s">
        <v>10</v>
      </c>
      <c r="C576" s="127"/>
      <c r="D576" s="22" t="s">
        <v>1</v>
      </c>
      <c r="E576" s="22" t="s">
        <v>22</v>
      </c>
      <c r="F576" s="110" t="s">
        <v>67</v>
      </c>
      <c r="G576" s="20" t="s">
        <v>66</v>
      </c>
      <c r="H576" s="110" t="s">
        <v>32</v>
      </c>
      <c r="I576" s="49"/>
      <c r="L576" s="156"/>
    </row>
    <row r="577" spans="2:11" ht="12.75" x14ac:dyDescent="0.2">
      <c r="B577" s="126" t="s">
        <v>59</v>
      </c>
      <c r="C577" s="126"/>
      <c r="D577" s="23" t="s">
        <v>84</v>
      </c>
      <c r="E577" s="88" t="s">
        <v>84</v>
      </c>
      <c r="F577" s="88" t="s">
        <v>84</v>
      </c>
      <c r="G577" s="89" t="s">
        <v>84</v>
      </c>
      <c r="H577" s="90" t="e">
        <f>+AVERAGE(E577:G577)</f>
        <v>#DIV/0!</v>
      </c>
      <c r="I577" s="50"/>
    </row>
    <row r="578" spans="2:11" ht="12.75" x14ac:dyDescent="0.2">
      <c r="B578" s="125" t="s">
        <v>65</v>
      </c>
      <c r="C578" s="125"/>
      <c r="D578" s="29" t="s">
        <v>84</v>
      </c>
      <c r="E578" s="88" t="s">
        <v>84</v>
      </c>
      <c r="F578" s="88" t="s">
        <v>84</v>
      </c>
      <c r="G578" s="88" t="s">
        <v>84</v>
      </c>
      <c r="H578" s="90" t="e">
        <f>+AVERAGE(E578:G578)</f>
        <v>#DIV/0!</v>
      </c>
      <c r="I578" s="50"/>
    </row>
    <row r="579" spans="2:11" ht="25.5" x14ac:dyDescent="0.2">
      <c r="B579" s="47" t="s">
        <v>36</v>
      </c>
      <c r="C579" s="48"/>
      <c r="D579" s="48"/>
      <c r="E579" s="48"/>
      <c r="F579" s="48"/>
      <c r="G579" s="48"/>
      <c r="H579" s="92" t="e">
        <f>+AVERAGE(H577:H578)</f>
        <v>#DIV/0!</v>
      </c>
      <c r="I579" s="50"/>
    </row>
    <row r="580" spans="2:11" ht="12.75" x14ac:dyDescent="0.2"/>
    <row r="581" spans="2:11" ht="12.75" x14ac:dyDescent="0.2">
      <c r="B581" s="113" t="s">
        <v>85</v>
      </c>
      <c r="C581" s="113"/>
      <c r="D581" s="136" t="s">
        <v>89</v>
      </c>
      <c r="E581" s="121" t="s">
        <v>54</v>
      </c>
      <c r="F581" s="121" t="s">
        <v>90</v>
      </c>
      <c r="G581" s="113" t="s">
        <v>91</v>
      </c>
      <c r="H581" s="113"/>
      <c r="I581" s="121" t="s">
        <v>92</v>
      </c>
      <c r="J581" s="121" t="s">
        <v>15</v>
      </c>
      <c r="K581" s="118" t="s">
        <v>17</v>
      </c>
    </row>
    <row r="582" spans="2:11" ht="12.75" x14ac:dyDescent="0.2">
      <c r="B582" s="113"/>
      <c r="C582" s="113"/>
      <c r="D582" s="136"/>
      <c r="E582" s="121"/>
      <c r="F582" s="121"/>
      <c r="G582" s="113"/>
      <c r="H582" s="113"/>
      <c r="I582" s="121"/>
      <c r="J582" s="121"/>
      <c r="K582" s="119"/>
    </row>
    <row r="583" spans="2:11" ht="12.75" x14ac:dyDescent="0.2">
      <c r="B583" s="126" t="s">
        <v>87</v>
      </c>
      <c r="C583" s="126"/>
      <c r="D583" s="9">
        <v>3</v>
      </c>
      <c r="E583" s="108">
        <v>1</v>
      </c>
      <c r="F583" s="108">
        <v>0.92</v>
      </c>
      <c r="G583" s="123">
        <v>0.71</v>
      </c>
      <c r="H583" s="135"/>
      <c r="I583" s="108" t="s">
        <v>84</v>
      </c>
      <c r="J583" s="108">
        <v>1</v>
      </c>
      <c r="K583" s="108">
        <f>AVERAGE(E583:J583)</f>
        <v>0.90749999999999997</v>
      </c>
    </row>
    <row r="584" spans="2:11" ht="12.75" x14ac:dyDescent="0.2">
      <c r="B584" s="138" t="s">
        <v>88</v>
      </c>
      <c r="C584" s="138"/>
      <c r="D584" s="136" t="s">
        <v>89</v>
      </c>
      <c r="E584" s="121" t="s">
        <v>54</v>
      </c>
      <c r="F584" s="121" t="s">
        <v>93</v>
      </c>
      <c r="G584" s="113" t="s">
        <v>94</v>
      </c>
      <c r="H584" s="113"/>
      <c r="I584" s="121" t="s">
        <v>92</v>
      </c>
      <c r="J584" s="121" t="s">
        <v>15</v>
      </c>
      <c r="K584" s="118" t="s">
        <v>17</v>
      </c>
    </row>
    <row r="585" spans="2:11" ht="12.75" x14ac:dyDescent="0.2">
      <c r="B585" s="138"/>
      <c r="C585" s="138"/>
      <c r="D585" s="136"/>
      <c r="E585" s="121"/>
      <c r="F585" s="121"/>
      <c r="G585" s="113"/>
      <c r="H585" s="113"/>
      <c r="I585" s="121"/>
      <c r="J585" s="121"/>
      <c r="K585" s="119"/>
    </row>
    <row r="586" spans="2:11" ht="12.75" x14ac:dyDescent="0.2">
      <c r="B586" s="138"/>
      <c r="C586" s="138"/>
      <c r="D586" s="9">
        <v>3</v>
      </c>
      <c r="E586" s="108">
        <v>1</v>
      </c>
      <c r="F586" s="108">
        <v>1</v>
      </c>
      <c r="G586" s="123">
        <v>1</v>
      </c>
      <c r="H586" s="135"/>
      <c r="I586" s="108" t="s">
        <v>84</v>
      </c>
      <c r="J586" s="108">
        <v>1</v>
      </c>
      <c r="K586" s="108">
        <f>+AVERAGE(E586:J586)</f>
        <v>1</v>
      </c>
    </row>
    <row r="587" spans="2:11" ht="12.75" x14ac:dyDescent="0.2">
      <c r="B587" s="126" t="s">
        <v>86</v>
      </c>
      <c r="C587" s="126"/>
      <c r="D587" s="136" t="s">
        <v>89</v>
      </c>
      <c r="E587" s="121" t="s">
        <v>54</v>
      </c>
      <c r="F587" s="137" t="s">
        <v>95</v>
      </c>
      <c r="G587" s="121" t="s">
        <v>96</v>
      </c>
      <c r="H587" s="121" t="s">
        <v>92</v>
      </c>
      <c r="I587" s="121" t="s">
        <v>15</v>
      </c>
      <c r="J587" s="118" t="s">
        <v>17</v>
      </c>
      <c r="K587" s="118" t="s">
        <v>47</v>
      </c>
    </row>
    <row r="588" spans="2:11" ht="12.75" x14ac:dyDescent="0.2">
      <c r="B588" s="126"/>
      <c r="C588" s="126"/>
      <c r="D588" s="136"/>
      <c r="E588" s="121"/>
      <c r="F588" s="137"/>
      <c r="G588" s="121"/>
      <c r="H588" s="121"/>
      <c r="I588" s="121"/>
      <c r="J588" s="119"/>
      <c r="K588" s="119"/>
    </row>
    <row r="589" spans="2:11" ht="12.75" x14ac:dyDescent="0.2">
      <c r="B589" s="126"/>
      <c r="C589" s="126"/>
      <c r="D589" s="9">
        <v>3</v>
      </c>
      <c r="E589" s="108">
        <v>1</v>
      </c>
      <c r="F589" s="108">
        <v>1</v>
      </c>
      <c r="G589" s="108">
        <v>1</v>
      </c>
      <c r="H589" s="108" t="s">
        <v>84</v>
      </c>
      <c r="I589" s="108">
        <v>1</v>
      </c>
      <c r="J589" s="108">
        <f>AVERAGE(E589:I589)</f>
        <v>1</v>
      </c>
      <c r="K589" s="108">
        <f>(K583+K586+J589)/3</f>
        <v>0.96916666666666662</v>
      </c>
    </row>
    <row r="590" spans="2:11" ht="12.75" x14ac:dyDescent="0.2"/>
    <row r="591" spans="2:11" ht="51" x14ac:dyDescent="0.2">
      <c r="B591" s="113" t="s">
        <v>10</v>
      </c>
      <c r="C591" s="113"/>
      <c r="D591" s="106" t="s">
        <v>1</v>
      </c>
      <c r="E591" s="106" t="s">
        <v>12</v>
      </c>
      <c r="F591" s="106" t="s">
        <v>14</v>
      </c>
      <c r="G591" s="106" t="s">
        <v>69</v>
      </c>
      <c r="H591" s="106" t="s">
        <v>15</v>
      </c>
      <c r="I591" s="106" t="s">
        <v>17</v>
      </c>
    </row>
    <row r="592" spans="2:11" ht="12.75" x14ac:dyDescent="0.2">
      <c r="B592" s="121" t="s">
        <v>151</v>
      </c>
      <c r="C592" s="121"/>
      <c r="D592" s="9" t="s">
        <v>84</v>
      </c>
      <c r="E592" s="84" t="s">
        <v>84</v>
      </c>
      <c r="F592" s="84" t="s">
        <v>84</v>
      </c>
      <c r="G592" s="85" t="s">
        <v>84</v>
      </c>
      <c r="H592" s="84" t="s">
        <v>84</v>
      </c>
      <c r="I592" s="85" t="e">
        <f>+AVERAGE(E592:H592)</f>
        <v>#DIV/0!</v>
      </c>
      <c r="J592" s="157"/>
    </row>
    <row r="593" spans="2:9" ht="12.75" x14ac:dyDescent="0.2">
      <c r="B593" s="117" t="s">
        <v>152</v>
      </c>
      <c r="C593" s="117"/>
      <c r="D593" s="9" t="s">
        <v>84</v>
      </c>
      <c r="E593" s="84" t="s">
        <v>84</v>
      </c>
      <c r="F593" s="84" t="s">
        <v>84</v>
      </c>
      <c r="G593" s="85" t="s">
        <v>84</v>
      </c>
      <c r="H593" s="84" t="s">
        <v>84</v>
      </c>
      <c r="I593" s="85" t="e">
        <f>+AVERAGE(E593:H593)</f>
        <v>#DIV/0!</v>
      </c>
    </row>
    <row r="594" spans="2:9" ht="12.75" x14ac:dyDescent="0.2"/>
    <row r="595" spans="2:9" ht="12.75" x14ac:dyDescent="0.2"/>
    <row r="596" spans="2:9" ht="12.75" x14ac:dyDescent="0.2"/>
    <row r="597" spans="2:9" ht="12.75" x14ac:dyDescent="0.2"/>
    <row r="598" spans="2:9" ht="12.75" x14ac:dyDescent="0.2"/>
    <row r="599" spans="2:9" ht="12.75" x14ac:dyDescent="0.2"/>
    <row r="600" spans="2:9" ht="12.75" x14ac:dyDescent="0.2"/>
    <row r="601" spans="2:9" ht="12.75" x14ac:dyDescent="0.2"/>
    <row r="602" spans="2:9" ht="12.75" x14ac:dyDescent="0.2"/>
    <row r="603" spans="2:9" ht="12.75" x14ac:dyDescent="0.2"/>
    <row r="604" spans="2:9" ht="12.75" x14ac:dyDescent="0.2"/>
    <row r="605" spans="2:9" ht="12.75" x14ac:dyDescent="0.2"/>
    <row r="606" spans="2:9" ht="12.75" x14ac:dyDescent="0.2"/>
    <row r="607" spans="2:9" ht="12.75" x14ac:dyDescent="0.2"/>
    <row r="608" spans="2:9" ht="12.75" x14ac:dyDescent="0.2"/>
    <row r="609" ht="12.75" x14ac:dyDescent="0.2"/>
    <row r="610" ht="12.75" x14ac:dyDescent="0.2"/>
    <row r="611" ht="12.75" x14ac:dyDescent="0.2"/>
    <row r="612" ht="12.75" x14ac:dyDescent="0.2"/>
    <row r="613" ht="12.75" x14ac:dyDescent="0.2"/>
    <row r="614" ht="12.75" x14ac:dyDescent="0.2"/>
    <row r="615" ht="12.75" x14ac:dyDescent="0.2"/>
    <row r="616" ht="12.75" x14ac:dyDescent="0.2"/>
    <row r="617" ht="12.75" x14ac:dyDescent="0.2"/>
    <row r="618" ht="12.75" x14ac:dyDescent="0.2"/>
    <row r="619" ht="12.75" x14ac:dyDescent="0.2"/>
    <row r="620" ht="12.75" x14ac:dyDescent="0.2"/>
    <row r="621" ht="12.75" x14ac:dyDescent="0.2"/>
    <row r="622" ht="12.75" x14ac:dyDescent="0.2"/>
    <row r="623" ht="12.75" x14ac:dyDescent="0.2"/>
    <row r="624" ht="12.75" x14ac:dyDescent="0.2"/>
    <row r="625" ht="12.75" x14ac:dyDescent="0.2"/>
    <row r="626" ht="12.75" x14ac:dyDescent="0.2"/>
    <row r="627" ht="12.75" x14ac:dyDescent="0.2"/>
    <row r="628" ht="12.75" x14ac:dyDescent="0.2"/>
    <row r="629" ht="12.75" x14ac:dyDescent="0.2"/>
    <row r="630" ht="12.75" x14ac:dyDescent="0.2"/>
    <row r="631" ht="12.75" x14ac:dyDescent="0.2"/>
    <row r="632" ht="12.75" x14ac:dyDescent="0.2"/>
    <row r="633" ht="12.75" x14ac:dyDescent="0.2"/>
    <row r="634" ht="12.75" x14ac:dyDescent="0.2"/>
    <row r="635" ht="12.75" x14ac:dyDescent="0.2"/>
    <row r="636" ht="12.75" x14ac:dyDescent="0.2"/>
    <row r="637" ht="12.75" x14ac:dyDescent="0.2"/>
    <row r="638" ht="12.75" x14ac:dyDescent="0.2"/>
    <row r="639" ht="12.75" x14ac:dyDescent="0.2"/>
    <row r="640" ht="12.75" x14ac:dyDescent="0.2"/>
    <row r="641" ht="12.75" x14ac:dyDescent="0.2"/>
    <row r="642" ht="12.75" x14ac:dyDescent="0.2"/>
    <row r="643" ht="12.75" x14ac:dyDescent="0.2"/>
    <row r="644" ht="12.75" x14ac:dyDescent="0.2"/>
    <row r="645" ht="12.75" x14ac:dyDescent="0.2"/>
    <row r="646" ht="12.75" x14ac:dyDescent="0.2"/>
    <row r="647" ht="12.75" x14ac:dyDescent="0.2"/>
    <row r="648" ht="12.75" x14ac:dyDescent="0.2"/>
    <row r="649" ht="12.75" x14ac:dyDescent="0.2"/>
    <row r="650" ht="12.75" x14ac:dyDescent="0.2"/>
    <row r="651" ht="12.75" x14ac:dyDescent="0.2"/>
    <row r="652" ht="12.75" x14ac:dyDescent="0.2"/>
    <row r="653" ht="12.75" x14ac:dyDescent="0.2"/>
    <row r="654" ht="12.75" x14ac:dyDescent="0.2"/>
    <row r="655" ht="12.75" x14ac:dyDescent="0.2"/>
    <row r="656" ht="12.75" x14ac:dyDescent="0.2"/>
    <row r="657" ht="12.75" x14ac:dyDescent="0.2"/>
    <row r="658" ht="12.75" x14ac:dyDescent="0.2"/>
    <row r="659" ht="12.75" x14ac:dyDescent="0.2"/>
    <row r="660" ht="12.75" x14ac:dyDescent="0.2"/>
    <row r="661" ht="12.75" x14ac:dyDescent="0.2"/>
    <row r="662" ht="12.75" x14ac:dyDescent="0.2"/>
    <row r="663" ht="12.75" x14ac:dyDescent="0.2"/>
    <row r="664" ht="12.75" x14ac:dyDescent="0.2"/>
    <row r="665" ht="12.75" x14ac:dyDescent="0.2"/>
    <row r="666" ht="12.75" x14ac:dyDescent="0.2"/>
    <row r="667" ht="12.75" x14ac:dyDescent="0.2"/>
    <row r="668" ht="12.75" x14ac:dyDescent="0.2"/>
    <row r="669" ht="12.75" x14ac:dyDescent="0.2"/>
    <row r="670" ht="12.75" x14ac:dyDescent="0.2"/>
    <row r="671" ht="12.75" x14ac:dyDescent="0.2"/>
    <row r="672" ht="12.75" x14ac:dyDescent="0.2"/>
    <row r="673" ht="12.75" x14ac:dyDescent="0.2"/>
    <row r="674" ht="12.75" x14ac:dyDescent="0.2"/>
    <row r="675" ht="12.75" x14ac:dyDescent="0.2"/>
    <row r="676" ht="12.75" x14ac:dyDescent="0.2"/>
    <row r="677" ht="12.75" x14ac:dyDescent="0.2"/>
    <row r="678" ht="12.75" x14ac:dyDescent="0.2"/>
    <row r="679" ht="12.75" x14ac:dyDescent="0.2"/>
    <row r="680" ht="12.75" x14ac:dyDescent="0.2"/>
    <row r="681" ht="12.75" x14ac:dyDescent="0.2"/>
    <row r="682" ht="12.75" x14ac:dyDescent="0.2"/>
    <row r="683" ht="12.75" x14ac:dyDescent="0.2"/>
    <row r="684" ht="12.75" x14ac:dyDescent="0.2"/>
    <row r="685" ht="12.75" x14ac:dyDescent="0.2"/>
    <row r="686" ht="12.75" x14ac:dyDescent="0.2"/>
    <row r="687" ht="12.75" x14ac:dyDescent="0.2"/>
    <row r="688" ht="12.75" x14ac:dyDescent="0.2"/>
    <row r="689" ht="12.75" x14ac:dyDescent="0.2"/>
    <row r="690" ht="12.75" x14ac:dyDescent="0.2"/>
    <row r="691" ht="12.75" x14ac:dyDescent="0.2"/>
    <row r="692" ht="12.75" x14ac:dyDescent="0.2"/>
    <row r="693" ht="12.75" x14ac:dyDescent="0.2"/>
    <row r="694" ht="12.75" x14ac:dyDescent="0.2"/>
    <row r="695" ht="12.75" x14ac:dyDescent="0.2"/>
    <row r="696" ht="12.75" x14ac:dyDescent="0.2"/>
    <row r="697" ht="12.75" x14ac:dyDescent="0.2"/>
    <row r="698" ht="12.75" x14ac:dyDescent="0.2"/>
    <row r="699" ht="12.75" x14ac:dyDescent="0.2"/>
    <row r="700" ht="12.75" x14ac:dyDescent="0.2"/>
    <row r="701" ht="12.75" x14ac:dyDescent="0.2"/>
    <row r="702" ht="12.75" x14ac:dyDescent="0.2"/>
    <row r="703" ht="12.75" x14ac:dyDescent="0.2"/>
    <row r="704" ht="12.75" x14ac:dyDescent="0.2"/>
    <row r="705" ht="12.75" x14ac:dyDescent="0.2"/>
    <row r="706" ht="12.75" x14ac:dyDescent="0.2"/>
    <row r="707" ht="12.75" x14ac:dyDescent="0.2"/>
    <row r="708" ht="12.75" x14ac:dyDescent="0.2"/>
    <row r="709" ht="12.75" x14ac:dyDescent="0.2"/>
    <row r="710" ht="12.75" x14ac:dyDescent="0.2"/>
    <row r="711" ht="12.75" x14ac:dyDescent="0.2"/>
    <row r="712" ht="12.75" x14ac:dyDescent="0.2"/>
    <row r="713" ht="12.75" x14ac:dyDescent="0.2"/>
    <row r="714" ht="12.75" x14ac:dyDescent="0.2"/>
    <row r="715" ht="12.75" x14ac:dyDescent="0.2"/>
    <row r="716" ht="12.75" x14ac:dyDescent="0.2"/>
    <row r="717" ht="12.75" x14ac:dyDescent="0.2"/>
    <row r="718" ht="12.75" x14ac:dyDescent="0.2"/>
    <row r="719" ht="12.75" x14ac:dyDescent="0.2"/>
    <row r="720" ht="12.75" x14ac:dyDescent="0.2"/>
    <row r="721" ht="12.75" x14ac:dyDescent="0.2"/>
    <row r="722" ht="12.75" x14ac:dyDescent="0.2"/>
    <row r="723" ht="12.75" x14ac:dyDescent="0.2"/>
    <row r="724" ht="12.75" x14ac:dyDescent="0.2"/>
    <row r="725" ht="12.75" x14ac:dyDescent="0.2"/>
    <row r="726" ht="12.75" x14ac:dyDescent="0.2"/>
    <row r="727" ht="12.75" x14ac:dyDescent="0.2"/>
    <row r="728" ht="12.75" x14ac:dyDescent="0.2"/>
    <row r="729" ht="12.75" x14ac:dyDescent="0.2"/>
    <row r="730" ht="12.75" x14ac:dyDescent="0.2"/>
    <row r="731" ht="12.75" x14ac:dyDescent="0.2"/>
    <row r="732" ht="12.75" x14ac:dyDescent="0.2"/>
    <row r="733" ht="12.75" x14ac:dyDescent="0.2"/>
    <row r="734" ht="12.75" x14ac:dyDescent="0.2"/>
    <row r="735" ht="12.75" x14ac:dyDescent="0.2"/>
    <row r="736" ht="12.75" x14ac:dyDescent="0.2"/>
    <row r="737" ht="12.75" x14ac:dyDescent="0.2"/>
    <row r="738" ht="12.75" x14ac:dyDescent="0.2"/>
    <row r="739" ht="12.75" x14ac:dyDescent="0.2"/>
    <row r="740" ht="12.75" x14ac:dyDescent="0.2"/>
    <row r="741" ht="12.75" x14ac:dyDescent="0.2"/>
    <row r="742" ht="12.75" x14ac:dyDescent="0.2"/>
    <row r="743" ht="12.75" x14ac:dyDescent="0.2"/>
    <row r="744" ht="12.75" x14ac:dyDescent="0.2"/>
    <row r="745" ht="12.75" x14ac:dyDescent="0.2"/>
    <row r="746" ht="12.75" x14ac:dyDescent="0.2"/>
    <row r="747" ht="12.75" x14ac:dyDescent="0.2"/>
    <row r="748" ht="12.75" x14ac:dyDescent="0.2"/>
    <row r="749" ht="12.75" x14ac:dyDescent="0.2"/>
    <row r="750" ht="12.75" x14ac:dyDescent="0.2"/>
    <row r="751" ht="12.75" x14ac:dyDescent="0.2"/>
    <row r="752" ht="12.75" x14ac:dyDescent="0.2"/>
    <row r="753" ht="12.75" x14ac:dyDescent="0.2"/>
    <row r="754" ht="12.75" x14ac:dyDescent="0.2"/>
    <row r="755" ht="12.75" x14ac:dyDescent="0.2"/>
    <row r="756" ht="12.75" x14ac:dyDescent="0.2"/>
    <row r="757" ht="12.75" x14ac:dyDescent="0.2"/>
    <row r="758" ht="12.75" x14ac:dyDescent="0.2"/>
    <row r="759" ht="12.75" x14ac:dyDescent="0.2"/>
    <row r="760" ht="12.75" x14ac:dyDescent="0.2"/>
    <row r="761" ht="12.75" x14ac:dyDescent="0.2"/>
    <row r="762" ht="12.75" x14ac:dyDescent="0.2"/>
    <row r="763" ht="12.75" x14ac:dyDescent="0.2"/>
    <row r="764" ht="12.75" x14ac:dyDescent="0.2"/>
    <row r="765" ht="12.75" x14ac:dyDescent="0.2"/>
    <row r="766" ht="12.75" x14ac:dyDescent="0.2"/>
    <row r="767" ht="12.75" x14ac:dyDescent="0.2"/>
    <row r="768" ht="12.75" x14ac:dyDescent="0.2"/>
    <row r="769" ht="12.75" x14ac:dyDescent="0.2"/>
    <row r="770" ht="12.75" x14ac:dyDescent="0.2"/>
    <row r="771" ht="12.75" x14ac:dyDescent="0.2"/>
    <row r="772" ht="12.75" x14ac:dyDescent="0.2"/>
    <row r="773" ht="12.75" x14ac:dyDescent="0.2"/>
    <row r="774" ht="12.75" x14ac:dyDescent="0.2"/>
    <row r="775" ht="12.75" x14ac:dyDescent="0.2"/>
    <row r="776" ht="12.75" x14ac:dyDescent="0.2"/>
    <row r="777" ht="12.75" x14ac:dyDescent="0.2"/>
    <row r="778" ht="12.75" x14ac:dyDescent="0.2"/>
    <row r="779" ht="12.75" x14ac:dyDescent="0.2"/>
    <row r="780" ht="12.75" x14ac:dyDescent="0.2"/>
    <row r="781" ht="12.75" x14ac:dyDescent="0.2"/>
    <row r="782" ht="12.75" x14ac:dyDescent="0.2"/>
    <row r="783" ht="12.75" x14ac:dyDescent="0.2"/>
    <row r="784" ht="12.75" x14ac:dyDescent="0.2"/>
    <row r="785" ht="12.75" x14ac:dyDescent="0.2"/>
    <row r="786" ht="12.75" x14ac:dyDescent="0.2"/>
    <row r="787" ht="12.75" x14ac:dyDescent="0.2"/>
    <row r="788" ht="12.75" x14ac:dyDescent="0.2"/>
    <row r="789" ht="12.75" x14ac:dyDescent="0.2"/>
    <row r="790" ht="12.75" x14ac:dyDescent="0.2"/>
    <row r="791" ht="12.75" x14ac:dyDescent="0.2"/>
    <row r="792" ht="12.75" x14ac:dyDescent="0.2"/>
    <row r="793" ht="12.75" x14ac:dyDescent="0.2"/>
    <row r="794" ht="12.75" x14ac:dyDescent="0.2"/>
    <row r="795" ht="12.75" x14ac:dyDescent="0.2"/>
    <row r="796" ht="12.75" x14ac:dyDescent="0.2"/>
    <row r="797" ht="12.75" x14ac:dyDescent="0.2"/>
    <row r="798" ht="12.75" x14ac:dyDescent="0.2"/>
    <row r="799" ht="12.75" x14ac:dyDescent="0.2"/>
    <row r="800" ht="12.75" x14ac:dyDescent="0.2"/>
    <row r="801" ht="12.75" x14ac:dyDescent="0.2"/>
    <row r="802" ht="12.75" x14ac:dyDescent="0.2"/>
    <row r="803" ht="12.75" x14ac:dyDescent="0.2"/>
    <row r="804" ht="12.75" x14ac:dyDescent="0.2"/>
    <row r="805" ht="12.75" x14ac:dyDescent="0.2"/>
    <row r="806" ht="12.75" x14ac:dyDescent="0.2"/>
    <row r="807" ht="12.75" x14ac:dyDescent="0.2"/>
    <row r="808" ht="12.75" x14ac:dyDescent="0.2"/>
    <row r="809" ht="12.75" x14ac:dyDescent="0.2"/>
    <row r="810" ht="12.75" x14ac:dyDescent="0.2"/>
    <row r="811" ht="12.75" x14ac:dyDescent="0.2"/>
    <row r="812" ht="12.75" x14ac:dyDescent="0.2"/>
    <row r="813" ht="12.75" x14ac:dyDescent="0.2"/>
    <row r="814" ht="12.75" x14ac:dyDescent="0.2"/>
    <row r="815" ht="12.75" x14ac:dyDescent="0.2"/>
    <row r="816" ht="12.75" x14ac:dyDescent="0.2"/>
    <row r="817" ht="12.75" x14ac:dyDescent="0.2"/>
    <row r="818" ht="12.75" x14ac:dyDescent="0.2"/>
    <row r="819" ht="12.75" x14ac:dyDescent="0.2"/>
    <row r="820" ht="12.75" x14ac:dyDescent="0.2"/>
    <row r="821" ht="12.75" x14ac:dyDescent="0.2"/>
    <row r="822" ht="12.75" x14ac:dyDescent="0.2"/>
    <row r="823" ht="12.75" x14ac:dyDescent="0.2"/>
    <row r="824" ht="12.75" x14ac:dyDescent="0.2"/>
    <row r="825" ht="12.75" x14ac:dyDescent="0.2"/>
    <row r="826" ht="12.75" x14ac:dyDescent="0.2"/>
    <row r="827" ht="12.75" x14ac:dyDescent="0.2"/>
    <row r="828" ht="12.75" x14ac:dyDescent="0.2"/>
    <row r="829" ht="12.75" x14ac:dyDescent="0.2"/>
    <row r="830" ht="12.75" x14ac:dyDescent="0.2"/>
    <row r="831" ht="12.75" x14ac:dyDescent="0.2"/>
    <row r="832" ht="12.75" x14ac:dyDescent="0.2"/>
    <row r="833" ht="12.75" x14ac:dyDescent="0.2"/>
    <row r="834" ht="12.75" x14ac:dyDescent="0.2"/>
    <row r="835" ht="12.75" x14ac:dyDescent="0.2"/>
    <row r="836" ht="12.75" x14ac:dyDescent="0.2"/>
    <row r="837" ht="12.75" x14ac:dyDescent="0.2"/>
    <row r="838" ht="12.75" x14ac:dyDescent="0.2"/>
    <row r="839" ht="12.75" x14ac:dyDescent="0.2"/>
    <row r="840" ht="12.75" x14ac:dyDescent="0.2"/>
    <row r="841" ht="12.75" x14ac:dyDescent="0.2"/>
    <row r="842" ht="12.75" x14ac:dyDescent="0.2"/>
    <row r="843" ht="12.75" x14ac:dyDescent="0.2"/>
    <row r="844" ht="12.75" x14ac:dyDescent="0.2"/>
    <row r="845" ht="12.75" x14ac:dyDescent="0.2"/>
    <row r="846" ht="12.75" x14ac:dyDescent="0.2"/>
    <row r="847" ht="12.75" x14ac:dyDescent="0.2"/>
    <row r="848" ht="12.75" x14ac:dyDescent="0.2"/>
    <row r="849" ht="12.75" x14ac:dyDescent="0.2"/>
    <row r="850" ht="12.75" x14ac:dyDescent="0.2"/>
    <row r="851" ht="12.75" x14ac:dyDescent="0.2"/>
  </sheetData>
  <mergeCells count="1033">
    <mergeCell ref="B591:C591"/>
    <mergeCell ref="B592:C592"/>
    <mergeCell ref="B593:C593"/>
    <mergeCell ref="N506:O507"/>
    <mergeCell ref="N508:O508"/>
    <mergeCell ref="N509:O509"/>
    <mergeCell ref="K584:K585"/>
    <mergeCell ref="G586:H586"/>
    <mergeCell ref="B587:C589"/>
    <mergeCell ref="D587:D588"/>
    <mergeCell ref="E587:E588"/>
    <mergeCell ref="F587:F588"/>
    <mergeCell ref="G587:G588"/>
    <mergeCell ref="H587:H588"/>
    <mergeCell ref="I587:I588"/>
    <mergeCell ref="J587:J588"/>
    <mergeCell ref="K587:K588"/>
    <mergeCell ref="B583:C583"/>
    <mergeCell ref="G583:H583"/>
    <mergeCell ref="B584:C586"/>
    <mergeCell ref="D584:D585"/>
    <mergeCell ref="E584:E585"/>
    <mergeCell ref="F584:F585"/>
    <mergeCell ref="G584:H585"/>
    <mergeCell ref="I584:I585"/>
    <mergeCell ref="J584:J585"/>
    <mergeCell ref="B578:C578"/>
    <mergeCell ref="B581:C582"/>
    <mergeCell ref="D581:D582"/>
    <mergeCell ref="E581:E582"/>
    <mergeCell ref="F581:F582"/>
    <mergeCell ref="G581:H582"/>
    <mergeCell ref="I581:I582"/>
    <mergeCell ref="J581:J582"/>
    <mergeCell ref="K581:K582"/>
    <mergeCell ref="B573:C573"/>
    <mergeCell ref="F573:G573"/>
    <mergeCell ref="H573:I573"/>
    <mergeCell ref="J573:K573"/>
    <mergeCell ref="L573:M573"/>
    <mergeCell ref="B574:C574"/>
    <mergeCell ref="D574:M574"/>
    <mergeCell ref="B576:C576"/>
    <mergeCell ref="B577:C577"/>
    <mergeCell ref="J567:K568"/>
    <mergeCell ref="L567:L568"/>
    <mergeCell ref="M567:M568"/>
    <mergeCell ref="B569:C569"/>
    <mergeCell ref="F569:G569"/>
    <mergeCell ref="H569:I569"/>
    <mergeCell ref="J569:K569"/>
    <mergeCell ref="B571:C572"/>
    <mergeCell ref="D571:D572"/>
    <mergeCell ref="E571:E572"/>
    <mergeCell ref="F571:G572"/>
    <mergeCell ref="H571:I572"/>
    <mergeCell ref="J571:K572"/>
    <mergeCell ref="L571:M572"/>
    <mergeCell ref="B561:C561"/>
    <mergeCell ref="B562:C562"/>
    <mergeCell ref="B563:C563"/>
    <mergeCell ref="B564:C564"/>
    <mergeCell ref="B565:H565"/>
    <mergeCell ref="B567:C568"/>
    <mergeCell ref="D567:D568"/>
    <mergeCell ref="E567:E568"/>
    <mergeCell ref="F567:G568"/>
    <mergeCell ref="H567:I568"/>
    <mergeCell ref="B557:C557"/>
    <mergeCell ref="F557:G557"/>
    <mergeCell ref="H557:I557"/>
    <mergeCell ref="J557:K557"/>
    <mergeCell ref="B558:C558"/>
    <mergeCell ref="F558:G558"/>
    <mergeCell ref="H558:I558"/>
    <mergeCell ref="J558:K558"/>
    <mergeCell ref="B559:K559"/>
    <mergeCell ref="B552:C552"/>
    <mergeCell ref="B553:C553"/>
    <mergeCell ref="B555:C556"/>
    <mergeCell ref="D555:D556"/>
    <mergeCell ref="E555:E556"/>
    <mergeCell ref="F555:G556"/>
    <mergeCell ref="H555:I556"/>
    <mergeCell ref="J555:K556"/>
    <mergeCell ref="L555:L556"/>
    <mergeCell ref="L547:L548"/>
    <mergeCell ref="B549:C549"/>
    <mergeCell ref="F549:G549"/>
    <mergeCell ref="H549:I549"/>
    <mergeCell ref="J549:K549"/>
    <mergeCell ref="B550:C550"/>
    <mergeCell ref="B551:C551"/>
    <mergeCell ref="F551:G551"/>
    <mergeCell ref="H551:I551"/>
    <mergeCell ref="J551:K551"/>
    <mergeCell ref="B539:C539"/>
    <mergeCell ref="B540:C540"/>
    <mergeCell ref="B541:C541"/>
    <mergeCell ref="B542:J542"/>
    <mergeCell ref="B544:C544"/>
    <mergeCell ref="B545:C545"/>
    <mergeCell ref="B547:C548"/>
    <mergeCell ref="D547:D548"/>
    <mergeCell ref="E547:E548"/>
    <mergeCell ref="F547:G548"/>
    <mergeCell ref="H547:I548"/>
    <mergeCell ref="J547:K548"/>
    <mergeCell ref="B526:C526"/>
    <mergeCell ref="B527:C527"/>
    <mergeCell ref="B528:C528"/>
    <mergeCell ref="B533:C533"/>
    <mergeCell ref="B534:C534"/>
    <mergeCell ref="B535:C535"/>
    <mergeCell ref="B536:C536"/>
    <mergeCell ref="B537:C537"/>
    <mergeCell ref="B538:C538"/>
    <mergeCell ref="K519:K520"/>
    <mergeCell ref="G521:H521"/>
    <mergeCell ref="B522:C524"/>
    <mergeCell ref="D522:D523"/>
    <mergeCell ref="E522:E523"/>
    <mergeCell ref="F522:F523"/>
    <mergeCell ref="G522:G523"/>
    <mergeCell ref="H522:H523"/>
    <mergeCell ref="I522:I523"/>
    <mergeCell ref="J522:J523"/>
    <mergeCell ref="K522:K523"/>
    <mergeCell ref="B518:C518"/>
    <mergeCell ref="G518:H518"/>
    <mergeCell ref="B519:C521"/>
    <mergeCell ref="D519:D520"/>
    <mergeCell ref="E519:E520"/>
    <mergeCell ref="F519:F520"/>
    <mergeCell ref="G519:H520"/>
    <mergeCell ref="I519:I520"/>
    <mergeCell ref="J519:J520"/>
    <mergeCell ref="B513:C513"/>
    <mergeCell ref="B516:C517"/>
    <mergeCell ref="D516:D517"/>
    <mergeCell ref="E516:E517"/>
    <mergeCell ref="F516:F517"/>
    <mergeCell ref="G516:H517"/>
    <mergeCell ref="I516:I517"/>
    <mergeCell ref="J516:J517"/>
    <mergeCell ref="K516:K517"/>
    <mergeCell ref="B508:C508"/>
    <mergeCell ref="F508:G508"/>
    <mergeCell ref="H508:I508"/>
    <mergeCell ref="J508:K508"/>
    <mergeCell ref="L508:M508"/>
    <mergeCell ref="B509:C509"/>
    <mergeCell ref="D509:M509"/>
    <mergeCell ref="B511:C511"/>
    <mergeCell ref="B512:C512"/>
    <mergeCell ref="J502:K503"/>
    <mergeCell ref="L502:L503"/>
    <mergeCell ref="M502:M503"/>
    <mergeCell ref="B504:C504"/>
    <mergeCell ref="F504:G504"/>
    <mergeCell ref="H504:I504"/>
    <mergeCell ref="J504:K504"/>
    <mergeCell ref="B506:C507"/>
    <mergeCell ref="D506:D507"/>
    <mergeCell ref="E506:E507"/>
    <mergeCell ref="F506:G507"/>
    <mergeCell ref="H506:I507"/>
    <mergeCell ref="J506:K507"/>
    <mergeCell ref="L506:M507"/>
    <mergeCell ref="B496:C496"/>
    <mergeCell ref="B497:C497"/>
    <mergeCell ref="B498:C498"/>
    <mergeCell ref="B499:C499"/>
    <mergeCell ref="B500:H500"/>
    <mergeCell ref="B502:C503"/>
    <mergeCell ref="D502:D503"/>
    <mergeCell ref="E502:E503"/>
    <mergeCell ref="F502:G503"/>
    <mergeCell ref="H502:I503"/>
    <mergeCell ref="B492:C492"/>
    <mergeCell ref="F492:G492"/>
    <mergeCell ref="H492:I492"/>
    <mergeCell ref="J492:K492"/>
    <mergeCell ref="B493:C493"/>
    <mergeCell ref="F493:G493"/>
    <mergeCell ref="H493:I493"/>
    <mergeCell ref="J493:K493"/>
    <mergeCell ref="B494:K494"/>
    <mergeCell ref="B487:C487"/>
    <mergeCell ref="B488:C488"/>
    <mergeCell ref="B490:C491"/>
    <mergeCell ref="D490:D491"/>
    <mergeCell ref="E490:E491"/>
    <mergeCell ref="F490:G491"/>
    <mergeCell ref="H490:I491"/>
    <mergeCell ref="J490:K491"/>
    <mergeCell ref="L490:L491"/>
    <mergeCell ref="L482:L483"/>
    <mergeCell ref="B484:C484"/>
    <mergeCell ref="F484:G484"/>
    <mergeCell ref="H484:I484"/>
    <mergeCell ref="J484:K484"/>
    <mergeCell ref="B485:C485"/>
    <mergeCell ref="B486:C486"/>
    <mergeCell ref="F486:G486"/>
    <mergeCell ref="H486:I486"/>
    <mergeCell ref="J486:K486"/>
    <mergeCell ref="B474:C474"/>
    <mergeCell ref="B475:C475"/>
    <mergeCell ref="B476:C476"/>
    <mergeCell ref="B477:J477"/>
    <mergeCell ref="B479:C479"/>
    <mergeCell ref="B480:C480"/>
    <mergeCell ref="B482:C483"/>
    <mergeCell ref="D482:D483"/>
    <mergeCell ref="E482:E483"/>
    <mergeCell ref="F482:G483"/>
    <mergeCell ref="H482:I483"/>
    <mergeCell ref="J482:K483"/>
    <mergeCell ref="B462:C462"/>
    <mergeCell ref="B463:C463"/>
    <mergeCell ref="B464:C464"/>
    <mergeCell ref="B468:C468"/>
    <mergeCell ref="B469:C469"/>
    <mergeCell ref="B470:C470"/>
    <mergeCell ref="B471:C471"/>
    <mergeCell ref="B472:C472"/>
    <mergeCell ref="B473:C473"/>
    <mergeCell ref="K455:K456"/>
    <mergeCell ref="G457:H457"/>
    <mergeCell ref="B458:C460"/>
    <mergeCell ref="D458:D459"/>
    <mergeCell ref="E458:E459"/>
    <mergeCell ref="F458:F459"/>
    <mergeCell ref="G458:G459"/>
    <mergeCell ref="H458:H459"/>
    <mergeCell ref="I458:I459"/>
    <mergeCell ref="J458:J459"/>
    <mergeCell ref="K458:K459"/>
    <mergeCell ref="B454:C454"/>
    <mergeCell ref="G454:H454"/>
    <mergeCell ref="B455:C457"/>
    <mergeCell ref="D455:D456"/>
    <mergeCell ref="E455:E456"/>
    <mergeCell ref="F455:F456"/>
    <mergeCell ref="G455:H456"/>
    <mergeCell ref="I455:I456"/>
    <mergeCell ref="J455:J456"/>
    <mergeCell ref="B449:C449"/>
    <mergeCell ref="B452:C453"/>
    <mergeCell ref="D452:D453"/>
    <mergeCell ref="E452:E453"/>
    <mergeCell ref="F452:F453"/>
    <mergeCell ref="G452:H453"/>
    <mergeCell ref="I452:I453"/>
    <mergeCell ref="J452:J453"/>
    <mergeCell ref="K452:K453"/>
    <mergeCell ref="B444:C444"/>
    <mergeCell ref="F444:G444"/>
    <mergeCell ref="H444:I444"/>
    <mergeCell ref="J444:K444"/>
    <mergeCell ref="L444:M444"/>
    <mergeCell ref="B445:C445"/>
    <mergeCell ref="D445:M445"/>
    <mergeCell ref="B447:C447"/>
    <mergeCell ref="B448:C448"/>
    <mergeCell ref="J438:K439"/>
    <mergeCell ref="L438:L439"/>
    <mergeCell ref="M438:M439"/>
    <mergeCell ref="B440:C440"/>
    <mergeCell ref="F440:G440"/>
    <mergeCell ref="H440:I440"/>
    <mergeCell ref="J440:K440"/>
    <mergeCell ref="B442:C443"/>
    <mergeCell ref="D442:D443"/>
    <mergeCell ref="E442:E443"/>
    <mergeCell ref="F442:G443"/>
    <mergeCell ref="H442:I443"/>
    <mergeCell ref="J442:K443"/>
    <mergeCell ref="L442:M443"/>
    <mergeCell ref="B432:C432"/>
    <mergeCell ref="B433:C433"/>
    <mergeCell ref="B434:C434"/>
    <mergeCell ref="B435:C435"/>
    <mergeCell ref="B436:H436"/>
    <mergeCell ref="B438:C439"/>
    <mergeCell ref="D438:D439"/>
    <mergeCell ref="E438:E439"/>
    <mergeCell ref="F438:G439"/>
    <mergeCell ref="H438:I439"/>
    <mergeCell ref="B428:C428"/>
    <mergeCell ref="F428:G428"/>
    <mergeCell ref="H428:I428"/>
    <mergeCell ref="J428:K428"/>
    <mergeCell ref="B429:C429"/>
    <mergeCell ref="F429:G429"/>
    <mergeCell ref="H429:I429"/>
    <mergeCell ref="J429:K429"/>
    <mergeCell ref="B430:K430"/>
    <mergeCell ref="B423:C423"/>
    <mergeCell ref="B424:C424"/>
    <mergeCell ref="B426:C427"/>
    <mergeCell ref="D426:D427"/>
    <mergeCell ref="E426:E427"/>
    <mergeCell ref="F426:G427"/>
    <mergeCell ref="H426:I427"/>
    <mergeCell ref="J426:K427"/>
    <mergeCell ref="L426:L427"/>
    <mergeCell ref="L418:L419"/>
    <mergeCell ref="B420:C420"/>
    <mergeCell ref="F420:G420"/>
    <mergeCell ref="H420:I420"/>
    <mergeCell ref="J420:K420"/>
    <mergeCell ref="B421:C421"/>
    <mergeCell ref="B422:C422"/>
    <mergeCell ref="F422:G422"/>
    <mergeCell ref="H422:I422"/>
    <mergeCell ref="J422:K422"/>
    <mergeCell ref="B413:J413"/>
    <mergeCell ref="B415:C415"/>
    <mergeCell ref="B416:C416"/>
    <mergeCell ref="B418:C419"/>
    <mergeCell ref="D418:D419"/>
    <mergeCell ref="E418:E419"/>
    <mergeCell ref="F418:G419"/>
    <mergeCell ref="H418:I419"/>
    <mergeCell ref="J418:K419"/>
    <mergeCell ref="B404:C404"/>
    <mergeCell ref="B405:C405"/>
    <mergeCell ref="B406:C406"/>
    <mergeCell ref="B407:C407"/>
    <mergeCell ref="B408:C408"/>
    <mergeCell ref="B409:C409"/>
    <mergeCell ref="B410:C410"/>
    <mergeCell ref="B411:C411"/>
    <mergeCell ref="B412:C412"/>
    <mergeCell ref="E130:E131"/>
    <mergeCell ref="B206:C206"/>
    <mergeCell ref="D187:M187"/>
    <mergeCell ref="N187:O187"/>
    <mergeCell ref="B191:C191"/>
    <mergeCell ref="B194:C195"/>
    <mergeCell ref="D194:D195"/>
    <mergeCell ref="E194:E195"/>
    <mergeCell ref="F194:F195"/>
    <mergeCell ref="G194:H195"/>
    <mergeCell ref="I194:I195"/>
    <mergeCell ref="J194:J195"/>
    <mergeCell ref="K194:K195"/>
    <mergeCell ref="G196:H196"/>
    <mergeCell ref="B197:C199"/>
    <mergeCell ref="D197:D198"/>
    <mergeCell ref="E197:E198"/>
    <mergeCell ref="F197:F198"/>
    <mergeCell ref="G197:H198"/>
    <mergeCell ref="I197:I198"/>
    <mergeCell ref="J197:J198"/>
    <mergeCell ref="K197:K198"/>
    <mergeCell ref="G199:H199"/>
    <mergeCell ref="B93:C93"/>
    <mergeCell ref="B200:C202"/>
    <mergeCell ref="N123:O123"/>
    <mergeCell ref="B154:C154"/>
    <mergeCell ref="B155:J155"/>
    <mergeCell ref="B160:C161"/>
    <mergeCell ref="D160:D161"/>
    <mergeCell ref="E160:E161"/>
    <mergeCell ref="F160:G161"/>
    <mergeCell ref="H160:I161"/>
    <mergeCell ref="J160:K161"/>
    <mergeCell ref="L160:L161"/>
    <mergeCell ref="N160:O161"/>
    <mergeCell ref="B140:C140"/>
    <mergeCell ref="B152:C152"/>
    <mergeCell ref="B153:C153"/>
    <mergeCell ref="B157:C157"/>
    <mergeCell ref="E133:E134"/>
    <mergeCell ref="F133:F134"/>
    <mergeCell ref="G133:H134"/>
    <mergeCell ref="I133:I134"/>
    <mergeCell ref="J133:J134"/>
    <mergeCell ref="K133:K134"/>
    <mergeCell ref="G135:H135"/>
    <mergeCell ref="B127:C127"/>
    <mergeCell ref="B130:C131"/>
    <mergeCell ref="D130:D131"/>
    <mergeCell ref="F130:F131"/>
    <mergeCell ref="B87:C87"/>
    <mergeCell ref="B88:C88"/>
    <mergeCell ref="B89:C89"/>
    <mergeCell ref="K66:K67"/>
    <mergeCell ref="B68:C68"/>
    <mergeCell ref="G68:H68"/>
    <mergeCell ref="B69:C71"/>
    <mergeCell ref="D69:D70"/>
    <mergeCell ref="E69:E70"/>
    <mergeCell ref="F69:F70"/>
    <mergeCell ref="G69:H70"/>
    <mergeCell ref="I69:I70"/>
    <mergeCell ref="J69:J70"/>
    <mergeCell ref="B90:C90"/>
    <mergeCell ref="B91:J91"/>
    <mergeCell ref="B94:C94"/>
    <mergeCell ref="B96:C97"/>
    <mergeCell ref="D96:D97"/>
    <mergeCell ref="E96:E97"/>
    <mergeCell ref="F96:G97"/>
    <mergeCell ref="J171:K171"/>
    <mergeCell ref="F162:G162"/>
    <mergeCell ref="H162:I162"/>
    <mergeCell ref="J162:K162"/>
    <mergeCell ref="F164:G164"/>
    <mergeCell ref="H164:I164"/>
    <mergeCell ref="J164:K164"/>
    <mergeCell ref="B132:C132"/>
    <mergeCell ref="G132:H132"/>
    <mergeCell ref="B133:C135"/>
    <mergeCell ref="D133:D134"/>
    <mergeCell ref="B150:C150"/>
    <mergeCell ref="B166:C166"/>
    <mergeCell ref="D200:D201"/>
    <mergeCell ref="E200:E201"/>
    <mergeCell ref="F200:F201"/>
    <mergeCell ref="G200:G201"/>
    <mergeCell ref="H200:H201"/>
    <mergeCell ref="I200:I201"/>
    <mergeCell ref="J200:J201"/>
    <mergeCell ref="K200:K201"/>
    <mergeCell ref="N186:O186"/>
    <mergeCell ref="D184:D185"/>
    <mergeCell ref="E184:E185"/>
    <mergeCell ref="F184:G185"/>
    <mergeCell ref="H184:I185"/>
    <mergeCell ref="J184:K185"/>
    <mergeCell ref="L184:M185"/>
    <mergeCell ref="N184:O185"/>
    <mergeCell ref="F186:G186"/>
    <mergeCell ref="H186:I186"/>
    <mergeCell ref="J186:K186"/>
    <mergeCell ref="L186:M186"/>
    <mergeCell ref="M180:M181"/>
    <mergeCell ref="B164:C164"/>
    <mergeCell ref="B165:C165"/>
    <mergeCell ref="N165:O165"/>
    <mergeCell ref="B170:C170"/>
    <mergeCell ref="F170:G170"/>
    <mergeCell ref="H170:I170"/>
    <mergeCell ref="J170:K170"/>
    <mergeCell ref="N166:O166"/>
    <mergeCell ref="B172:K172"/>
    <mergeCell ref="B177:C177"/>
    <mergeCell ref="B178:H178"/>
    <mergeCell ref="L180:L181"/>
    <mergeCell ref="B175:C175"/>
    <mergeCell ref="B176:C176"/>
    <mergeCell ref="D168:D169"/>
    <mergeCell ref="E168:E169"/>
    <mergeCell ref="F168:G169"/>
    <mergeCell ref="H168:I169"/>
    <mergeCell ref="J168:K169"/>
    <mergeCell ref="B168:C169"/>
    <mergeCell ref="L168:L169"/>
    <mergeCell ref="F171:G171"/>
    <mergeCell ref="H171:I171"/>
    <mergeCell ref="J116:K117"/>
    <mergeCell ref="G130:H131"/>
    <mergeCell ref="I130:I131"/>
    <mergeCell ref="J130:J131"/>
    <mergeCell ref="K130:K131"/>
    <mergeCell ref="B136:C138"/>
    <mergeCell ref="D136:D137"/>
    <mergeCell ref="E136:E137"/>
    <mergeCell ref="F136:F137"/>
    <mergeCell ref="G136:G137"/>
    <mergeCell ref="H136:H137"/>
    <mergeCell ref="I136:I137"/>
    <mergeCell ref="J136:J137"/>
    <mergeCell ref="K136:K137"/>
    <mergeCell ref="B126:C126"/>
    <mergeCell ref="B125:C125"/>
    <mergeCell ref="F118:G118"/>
    <mergeCell ref="H118:I118"/>
    <mergeCell ref="J118:K118"/>
    <mergeCell ref="B120:C121"/>
    <mergeCell ref="D120:D121"/>
    <mergeCell ref="B118:C118"/>
    <mergeCell ref="B123:C123"/>
    <mergeCell ref="D123:M123"/>
    <mergeCell ref="E120:E121"/>
    <mergeCell ref="F120:G121"/>
    <mergeCell ref="H120:I121"/>
    <mergeCell ref="J120:K121"/>
    <mergeCell ref="B98:C98"/>
    <mergeCell ref="L120:M121"/>
    <mergeCell ref="N120:O121"/>
    <mergeCell ref="B122:C122"/>
    <mergeCell ref="F122:G122"/>
    <mergeCell ref="H122:I122"/>
    <mergeCell ref="J122:K122"/>
    <mergeCell ref="L122:M122"/>
    <mergeCell ref="N122:O122"/>
    <mergeCell ref="F107:G107"/>
    <mergeCell ref="H107:I107"/>
    <mergeCell ref="J107:K107"/>
    <mergeCell ref="B108:K108"/>
    <mergeCell ref="B111:C111"/>
    <mergeCell ref="B112:C112"/>
    <mergeCell ref="B113:C113"/>
    <mergeCell ref="B114:H114"/>
    <mergeCell ref="B116:C117"/>
    <mergeCell ref="D116:D117"/>
    <mergeCell ref="B106:C106"/>
    <mergeCell ref="F106:G106"/>
    <mergeCell ref="H106:I106"/>
    <mergeCell ref="J106:K106"/>
    <mergeCell ref="B110:C110"/>
    <mergeCell ref="I72:I73"/>
    <mergeCell ref="J72:J73"/>
    <mergeCell ref="K72:K73"/>
    <mergeCell ref="L116:L117"/>
    <mergeCell ref="M116:M117"/>
    <mergeCell ref="L96:L97"/>
    <mergeCell ref="L104:L105"/>
    <mergeCell ref="B107:C107"/>
    <mergeCell ref="J104:K105"/>
    <mergeCell ref="B104:C105"/>
    <mergeCell ref="D104:D105"/>
    <mergeCell ref="E104:E105"/>
    <mergeCell ref="F104:G105"/>
    <mergeCell ref="H104:I105"/>
    <mergeCell ref="B84:C84"/>
    <mergeCell ref="B85:C85"/>
    <mergeCell ref="B86:C86"/>
    <mergeCell ref="E116:E117"/>
    <mergeCell ref="F116:G117"/>
    <mergeCell ref="H116:I117"/>
    <mergeCell ref="N96:O97"/>
    <mergeCell ref="B99:C99"/>
    <mergeCell ref="B100:C100"/>
    <mergeCell ref="B101:C101"/>
    <mergeCell ref="F100:G100"/>
    <mergeCell ref="H100:I100"/>
    <mergeCell ref="J100:K100"/>
    <mergeCell ref="B102:C102"/>
    <mergeCell ref="N102:O102"/>
    <mergeCell ref="N101:O101"/>
    <mergeCell ref="F98:G98"/>
    <mergeCell ref="H98:I98"/>
    <mergeCell ref="J98:K98"/>
    <mergeCell ref="H96:I97"/>
    <mergeCell ref="J96:K97"/>
    <mergeCell ref="B205:C205"/>
    <mergeCell ref="B148:C148"/>
    <mergeCell ref="B171:C171"/>
    <mergeCell ref="B174:C174"/>
    <mergeCell ref="B149:C149"/>
    <mergeCell ref="B151:C151"/>
    <mergeCell ref="B141:C141"/>
    <mergeCell ref="B142:C142"/>
    <mergeCell ref="B146:C146"/>
    <mergeCell ref="B147:C147"/>
    <mergeCell ref="B196:C196"/>
    <mergeCell ref="B189:C189"/>
    <mergeCell ref="B190:C190"/>
    <mergeCell ref="B184:C185"/>
    <mergeCell ref="B187:C187"/>
    <mergeCell ref="B186:C186"/>
    <mergeCell ref="B204:C204"/>
    <mergeCell ref="H58:I58"/>
    <mergeCell ref="J58:K58"/>
    <mergeCell ref="B58:C58"/>
    <mergeCell ref="B59:C59"/>
    <mergeCell ref="B63:C63"/>
    <mergeCell ref="B66:C67"/>
    <mergeCell ref="D66:D67"/>
    <mergeCell ref="E66:E67"/>
    <mergeCell ref="F66:F67"/>
    <mergeCell ref="G66:H67"/>
    <mergeCell ref="I66:I67"/>
    <mergeCell ref="K69:K70"/>
    <mergeCell ref="G71:H71"/>
    <mergeCell ref="B72:C74"/>
    <mergeCell ref="D72:D73"/>
    <mergeCell ref="E72:E73"/>
    <mergeCell ref="F72:F73"/>
    <mergeCell ref="G72:G73"/>
    <mergeCell ref="B82:C82"/>
    <mergeCell ref="B83:C83"/>
    <mergeCell ref="H72:H73"/>
    <mergeCell ref="B50:H50"/>
    <mergeCell ref="B38:C38"/>
    <mergeCell ref="B34:C34"/>
    <mergeCell ref="F34:G34"/>
    <mergeCell ref="H34:I34"/>
    <mergeCell ref="J34:K34"/>
    <mergeCell ref="B35:C35"/>
    <mergeCell ref="B36:C36"/>
    <mergeCell ref="J43:K43"/>
    <mergeCell ref="B44:K44"/>
    <mergeCell ref="B46:C46"/>
    <mergeCell ref="B47:C47"/>
    <mergeCell ref="B48:C48"/>
    <mergeCell ref="B49:C49"/>
    <mergeCell ref="M52:M53"/>
    <mergeCell ref="B54:C54"/>
    <mergeCell ref="F54:G54"/>
    <mergeCell ref="H54:I54"/>
    <mergeCell ref="J54:K54"/>
    <mergeCell ref="B52:C53"/>
    <mergeCell ref="D52:D53"/>
    <mergeCell ref="E52:E53"/>
    <mergeCell ref="F52:G53"/>
    <mergeCell ref="H52:I53"/>
    <mergeCell ref="J52:K53"/>
    <mergeCell ref="L56:M57"/>
    <mergeCell ref="N38:O38"/>
    <mergeCell ref="B40:C41"/>
    <mergeCell ref="D40:D41"/>
    <mergeCell ref="E40:E41"/>
    <mergeCell ref="F40:G41"/>
    <mergeCell ref="H40:I41"/>
    <mergeCell ref="J40:K41"/>
    <mergeCell ref="L40:L41"/>
    <mergeCell ref="B42:C42"/>
    <mergeCell ref="F42:G42"/>
    <mergeCell ref="H42:I42"/>
    <mergeCell ref="J42:K42"/>
    <mergeCell ref="B43:C43"/>
    <mergeCell ref="F43:G43"/>
    <mergeCell ref="H43:I43"/>
    <mergeCell ref="B56:C57"/>
    <mergeCell ref="D56:D57"/>
    <mergeCell ref="E56:E57"/>
    <mergeCell ref="F56:G57"/>
    <mergeCell ref="H56:I57"/>
    <mergeCell ref="J56:K57"/>
    <mergeCell ref="N56:O57"/>
    <mergeCell ref="L52:L53"/>
    <mergeCell ref="N32:O33"/>
    <mergeCell ref="N37:O37"/>
    <mergeCell ref="L32:L33"/>
    <mergeCell ref="F36:G36"/>
    <mergeCell ref="H36:I36"/>
    <mergeCell ref="J36:K36"/>
    <mergeCell ref="E32:E33"/>
    <mergeCell ref="F32:G33"/>
    <mergeCell ref="H32:I33"/>
    <mergeCell ref="J32:K33"/>
    <mergeCell ref="C2:K2"/>
    <mergeCell ref="B18:C18"/>
    <mergeCell ref="B19:C19"/>
    <mergeCell ref="B20:C20"/>
    <mergeCell ref="B21:C21"/>
    <mergeCell ref="B23:C23"/>
    <mergeCell ref="B24:C24"/>
    <mergeCell ref="B37:C37"/>
    <mergeCell ref="B32:C33"/>
    <mergeCell ref="D32:D33"/>
    <mergeCell ref="B22:C22"/>
    <mergeCell ref="B26:C26"/>
    <mergeCell ref="B27:J27"/>
    <mergeCell ref="B29:C29"/>
    <mergeCell ref="B30:C30"/>
    <mergeCell ref="B25:C25"/>
    <mergeCell ref="L58:M58"/>
    <mergeCell ref="N58:O58"/>
    <mergeCell ref="D59:M59"/>
    <mergeCell ref="N59:O59"/>
    <mergeCell ref="B182:C182"/>
    <mergeCell ref="F182:G182"/>
    <mergeCell ref="H182:I182"/>
    <mergeCell ref="J182:K182"/>
    <mergeCell ref="B162:C162"/>
    <mergeCell ref="B163:C163"/>
    <mergeCell ref="B158:C158"/>
    <mergeCell ref="B180:C181"/>
    <mergeCell ref="D180:D181"/>
    <mergeCell ref="E180:E181"/>
    <mergeCell ref="F180:G181"/>
    <mergeCell ref="H180:I181"/>
    <mergeCell ref="J180:K181"/>
    <mergeCell ref="J66:J67"/>
    <mergeCell ref="B76:C76"/>
    <mergeCell ref="B77:C77"/>
    <mergeCell ref="B78:C78"/>
    <mergeCell ref="B61:C61"/>
    <mergeCell ref="B62:C62"/>
    <mergeCell ref="F58:G58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J219"/>
    <mergeCell ref="B221:C221"/>
    <mergeCell ref="B222:C222"/>
    <mergeCell ref="B224:C225"/>
    <mergeCell ref="D224:D225"/>
    <mergeCell ref="E224:E225"/>
    <mergeCell ref="F224:G225"/>
    <mergeCell ref="H224:I225"/>
    <mergeCell ref="J224:K225"/>
    <mergeCell ref="L224:L225"/>
    <mergeCell ref="N224:O225"/>
    <mergeCell ref="B226:C226"/>
    <mergeCell ref="F226:G226"/>
    <mergeCell ref="H226:I226"/>
    <mergeCell ref="J226:K226"/>
    <mergeCell ref="B227:C227"/>
    <mergeCell ref="B228:C228"/>
    <mergeCell ref="F228:G228"/>
    <mergeCell ref="H228:I228"/>
    <mergeCell ref="J228:K228"/>
    <mergeCell ref="B229:C229"/>
    <mergeCell ref="N229:O229"/>
    <mergeCell ref="B230:C230"/>
    <mergeCell ref="N230:O230"/>
    <mergeCell ref="B232:C233"/>
    <mergeCell ref="D232:D233"/>
    <mergeCell ref="E232:E233"/>
    <mergeCell ref="F232:G233"/>
    <mergeCell ref="H232:I233"/>
    <mergeCell ref="J232:K233"/>
    <mergeCell ref="L232:L233"/>
    <mergeCell ref="B234:C234"/>
    <mergeCell ref="F234:G234"/>
    <mergeCell ref="H234:I234"/>
    <mergeCell ref="J234:K234"/>
    <mergeCell ref="B235:C235"/>
    <mergeCell ref="F235:G235"/>
    <mergeCell ref="H235:I235"/>
    <mergeCell ref="J235:K235"/>
    <mergeCell ref="B236:K236"/>
    <mergeCell ref="B238:C238"/>
    <mergeCell ref="B239:C239"/>
    <mergeCell ref="B240:C240"/>
    <mergeCell ref="B241:C241"/>
    <mergeCell ref="B242:H242"/>
    <mergeCell ref="B244:C245"/>
    <mergeCell ref="D244:D245"/>
    <mergeCell ref="E244:E245"/>
    <mergeCell ref="F244:G245"/>
    <mergeCell ref="H244:I245"/>
    <mergeCell ref="J244:K245"/>
    <mergeCell ref="L244:L245"/>
    <mergeCell ref="M244:M245"/>
    <mergeCell ref="B246:C246"/>
    <mergeCell ref="F246:G246"/>
    <mergeCell ref="H246:I246"/>
    <mergeCell ref="J246:K246"/>
    <mergeCell ref="B248:C249"/>
    <mergeCell ref="D248:D249"/>
    <mergeCell ref="E248:E249"/>
    <mergeCell ref="F248:G249"/>
    <mergeCell ref="H248:I249"/>
    <mergeCell ref="J248:K249"/>
    <mergeCell ref="L248:M249"/>
    <mergeCell ref="N248:O249"/>
    <mergeCell ref="B250:C250"/>
    <mergeCell ref="F250:G250"/>
    <mergeCell ref="H250:I250"/>
    <mergeCell ref="J250:K250"/>
    <mergeCell ref="L250:M250"/>
    <mergeCell ref="N250:O250"/>
    <mergeCell ref="B251:C251"/>
    <mergeCell ref="D251:M251"/>
    <mergeCell ref="N251:O251"/>
    <mergeCell ref="B253:C253"/>
    <mergeCell ref="B254:C254"/>
    <mergeCell ref="B255:C255"/>
    <mergeCell ref="B258:C259"/>
    <mergeCell ref="D258:D259"/>
    <mergeCell ref="E258:E259"/>
    <mergeCell ref="F258:F259"/>
    <mergeCell ref="G258:H259"/>
    <mergeCell ref="I258:I259"/>
    <mergeCell ref="J258:J259"/>
    <mergeCell ref="K258:K259"/>
    <mergeCell ref="B260:C260"/>
    <mergeCell ref="G260:H260"/>
    <mergeCell ref="B261:C263"/>
    <mergeCell ref="D261:D262"/>
    <mergeCell ref="E261:E262"/>
    <mergeCell ref="F261:F262"/>
    <mergeCell ref="G261:H262"/>
    <mergeCell ref="I261:I262"/>
    <mergeCell ref="J261:J262"/>
    <mergeCell ref="K261:K262"/>
    <mergeCell ref="G263:H263"/>
    <mergeCell ref="B264:C266"/>
    <mergeCell ref="D264:D265"/>
    <mergeCell ref="E264:E265"/>
    <mergeCell ref="F264:F265"/>
    <mergeCell ref="G264:G265"/>
    <mergeCell ref="H264:H265"/>
    <mergeCell ref="I264:I265"/>
    <mergeCell ref="J264:J265"/>
    <mergeCell ref="K264:K265"/>
    <mergeCell ref="B268:C268"/>
    <mergeCell ref="B269:C269"/>
    <mergeCell ref="B270:C270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J284"/>
    <mergeCell ref="B286:C286"/>
    <mergeCell ref="B287:C287"/>
    <mergeCell ref="B289:C290"/>
    <mergeCell ref="D289:D290"/>
    <mergeCell ref="E289:E290"/>
    <mergeCell ref="F289:G290"/>
    <mergeCell ref="H289:I290"/>
    <mergeCell ref="J289:K290"/>
    <mergeCell ref="L289:L290"/>
    <mergeCell ref="B291:C291"/>
    <mergeCell ref="F291:G291"/>
    <mergeCell ref="H291:I291"/>
    <mergeCell ref="J291:K291"/>
    <mergeCell ref="B292:C292"/>
    <mergeCell ref="B293:C293"/>
    <mergeCell ref="F293:G293"/>
    <mergeCell ref="H293:I293"/>
    <mergeCell ref="J293:K293"/>
    <mergeCell ref="B294:C294"/>
    <mergeCell ref="B295:C295"/>
    <mergeCell ref="B297:C298"/>
    <mergeCell ref="D297:D298"/>
    <mergeCell ref="E297:E298"/>
    <mergeCell ref="F297:G298"/>
    <mergeCell ref="H297:I298"/>
    <mergeCell ref="J297:K298"/>
    <mergeCell ref="L297:L298"/>
    <mergeCell ref="B299:C299"/>
    <mergeCell ref="F299:G299"/>
    <mergeCell ref="H299:I299"/>
    <mergeCell ref="J299:K299"/>
    <mergeCell ref="B300:C300"/>
    <mergeCell ref="F300:G300"/>
    <mergeCell ref="H300:I300"/>
    <mergeCell ref="J300:K300"/>
    <mergeCell ref="B301:K301"/>
    <mergeCell ref="B303:C303"/>
    <mergeCell ref="B304:C304"/>
    <mergeCell ref="B305:C305"/>
    <mergeCell ref="B306:C306"/>
    <mergeCell ref="B307:H307"/>
    <mergeCell ref="B309:C310"/>
    <mergeCell ref="D309:D310"/>
    <mergeCell ref="E309:E310"/>
    <mergeCell ref="F309:G310"/>
    <mergeCell ref="H309:I310"/>
    <mergeCell ref="J309:K310"/>
    <mergeCell ref="L309:L310"/>
    <mergeCell ref="M309:M310"/>
    <mergeCell ref="B311:C311"/>
    <mergeCell ref="F311:G311"/>
    <mergeCell ref="H311:I311"/>
    <mergeCell ref="J311:K311"/>
    <mergeCell ref="B313:C314"/>
    <mergeCell ref="D313:D314"/>
    <mergeCell ref="E313:E314"/>
    <mergeCell ref="F313:G314"/>
    <mergeCell ref="H313:I314"/>
    <mergeCell ref="J313:K314"/>
    <mergeCell ref="L313:M314"/>
    <mergeCell ref="B315:C315"/>
    <mergeCell ref="F315:G315"/>
    <mergeCell ref="H315:I315"/>
    <mergeCell ref="J315:K315"/>
    <mergeCell ref="L315:M315"/>
    <mergeCell ref="B316:C316"/>
    <mergeCell ref="D316:M316"/>
    <mergeCell ref="B318:C318"/>
    <mergeCell ref="B319:C319"/>
    <mergeCell ref="B320:C320"/>
    <mergeCell ref="B323:C324"/>
    <mergeCell ref="D323:D324"/>
    <mergeCell ref="E323:E324"/>
    <mergeCell ref="F323:F324"/>
    <mergeCell ref="G323:H324"/>
    <mergeCell ref="I323:I324"/>
    <mergeCell ref="J323:J324"/>
    <mergeCell ref="K323:K324"/>
    <mergeCell ref="B325:C325"/>
    <mergeCell ref="G325:H325"/>
    <mergeCell ref="B326:C328"/>
    <mergeCell ref="D326:D327"/>
    <mergeCell ref="E326:E327"/>
    <mergeCell ref="F326:F327"/>
    <mergeCell ref="G326:H327"/>
    <mergeCell ref="I326:I327"/>
    <mergeCell ref="J326:J327"/>
    <mergeCell ref="K326:K327"/>
    <mergeCell ref="G328:H328"/>
    <mergeCell ref="B329:C331"/>
    <mergeCell ref="D329:D330"/>
    <mergeCell ref="E329:E330"/>
    <mergeCell ref="F329:F330"/>
    <mergeCell ref="G329:G330"/>
    <mergeCell ref="H329:H330"/>
    <mergeCell ref="I329:I330"/>
    <mergeCell ref="J329:J330"/>
    <mergeCell ref="K329:K330"/>
    <mergeCell ref="B333:C333"/>
    <mergeCell ref="B334:C334"/>
    <mergeCell ref="B335:C335"/>
    <mergeCell ref="B400:C400"/>
    <mergeCell ref="B399:C399"/>
    <mergeCell ref="B398:C398"/>
    <mergeCell ref="K394:K395"/>
    <mergeCell ref="J394:J395"/>
    <mergeCell ref="I394:I395"/>
    <mergeCell ref="H394:H395"/>
    <mergeCell ref="G394:G395"/>
    <mergeCell ref="F394:F395"/>
    <mergeCell ref="E394:E395"/>
    <mergeCell ref="D394:D395"/>
    <mergeCell ref="B394:C396"/>
    <mergeCell ref="G393:H393"/>
    <mergeCell ref="K391:K392"/>
    <mergeCell ref="J391:J392"/>
    <mergeCell ref="I391:I392"/>
    <mergeCell ref="G391:H392"/>
    <mergeCell ref="F391:F392"/>
    <mergeCell ref="E391:E392"/>
    <mergeCell ref="D391:D392"/>
    <mergeCell ref="B391:C393"/>
    <mergeCell ref="G390:H390"/>
    <mergeCell ref="B390:C390"/>
    <mergeCell ref="K388:K389"/>
    <mergeCell ref="J388:J389"/>
    <mergeCell ref="I388:I389"/>
    <mergeCell ref="G388:H389"/>
    <mergeCell ref="F388:F389"/>
    <mergeCell ref="E388:E389"/>
    <mergeCell ref="D388:D389"/>
    <mergeCell ref="B388:C389"/>
    <mergeCell ref="B385:C385"/>
    <mergeCell ref="B384:C384"/>
    <mergeCell ref="B383:C383"/>
    <mergeCell ref="D381:M381"/>
    <mergeCell ref="B381:C381"/>
    <mergeCell ref="L380:M380"/>
    <mergeCell ref="J380:K380"/>
    <mergeCell ref="H380:I380"/>
    <mergeCell ref="F380:G380"/>
    <mergeCell ref="B380:C380"/>
    <mergeCell ref="L378:M379"/>
    <mergeCell ref="J378:K379"/>
    <mergeCell ref="H378:I379"/>
    <mergeCell ref="F378:G379"/>
    <mergeCell ref="E378:E379"/>
    <mergeCell ref="D378:D379"/>
    <mergeCell ref="B378:C379"/>
    <mergeCell ref="J376:K376"/>
    <mergeCell ref="H376:I376"/>
    <mergeCell ref="F376:G376"/>
    <mergeCell ref="B376:C376"/>
    <mergeCell ref="M374:M375"/>
    <mergeCell ref="L374:L375"/>
    <mergeCell ref="J374:K375"/>
    <mergeCell ref="H374:I375"/>
    <mergeCell ref="F374:G375"/>
    <mergeCell ref="E374:E375"/>
    <mergeCell ref="D374:D375"/>
    <mergeCell ref="B374:C375"/>
    <mergeCell ref="B372:H372"/>
    <mergeCell ref="B371:C371"/>
    <mergeCell ref="B370:C370"/>
    <mergeCell ref="B369:C369"/>
    <mergeCell ref="B368:C368"/>
    <mergeCell ref="B366:K366"/>
    <mergeCell ref="J365:K365"/>
    <mergeCell ref="H365:I365"/>
    <mergeCell ref="F365:G365"/>
    <mergeCell ref="B365:C365"/>
    <mergeCell ref="J364:K364"/>
    <mergeCell ref="H364:I364"/>
    <mergeCell ref="F364:G364"/>
    <mergeCell ref="B364:C364"/>
    <mergeCell ref="L362:L363"/>
    <mergeCell ref="J362:K363"/>
    <mergeCell ref="H362:I363"/>
    <mergeCell ref="F362:G363"/>
    <mergeCell ref="E362:E363"/>
    <mergeCell ref="D362:D363"/>
    <mergeCell ref="B362:C363"/>
    <mergeCell ref="B351:C351"/>
    <mergeCell ref="B360:C360"/>
    <mergeCell ref="B359:C359"/>
    <mergeCell ref="J358:K358"/>
    <mergeCell ref="H358:I358"/>
    <mergeCell ref="F358:G358"/>
    <mergeCell ref="B358:C358"/>
    <mergeCell ref="B357:C357"/>
    <mergeCell ref="J356:K356"/>
    <mergeCell ref="H356:I356"/>
    <mergeCell ref="F356:G356"/>
    <mergeCell ref="B356:C356"/>
    <mergeCell ref="N316:O316"/>
    <mergeCell ref="N313:O314"/>
    <mergeCell ref="N315:O315"/>
    <mergeCell ref="N378:O379"/>
    <mergeCell ref="N380:O380"/>
    <mergeCell ref="N381:O381"/>
    <mergeCell ref="B340:C340"/>
    <mergeCell ref="B349:J349"/>
    <mergeCell ref="B348:C348"/>
    <mergeCell ref="B347:C347"/>
    <mergeCell ref="B346:C346"/>
    <mergeCell ref="B345:C345"/>
    <mergeCell ref="B344:C344"/>
    <mergeCell ref="B343:C343"/>
    <mergeCell ref="B342:C342"/>
    <mergeCell ref="B341:C341"/>
    <mergeCell ref="L354:L355"/>
    <mergeCell ref="J354:K355"/>
    <mergeCell ref="H354:I355"/>
    <mergeCell ref="F354:G355"/>
    <mergeCell ref="E354:E355"/>
    <mergeCell ref="D354:D355"/>
    <mergeCell ref="B354:C355"/>
    <mergeCell ref="B352:C352"/>
  </mergeCells>
  <pageMargins left="0.25" right="0.25" top="0.75" bottom="0.75" header="0.3" footer="0.3"/>
  <pageSetup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93"/>
  <sheetViews>
    <sheetView workbookViewId="0">
      <selection activeCell="N36" sqref="N36"/>
    </sheetView>
  </sheetViews>
  <sheetFormatPr baseColWidth="10" defaultRowHeight="15" x14ac:dyDescent="0.25"/>
  <cols>
    <col min="1" max="1" width="4.140625" customWidth="1"/>
    <col min="2" max="2" width="15.140625" customWidth="1"/>
    <col min="3" max="15" width="10.7109375" customWidth="1"/>
  </cols>
  <sheetData>
    <row r="1" spans="2:15" ht="46.5" customHeight="1" x14ac:dyDescent="0.25">
      <c r="B1" s="35"/>
      <c r="C1" s="147" t="s">
        <v>144</v>
      </c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9"/>
    </row>
    <row r="2" spans="2:15" ht="24" customHeight="1" x14ac:dyDescent="0.25"/>
    <row r="3" spans="2:15" x14ac:dyDescent="0.25">
      <c r="B3" s="150" t="s">
        <v>45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</row>
    <row r="4" spans="2:15" x14ac:dyDescent="0.25">
      <c r="B4" s="3" t="s">
        <v>46</v>
      </c>
      <c r="C4" s="3" t="s">
        <v>62</v>
      </c>
      <c r="D4" s="3" t="s">
        <v>63</v>
      </c>
      <c r="E4" s="3" t="s">
        <v>9</v>
      </c>
      <c r="F4" s="60" t="s">
        <v>78</v>
      </c>
      <c r="G4" s="3" t="s">
        <v>39</v>
      </c>
      <c r="H4" s="3" t="s">
        <v>40</v>
      </c>
      <c r="I4" s="3" t="s">
        <v>41</v>
      </c>
      <c r="J4" s="60" t="s">
        <v>79</v>
      </c>
      <c r="K4" s="3" t="s">
        <v>42</v>
      </c>
      <c r="L4" s="3" t="s">
        <v>43</v>
      </c>
      <c r="M4" s="3" t="s">
        <v>44</v>
      </c>
      <c r="N4" s="60" t="s">
        <v>80</v>
      </c>
      <c r="O4" s="3" t="s">
        <v>47</v>
      </c>
    </row>
    <row r="5" spans="2:15" ht="25.5" x14ac:dyDescent="0.25">
      <c r="B5" s="36" t="s">
        <v>48</v>
      </c>
      <c r="C5" s="54">
        <f>(RONDAS!E19+RONDAS!E20+RONDAS!E21+RONDAS!E22+RONDAS!E23+RONDAS!E24+RONDAS!E25+RONDAS!E26)/8</f>
        <v>0.97662499999999985</v>
      </c>
      <c r="D5" s="54">
        <f>(RONDAS!E83+RONDAS!E84+RONDAS!E85+RONDAS!E86+RONDAS!E87+RONDAS!E88+RONDAS!E89+RONDAS!E90)/8</f>
        <v>0.95750000000000002</v>
      </c>
      <c r="E5" s="85">
        <f>(RONDAS!E147+RONDAS!E148+RONDAS!E149+RONDAS!E150+RONDAS!E151+RONDAS!E152+RONDAS!E153+RONDAS!E154)/8</f>
        <v>0.95862500000000006</v>
      </c>
      <c r="F5" s="93">
        <f t="shared" ref="F5:F10" si="0">SUM(C5:E5)/3</f>
        <v>0.96424999999999994</v>
      </c>
      <c r="G5" s="85">
        <f>(RONDAS!E211+RONDAS!E212+RONDAS!E213+RONDAS!E214+RONDAS!E215+RONDAS!E216+RONDAS!E217+RONDAS!E218)/8</f>
        <v>0.95</v>
      </c>
      <c r="H5" s="85">
        <f>(RONDAS!E276+RONDAS!E277+RONDAS!E278+RONDAS!E279+RONDAS!E280+RONDAS!E281+RONDAS!E282+RONDAS!E283)/8</f>
        <v>0.94000000000000006</v>
      </c>
      <c r="I5" s="85">
        <f>(RONDAS!E341+RONDAS!E342+RONDAS!E343+RONDAS!E345+RONDAS!E346+RONDAS!E347+RONDAS!E348)/7</f>
        <v>0.9514285714285714</v>
      </c>
      <c r="J5" s="93">
        <f t="shared" ref="J5:J10" si="1">SUM(G5:I5)/3</f>
        <v>0.94714285714285718</v>
      </c>
      <c r="K5" s="85">
        <f>(RONDAS!E405+RONDAS!E406+RONDAS!E407+RONDAS!E408+RONDAS!E409+RONDAS!E410+RONDAS!E411+RONDAS!E412)/8</f>
        <v>0.92875000000000008</v>
      </c>
      <c r="L5" s="85">
        <f>(RONDAS!E469+RONDAS!E470+RONDAS!E471+RONDAS!E472+RONDAS!E473+RONDAS!E474+RONDAS!E475+RONDAS!E476)/8</f>
        <v>0.97375</v>
      </c>
      <c r="M5" s="85">
        <f>RONDAS!E538</f>
        <v>0.99</v>
      </c>
      <c r="N5" s="93">
        <f t="shared" ref="N5:N10" si="2">SUM(K5:M5)/3</f>
        <v>0.96416666666666673</v>
      </c>
      <c r="O5" s="85">
        <f>(F5+J5+N5)/3</f>
        <v>0.95851984126984124</v>
      </c>
    </row>
    <row r="6" spans="2:15" ht="25.5" x14ac:dyDescent="0.25">
      <c r="B6" s="36" t="s">
        <v>49</v>
      </c>
      <c r="C6" s="54">
        <f>(RONDAS!F19+RONDAS!F20+RONDAS!F21+RONDAS!F22+RONDAS!F23+RONDAS!F24+RONDAS!F25+RONDAS!F26)/8</f>
        <v>0.98974999999999991</v>
      </c>
      <c r="D6" s="54">
        <f>(RONDAS!F83+RONDAS!F84+RONDAS!F85+RONDAS!F86+RONDAS!F87+RONDAS!F88+RONDAS!F89+RONDAS!F90)/8</f>
        <v>0.98950000000000005</v>
      </c>
      <c r="E6" s="85">
        <f>(RONDAS!F147+RONDAS!F148+RONDAS!F149+RONDAS!F150+RONDAS!F151+RONDAS!F152+RONDAS!F153+RONDAS!F154)/8</f>
        <v>0.99187500000000006</v>
      </c>
      <c r="F6" s="93">
        <f t="shared" si="0"/>
        <v>0.99037499999999989</v>
      </c>
      <c r="G6" s="85">
        <f>(RONDAS!F211+RONDAS!F212+RONDAS!F213+RONDAS!F214+RONDAS!F215+RONDAS!F216+RONDAS!F217+RONDAS!F218)/8</f>
        <v>0.98249999999999993</v>
      </c>
      <c r="H6" s="85">
        <f>(RONDAS!F276+RONDAS!F277+RONDAS!F278+RONDAS!F279+RONDAS!F280+RONDAS!F281+RONDAS!F282+RONDAS!F283)/8</f>
        <v>0.98000000000000009</v>
      </c>
      <c r="I6" s="85">
        <f>(RONDAS!F341+RONDAS!F342+RONDAS!F343+RONDAS!F345+RONDAS!F346+RONDAS!F347+RONDAS!F348)/7</f>
        <v>0.97714285714285709</v>
      </c>
      <c r="J6" s="93">
        <f t="shared" si="1"/>
        <v>0.97988095238095241</v>
      </c>
      <c r="K6" s="85">
        <f>(RONDAS!F405+RONDAS!F406+RONDAS!F407+RONDAS!F408+RONDAS!F409+RONDAS!F410+RONDAS!F411+RONDAS!F412)/8</f>
        <v>0.98499999999999999</v>
      </c>
      <c r="L6" s="85">
        <f>(RONDAS!F469+RONDAS!F470+RONDAS!F471+RONDAS!F472+RONDAS!F473+RONDAS!F474+RONDAS!F475+RONDAS!F476)/8</f>
        <v>0.96875</v>
      </c>
      <c r="M6" s="85">
        <f>RONDAS!F538</f>
        <v>0.98</v>
      </c>
      <c r="N6" s="93">
        <f t="shared" si="2"/>
        <v>0.97791666666666666</v>
      </c>
      <c r="O6" s="85">
        <f t="shared" ref="O6:O10" si="3">(F6+J6+N6)/3</f>
        <v>0.98272420634920632</v>
      </c>
    </row>
    <row r="7" spans="2:15" ht="25.5" x14ac:dyDescent="0.25">
      <c r="B7" s="36" t="s">
        <v>13</v>
      </c>
      <c r="C7" s="54">
        <f>(RONDAS!G19+RONDAS!G20+RONDAS!G21+RONDAS!G22+RONDAS!G23+RONDAS!G24+RONDAS!G25+RONDAS!G26)/8</f>
        <v>0.99099999999999999</v>
      </c>
      <c r="D7" s="94">
        <f>(RONDAS!G83+RONDAS!G84+RONDAS!G85+RONDAS!G86+RONDAS!G87+RONDAS!G88+RONDAS!G89+RONDAS!G90)/8</f>
        <v>0.99175000000000002</v>
      </c>
      <c r="E7" s="85">
        <f>(RONDAS!G147+RONDAS!G148+RONDAS!G149+RONDAS!G150+RONDAS!G151+RONDAS!G152+RONDAS!G153+RONDAS!G154)/8</f>
        <v>0.99099999999999999</v>
      </c>
      <c r="F7" s="93">
        <f t="shared" si="0"/>
        <v>0.99124999999999996</v>
      </c>
      <c r="G7" s="85">
        <f>(RONDAS!G211+RONDAS!G212+RONDAS!G213+RONDAS!G214+RONDAS!G215+RONDAS!G216+RONDAS!G217+RONDAS!G218)/8</f>
        <v>0.98625000000000007</v>
      </c>
      <c r="H7" s="85">
        <f>(RONDAS!G276+RONDAS!G277+RONDAS!G278+RONDAS!G279+RONDAS!G280+RONDAS!G281+RONDAS!G282+RONDAS!G283)/8</f>
        <v>0.97250000000000003</v>
      </c>
      <c r="I7" s="85">
        <f>(RONDAS!G341+RONDAS!G342+RONDAS!G343+RONDAS!G345+RONDAS!G346+RONDAS!G347+RONDAS!G348)/7</f>
        <v>0.97</v>
      </c>
      <c r="J7" s="93">
        <f t="shared" si="1"/>
        <v>0.97624999999999995</v>
      </c>
      <c r="K7" s="85">
        <f>(RONDAS!G405+RONDAS!G406+RONDAS!G407+RONDAS!G408+RONDAS!G409+RONDAS!G410+RONDAS!G411+RONDAS!G412)/8</f>
        <v>0.98624999999999996</v>
      </c>
      <c r="L7" s="85">
        <f>(RONDAS!G469+RONDAS!G470+RONDAS!G471+RONDAS!G472+RONDAS!G473+RONDAS!G474+RONDAS!G475+RONDAS!G476)/8</f>
        <v>0.98499999999999999</v>
      </c>
      <c r="M7" s="85">
        <f>RONDAS!G538</f>
        <v>1</v>
      </c>
      <c r="N7" s="93">
        <f t="shared" si="2"/>
        <v>0.99041666666666661</v>
      </c>
      <c r="O7" s="85">
        <f t="shared" si="3"/>
        <v>0.98597222222222214</v>
      </c>
    </row>
    <row r="8" spans="2:15" ht="25.5" x14ac:dyDescent="0.25">
      <c r="B8" s="36" t="s">
        <v>50</v>
      </c>
      <c r="C8" s="54">
        <f>(RONDAS!H19+RONDAS!H20+RONDAS!H21+RONDAS!H22+RONDAS!H23+RONDAS!H24+RONDAS!H25+RONDAS!H26)/8</f>
        <v>0.95087499999999991</v>
      </c>
      <c r="D8" s="94">
        <f>(RONDAS!H83+RONDAS!H84+RONDAS!H85+RONDAS!H86+RONDAS!H87+RONDAS!H88+RONDAS!H89+RONDAS!H90)/8</f>
        <v>0.9451250000000001</v>
      </c>
      <c r="E8" s="85">
        <f>(RONDAS!H147+RONDAS!H148+RONDAS!H149+RONDAS!H150+RONDAS!H151+RONDAS!H152+RONDAS!H153+RONDAS!H154)/8</f>
        <v>0.95262499999999994</v>
      </c>
      <c r="F8" s="93">
        <f t="shared" si="0"/>
        <v>0.94954166666666662</v>
      </c>
      <c r="G8" s="85">
        <f>(RONDAS!H211+RONDAS!H212+RONDAS!H213+RONDAS!H214+RONDAS!H215+RONDAS!H216+RONDAS!H217+RONDAS!H218)/8</f>
        <v>0.97750000000000004</v>
      </c>
      <c r="H8" s="85">
        <f>(RONDAS!H276+RONDAS!H277+RONDAS!H278+RONDAS!H279+RONDAS!H280+RONDAS!H281+RONDAS!H282+RONDAS!H283)/8</f>
        <v>0.93625000000000003</v>
      </c>
      <c r="I8" s="85">
        <f>(RONDAS!H341+RONDAS!H342+RONDAS!H343+RONDAS!H345+RONDAS!H346+RONDAS!H347+RONDAS!H348)/7</f>
        <v>0.95000000000000007</v>
      </c>
      <c r="J8" s="93">
        <f t="shared" si="1"/>
        <v>0.95458333333333334</v>
      </c>
      <c r="K8" s="85">
        <f>(RONDAS!H405+RONDAS!H406+RONDAS!H407+RONDAS!H408+RONDAS!H409+RONDAS!H410+RONDAS!H411+RONDAS!H412)/8</f>
        <v>0.91749999999999998</v>
      </c>
      <c r="L8" s="85">
        <f>(RONDAS!H469+RONDAS!H470+RONDAS!H471+RONDAS!H472+RONDAS!H473+RONDAS!H474+RONDAS!H475+RONDAS!H476)/8</f>
        <v>0.92749999999999999</v>
      </c>
      <c r="M8" s="85">
        <f>RONDAS!H538</f>
        <v>0.97</v>
      </c>
      <c r="N8" s="93">
        <f t="shared" si="2"/>
        <v>0.93833333333333335</v>
      </c>
      <c r="O8" s="85">
        <f t="shared" si="3"/>
        <v>0.94748611111111114</v>
      </c>
    </row>
    <row r="9" spans="2:15" ht="25.5" x14ac:dyDescent="0.25">
      <c r="B9" s="36" t="s">
        <v>51</v>
      </c>
      <c r="C9" s="54">
        <f>(RONDAS!I19+RONDAS!I20+RONDAS!I21+RONDAS!I22+RONDAS!I23+RONDAS!I24+RONDAS!I25+RONDAS!I26)/8</f>
        <v>1</v>
      </c>
      <c r="D9" s="94">
        <f>(RONDAS!I83+RONDAS!I84+RONDAS!I85+RONDAS!I86+RONDAS!I87+RONDAS!I88+RONDAS!I89+RONDAS!I90)/8</f>
        <v>0.99675000000000002</v>
      </c>
      <c r="E9" s="85">
        <f>(RONDAS!I147+RONDAS!I148+RONDAS!I149+RONDAS!I150+RONDAS!I151+RONDAS!I152+RONDAS!I153+RONDAS!I154)/8</f>
        <v>0.99375000000000002</v>
      </c>
      <c r="F9" s="93">
        <f t="shared" si="0"/>
        <v>0.99683333333333335</v>
      </c>
      <c r="G9" s="85">
        <f>(RONDAS!I211+RONDAS!I212+RONDAS!I213+RONDAS!I214+RONDAS!I215+RONDAS!I216+RONDAS!I217+RONDAS!I218)/8</f>
        <v>0.99624999999999997</v>
      </c>
      <c r="H9" s="85">
        <f>(RONDAS!I276+RONDAS!I277+RONDAS!I278+RONDAS!I279+RONDAS!I280+RONDAS!I281+RONDAS!I282+RONDAS!I283)/8</f>
        <v>0.99625000000000008</v>
      </c>
      <c r="I9" s="85">
        <f>(RONDAS!I341+RONDAS!I342+RONDAS!I343+RONDAS!I345+RONDAS!I346+RONDAS!I347+RONDAS!I348)/7</f>
        <v>0.98428571428571432</v>
      </c>
      <c r="J9" s="93">
        <f t="shared" si="1"/>
        <v>0.9922619047619049</v>
      </c>
      <c r="K9" s="85">
        <f>(RONDAS!I405+RONDAS!I406+RONDAS!I407+RONDAS!I408+RONDAS!I409+RONDAS!I410+RONDAS!I411+RONDAS!I412)/8</f>
        <v>0.99</v>
      </c>
      <c r="L9" s="85">
        <f>(RONDAS!I469+RONDAS!I470+RONDAS!I471+RONDAS!I472+RONDAS!I473+RONDAS!I474+RONDAS!I475+RONDAS!I476)/8</f>
        <v>0.995</v>
      </c>
      <c r="M9" s="85">
        <f>RONDAS!I538</f>
        <v>1</v>
      </c>
      <c r="N9" s="93">
        <f t="shared" si="2"/>
        <v>0.995</v>
      </c>
      <c r="O9" s="85">
        <f t="shared" si="3"/>
        <v>0.99469841269841275</v>
      </c>
    </row>
    <row r="10" spans="2:15" ht="25.5" x14ac:dyDescent="0.25">
      <c r="B10" s="36" t="s">
        <v>52</v>
      </c>
      <c r="C10" s="54">
        <f>(RONDAS!J19+RONDAS!J20+RONDAS!J21+RONDAS!J22+RONDAS!J23+RONDAS!J24+RONDAS!J25+RONDAS!J26)/8</f>
        <v>0.97500000000000009</v>
      </c>
      <c r="D10" s="94">
        <f>(RONDAS!J83+RONDAS!J84+RONDAS!J85+RONDAS!J86+RONDAS!J87+RONDAS!J88+RONDAS!J89+RONDAS!J90)/8</f>
        <v>0.98124999999999996</v>
      </c>
      <c r="E10" s="85">
        <f>(RONDAS!J147+RONDAS!J148+RONDAS!J149+RONDAS!J150+RONDAS!J151+RONDAS!J152+RONDAS!J153+RONDAS!J154)/8</f>
        <v>0.97875000000000001</v>
      </c>
      <c r="F10" s="93">
        <f t="shared" si="0"/>
        <v>0.97833333333333339</v>
      </c>
      <c r="G10" s="85">
        <f>(RONDAS!J211+RONDAS!J212+RONDAS!J213+RONDAS!J214+RONDAS!J215+RONDAS!J216+RONDAS!J217+RONDAS!J218)/8</f>
        <v>0.96875</v>
      </c>
      <c r="H10" s="85">
        <f>(RONDAS!J276+RONDAS!J277+RONDAS!J278+RONDAS!J279+RONDAS!J280+RONDAS!J281+RONDAS!J282+RONDAS!J283)/8</f>
        <v>0.95</v>
      </c>
      <c r="I10" s="85">
        <f>(RONDAS!J341+RONDAS!J342+RONDAS!J343+RONDAS!J345+RONDAS!J346+RONDAS!J347+RONDAS!J348)/7</f>
        <v>0.94428571428571428</v>
      </c>
      <c r="J10" s="93">
        <f t="shared" si="1"/>
        <v>0.95434523809523808</v>
      </c>
      <c r="K10" s="85">
        <f>(RONDAS!J405+RONDAS!J406+RONDAS!J407+RONDAS!J408+RONDAS!J409+RONDAS!J410+RONDAS!J411+RONDAS!J412)/8</f>
        <v>0.92249999999999999</v>
      </c>
      <c r="L10" s="85">
        <f>(RONDAS!J469+RONDAS!J470+RONDAS!J471+RONDAS!J472+RONDAS!J473+RONDAS!J474+RONDAS!J475+RONDAS!J476)/8</f>
        <v>0.96000000000000008</v>
      </c>
      <c r="M10" s="85">
        <f>RONDAS!J538</f>
        <v>0.99</v>
      </c>
      <c r="N10" s="93">
        <f t="shared" si="2"/>
        <v>0.95750000000000002</v>
      </c>
      <c r="O10" s="85">
        <f t="shared" si="3"/>
        <v>0.96339285714285727</v>
      </c>
    </row>
    <row r="11" spans="2:15" x14ac:dyDescent="0.25">
      <c r="B11" s="37" t="s">
        <v>47</v>
      </c>
      <c r="C11" s="95">
        <f t="shared" ref="C11:O11" si="4">SUM(C5:C10)/6</f>
        <v>0.98054166666666676</v>
      </c>
      <c r="D11" s="95">
        <f t="shared" si="4"/>
        <v>0.97697916666666673</v>
      </c>
      <c r="E11" s="95">
        <f t="shared" si="4"/>
        <v>0.97777083333333337</v>
      </c>
      <c r="F11" s="96">
        <f t="shared" si="4"/>
        <v>0.97843055555555558</v>
      </c>
      <c r="G11" s="95">
        <f t="shared" si="4"/>
        <v>0.97687500000000005</v>
      </c>
      <c r="H11" s="95">
        <f t="shared" si="4"/>
        <v>0.96250000000000002</v>
      </c>
      <c r="I11" s="95">
        <f t="shared" si="4"/>
        <v>0.96285714285714274</v>
      </c>
      <c r="J11" s="96">
        <f t="shared" si="4"/>
        <v>0.96741071428571423</v>
      </c>
      <c r="K11" s="95">
        <f t="shared" si="4"/>
        <v>0.95500000000000007</v>
      </c>
      <c r="L11" s="95">
        <f t="shared" si="4"/>
        <v>0.96833333333333327</v>
      </c>
      <c r="M11" s="95">
        <f t="shared" si="4"/>
        <v>0.98833333333333329</v>
      </c>
      <c r="N11" s="96">
        <f>SUM(N5:N10)/6</f>
        <v>0.97055555555555573</v>
      </c>
      <c r="O11" s="95">
        <f t="shared" si="4"/>
        <v>0.97213227513227507</v>
      </c>
    </row>
    <row r="12" spans="2:15" ht="25.5" customHeight="1" x14ac:dyDescent="0.25">
      <c r="B12" s="2"/>
      <c r="C12" s="2"/>
      <c r="D12" s="2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</row>
    <row r="13" spans="2:15" ht="28.5" customHeight="1" x14ac:dyDescent="0.25">
      <c r="B13" s="142" t="s">
        <v>82</v>
      </c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</row>
    <row r="14" spans="2:15" x14ac:dyDescent="0.25">
      <c r="B14" s="3" t="s">
        <v>46</v>
      </c>
      <c r="C14" s="3" t="s">
        <v>62</v>
      </c>
      <c r="D14" s="3" t="s">
        <v>63</v>
      </c>
      <c r="E14" s="3" t="s">
        <v>9</v>
      </c>
      <c r="F14" s="60" t="s">
        <v>78</v>
      </c>
      <c r="G14" s="3" t="s">
        <v>39</v>
      </c>
      <c r="H14" s="3" t="s">
        <v>40</v>
      </c>
      <c r="I14" s="3" t="s">
        <v>41</v>
      </c>
      <c r="J14" s="60" t="s">
        <v>79</v>
      </c>
      <c r="K14" s="3" t="s">
        <v>42</v>
      </c>
      <c r="L14" s="3" t="s">
        <v>43</v>
      </c>
      <c r="M14" s="3" t="s">
        <v>44</v>
      </c>
      <c r="N14" s="60" t="s">
        <v>80</v>
      </c>
      <c r="O14" s="3" t="s">
        <v>47</v>
      </c>
    </row>
    <row r="15" spans="2:15" ht="25.5" x14ac:dyDescent="0.25">
      <c r="B15" s="36" t="s">
        <v>48</v>
      </c>
      <c r="C15" s="54">
        <f>RONDAS!E34</f>
        <v>0.98</v>
      </c>
      <c r="D15" s="94">
        <f>(RONDAS!E98+RONDAS!E100)/2</f>
        <v>0.98</v>
      </c>
      <c r="E15" s="85">
        <f>(RONDAS!E162+RONDAS!E164)/2</f>
        <v>0.88</v>
      </c>
      <c r="F15" s="93">
        <f>SUM(C15:E15)/3</f>
        <v>0.94666666666666666</v>
      </c>
      <c r="G15" s="85">
        <f>(RONDAS!E226+RONDAS!E228)/2</f>
        <v>0.96</v>
      </c>
      <c r="H15" s="85">
        <f>(RONDAS!E291+RONDAS!E293)/2</f>
        <v>0.91999999999999993</v>
      </c>
      <c r="I15" s="85">
        <f>(RONDAS!E356+RONDAS!E358)/2</f>
        <v>0.90500000000000003</v>
      </c>
      <c r="J15" s="93">
        <f>SUM(G15:I15)/3</f>
        <v>0.92833333333333334</v>
      </c>
      <c r="K15" s="85">
        <f>(RONDAS!E420+RONDAS!E422)/2</f>
        <v>0.93500000000000005</v>
      </c>
      <c r="L15" s="85">
        <f>RONDAS!E484</f>
        <v>0.93</v>
      </c>
      <c r="M15" s="85" t="s">
        <v>84</v>
      </c>
      <c r="N15" s="93">
        <f>SUM(K15:M15)/2</f>
        <v>0.93250000000000011</v>
      </c>
      <c r="O15" s="85">
        <f t="shared" ref="O15:O19" si="5">(F15+J15+N15)/3</f>
        <v>0.93583333333333341</v>
      </c>
    </row>
    <row r="16" spans="2:15" ht="25.5" x14ac:dyDescent="0.25">
      <c r="B16" s="36" t="s">
        <v>49</v>
      </c>
      <c r="C16" s="54">
        <f>RONDAS!F34</f>
        <v>0.82</v>
      </c>
      <c r="D16" s="94">
        <f>(RONDAS!F98+RONDAS!F100)/2</f>
        <v>0.88500000000000001</v>
      </c>
      <c r="E16" s="85">
        <f>(RONDAS!F162+RONDAS!F164)/2</f>
        <v>0.85499999999999998</v>
      </c>
      <c r="F16" s="93">
        <f>SUM(C16:E16)/3</f>
        <v>0.85333333333333339</v>
      </c>
      <c r="G16" s="85">
        <f>(RONDAS!F226+RONDAS!F228)/2</f>
        <v>0.75</v>
      </c>
      <c r="H16" s="85">
        <f>(RONDAS!F291+RONDAS!F293)/2</f>
        <v>0.91500000000000004</v>
      </c>
      <c r="I16" s="85">
        <f>(RONDAS!F356+RONDAS!F358)/2</f>
        <v>0.76500000000000001</v>
      </c>
      <c r="J16" s="93">
        <f>SUM(G16:I16)/3</f>
        <v>0.81</v>
      </c>
      <c r="K16" s="85">
        <f>(RONDAS!F420+RONDAS!F422)/2</f>
        <v>0.73499999999999999</v>
      </c>
      <c r="L16" s="85">
        <f>RONDAS!F484</f>
        <v>0.88</v>
      </c>
      <c r="M16" s="85" t="s">
        <v>84</v>
      </c>
      <c r="N16" s="93">
        <f t="shared" ref="N16:N19" si="6">SUM(K16:M16)/2</f>
        <v>0.8075</v>
      </c>
      <c r="O16" s="85">
        <f t="shared" si="5"/>
        <v>0.82361111111111118</v>
      </c>
    </row>
    <row r="17" spans="2:15" ht="25.5" x14ac:dyDescent="0.25">
      <c r="B17" s="36" t="s">
        <v>53</v>
      </c>
      <c r="C17" s="54">
        <f>RONDAS!H34</f>
        <v>1</v>
      </c>
      <c r="D17" s="94">
        <f>(RONDAS!H98+RONDAS!H100)/2</f>
        <v>0.995</v>
      </c>
      <c r="E17" s="85">
        <f>(RONDAS!H162+RONDAS!H164)/2</f>
        <v>0.96</v>
      </c>
      <c r="F17" s="93">
        <f>SUM(C17:E17)/3</f>
        <v>0.98499999999999999</v>
      </c>
      <c r="G17" s="85">
        <f>(RONDAS!H226+RONDAS!H228)/2</f>
        <v>1</v>
      </c>
      <c r="H17" s="85">
        <f>(RONDAS!H291+RONDAS!H293)/2</f>
        <v>0.82000000000000006</v>
      </c>
      <c r="I17" s="85">
        <f>(RONDAS!H356+RONDAS!H358)/2</f>
        <v>0.82499999999999996</v>
      </c>
      <c r="J17" s="93">
        <f>SUM(G17:I17)/3</f>
        <v>0.88166666666666671</v>
      </c>
      <c r="K17" s="85">
        <f>(RONDAS!H420+RONDAS!H422)/2</f>
        <v>1</v>
      </c>
      <c r="L17" s="85">
        <f>RONDAS!H484</f>
        <v>0.97</v>
      </c>
      <c r="M17" s="85" t="s">
        <v>84</v>
      </c>
      <c r="N17" s="93">
        <f t="shared" si="6"/>
        <v>0.98499999999999999</v>
      </c>
      <c r="O17" s="85">
        <f t="shared" si="5"/>
        <v>0.95055555555555549</v>
      </c>
    </row>
    <row r="18" spans="2:15" ht="25.5" x14ac:dyDescent="0.25">
      <c r="B18" s="36" t="s">
        <v>50</v>
      </c>
      <c r="C18" s="54">
        <f>RONDAS!J34</f>
        <v>0.96</v>
      </c>
      <c r="D18" s="94">
        <f>(RONDAS!J98+RONDAS!J100)/2</f>
        <v>0.90999999999999992</v>
      </c>
      <c r="E18" s="85">
        <f>(RONDAS!J162+RONDAS!J164)/2</f>
        <v>0.97</v>
      </c>
      <c r="F18" s="93">
        <f>SUM(C18:E18)/3</f>
        <v>0.94666666666666666</v>
      </c>
      <c r="G18" s="85">
        <f>(RONDAS!J226+RONDAS!J228)/2</f>
        <v>0.93500000000000005</v>
      </c>
      <c r="H18" s="85">
        <f>(RONDAS!J291+RONDAS!J293)/2</f>
        <v>0.75</v>
      </c>
      <c r="I18" s="85">
        <f>(RONDAS!J356+RONDAS!J358)/2</f>
        <v>0.83499999999999996</v>
      </c>
      <c r="J18" s="93">
        <f>SUM(G18:I18)/3</f>
        <v>0.84</v>
      </c>
      <c r="K18" s="85">
        <f>(RONDAS!J420+RONDAS!J422)/2</f>
        <v>0.79500000000000004</v>
      </c>
      <c r="L18" s="85">
        <f>RONDAS!J484</f>
        <v>0.93</v>
      </c>
      <c r="M18" s="85" t="s">
        <v>84</v>
      </c>
      <c r="N18" s="93">
        <f t="shared" si="6"/>
        <v>0.86250000000000004</v>
      </c>
      <c r="O18" s="85">
        <f t="shared" si="5"/>
        <v>0.88305555555555559</v>
      </c>
    </row>
    <row r="19" spans="2:15" ht="25.5" x14ac:dyDescent="0.25">
      <c r="B19" s="36" t="s">
        <v>52</v>
      </c>
      <c r="C19" s="54">
        <f>RONDAS!L34</f>
        <v>0.99</v>
      </c>
      <c r="D19" s="94">
        <f>(RONDAS!L98+RONDAS!L100)/2</f>
        <v>0.93500000000000005</v>
      </c>
      <c r="E19" s="85">
        <f>(RONDAS!L162+RONDAS!L164)/2</f>
        <v>0.96499999999999997</v>
      </c>
      <c r="F19" s="93">
        <f>SUM(C19:E19)/3</f>
        <v>0.96333333333333337</v>
      </c>
      <c r="G19" s="85">
        <f>(RONDAS!L226+RONDAS!L228)/2</f>
        <v>0.91</v>
      </c>
      <c r="H19" s="85">
        <f>(RONDAS!L291+RONDAS!L293)/2</f>
        <v>0.89500000000000002</v>
      </c>
      <c r="I19" s="85">
        <f>(RONDAS!L356+RONDAS!L358)/2</f>
        <v>0.89500000000000002</v>
      </c>
      <c r="J19" s="93">
        <f>SUM(G19:I19)/3</f>
        <v>0.9</v>
      </c>
      <c r="K19" s="85">
        <f>(RONDAS!L420+RONDAS!L422)/2</f>
        <v>0.89999999999999991</v>
      </c>
      <c r="L19" s="85">
        <f>RONDAS!L484</f>
        <v>0.81</v>
      </c>
      <c r="M19" s="85" t="s">
        <v>84</v>
      </c>
      <c r="N19" s="93">
        <f t="shared" si="6"/>
        <v>0.85499999999999998</v>
      </c>
      <c r="O19" s="85">
        <f t="shared" si="5"/>
        <v>0.90611111111111109</v>
      </c>
    </row>
    <row r="20" spans="2:15" x14ac:dyDescent="0.25">
      <c r="B20" s="37" t="s">
        <v>47</v>
      </c>
      <c r="C20" s="95">
        <f>SUM(C15:C19)/5</f>
        <v>0.95</v>
      </c>
      <c r="D20" s="95">
        <f t="shared" ref="D20:O20" si="7">SUM(D15:D19)/5</f>
        <v>0.94100000000000006</v>
      </c>
      <c r="E20" s="95">
        <f t="shared" si="7"/>
        <v>0.92599999999999993</v>
      </c>
      <c r="F20" s="96">
        <f t="shared" si="7"/>
        <v>0.93900000000000006</v>
      </c>
      <c r="G20" s="95">
        <f t="shared" si="7"/>
        <v>0.91099999999999992</v>
      </c>
      <c r="H20" s="95">
        <f t="shared" si="7"/>
        <v>0.8600000000000001</v>
      </c>
      <c r="I20" s="95">
        <f t="shared" si="7"/>
        <v>0.84499999999999997</v>
      </c>
      <c r="J20" s="96">
        <f t="shared" si="7"/>
        <v>0.87200000000000011</v>
      </c>
      <c r="K20" s="95">
        <f t="shared" si="7"/>
        <v>0.873</v>
      </c>
      <c r="L20" s="95">
        <f t="shared" si="7"/>
        <v>0.90400000000000014</v>
      </c>
      <c r="M20" s="95" t="s">
        <v>84</v>
      </c>
      <c r="N20" s="96">
        <f>SUM(N15:N19)/5</f>
        <v>0.88850000000000018</v>
      </c>
      <c r="O20" s="95">
        <f t="shared" si="7"/>
        <v>0.89983333333333326</v>
      </c>
    </row>
    <row r="21" spans="2:15" ht="110.25" customHeight="1" x14ac:dyDescent="0.25">
      <c r="B21" s="8"/>
      <c r="C21" s="8"/>
      <c r="D21" s="8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</row>
    <row r="22" spans="2:15" x14ac:dyDescent="0.25">
      <c r="B22" s="142" t="s">
        <v>55</v>
      </c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</row>
    <row r="23" spans="2:15" x14ac:dyDescent="0.25">
      <c r="B23" s="3" t="s">
        <v>46</v>
      </c>
      <c r="C23" s="3" t="s">
        <v>62</v>
      </c>
      <c r="D23" s="3" t="s">
        <v>63</v>
      </c>
      <c r="E23" s="3" t="s">
        <v>9</v>
      </c>
      <c r="F23" s="60" t="s">
        <v>78</v>
      </c>
      <c r="G23" s="3" t="s">
        <v>39</v>
      </c>
      <c r="H23" s="3" t="s">
        <v>40</v>
      </c>
      <c r="I23" s="3" t="s">
        <v>41</v>
      </c>
      <c r="J23" s="60" t="s">
        <v>79</v>
      </c>
      <c r="K23" s="3" t="s">
        <v>42</v>
      </c>
      <c r="L23" s="3" t="s">
        <v>43</v>
      </c>
      <c r="M23" s="3" t="s">
        <v>44</v>
      </c>
      <c r="N23" s="60" t="s">
        <v>80</v>
      </c>
      <c r="O23" s="3" t="s">
        <v>47</v>
      </c>
    </row>
    <row r="24" spans="2:15" ht="25.5" x14ac:dyDescent="0.25">
      <c r="B24" s="36" t="s">
        <v>48</v>
      </c>
      <c r="C24" s="54">
        <f>(RONDAS!E42+RONDAS!E43)/2</f>
        <v>0.94</v>
      </c>
      <c r="D24" s="94">
        <f>(RONDAS!E106+RONDAS!E107)/2</f>
        <v>0.95500000000000007</v>
      </c>
      <c r="E24" s="85">
        <f>(RONDAS!E170+RONDAS!E171)/2</f>
        <v>0.92999999999999994</v>
      </c>
      <c r="F24" s="93">
        <f>SUM(C24:E24)/3</f>
        <v>0.94166666666666676</v>
      </c>
      <c r="G24" s="85">
        <f>(RONDAS!E234+RONDAS!E235)/2</f>
        <v>0.89500000000000002</v>
      </c>
      <c r="H24" s="85">
        <f>(RONDAS!E299+RONDAS!E300)/2</f>
        <v>0.96499999999999997</v>
      </c>
      <c r="I24" s="85">
        <f>(RONDAS!E364+RONDAS!E365)/2</f>
        <v>0.97499999999999998</v>
      </c>
      <c r="J24" s="93">
        <f>SUM(G24:I24)/3</f>
        <v>0.94499999999999995</v>
      </c>
      <c r="K24" s="85">
        <f>(RONDAS!E428+RONDAS!E429)/2</f>
        <v>0.96499999999999997</v>
      </c>
      <c r="L24" s="85">
        <f>(RONDAS!E492+RONDAS!E493)/2</f>
        <v>0.91500000000000004</v>
      </c>
      <c r="M24" s="85">
        <f>RONDAS!E557</f>
        <v>0.88</v>
      </c>
      <c r="N24" s="93">
        <f>SUM(K24:M24)/3</f>
        <v>0.91999999999999993</v>
      </c>
      <c r="O24" s="85">
        <f t="shared" ref="O24:O27" si="8">(F24+J24+N24)/3</f>
        <v>0.93555555555555558</v>
      </c>
    </row>
    <row r="25" spans="2:15" ht="25.5" x14ac:dyDescent="0.25">
      <c r="B25" s="36" t="s">
        <v>53</v>
      </c>
      <c r="C25" s="94">
        <f>(RONDAS!F42+RONDAS!F43)/2</f>
        <v>0.98499999999999999</v>
      </c>
      <c r="D25" s="94">
        <f>(RONDAS!F106+RONDAS!F107)/2</f>
        <v>0.98499999999999999</v>
      </c>
      <c r="E25" s="85">
        <f>(RONDAS!F170+RONDAS!F171)/2</f>
        <v>1</v>
      </c>
      <c r="F25" s="93">
        <f>SUM(C25:E25)/3</f>
        <v>0.98999999999999988</v>
      </c>
      <c r="G25" s="85">
        <f>(RONDAS!F234+RONDAS!F235)/2</f>
        <v>0.875</v>
      </c>
      <c r="H25" s="85">
        <f>(RONDAS!F299+RONDAS!F300)/2</f>
        <v>0.97499999999999998</v>
      </c>
      <c r="I25" s="85">
        <f>(RONDAS!F364+RONDAS!F365)/2</f>
        <v>0.97</v>
      </c>
      <c r="J25" s="93">
        <f>SUM(G25:I25)/3</f>
        <v>0.94000000000000006</v>
      </c>
      <c r="K25" s="85">
        <f>(RONDAS!F428+RONDAS!F429)/2</f>
        <v>0.91999999999999993</v>
      </c>
      <c r="L25" s="85">
        <f>(RONDAS!F492+RONDAS!F493)/2</f>
        <v>1</v>
      </c>
      <c r="M25" s="85">
        <f>RONDAS!F557</f>
        <v>0.89</v>
      </c>
      <c r="N25" s="93">
        <f>SUM(K25:M25)/3</f>
        <v>0.93666666666666665</v>
      </c>
      <c r="O25" s="85">
        <f t="shared" si="8"/>
        <v>0.9555555555555556</v>
      </c>
    </row>
    <row r="26" spans="2:15" ht="25.5" x14ac:dyDescent="0.25">
      <c r="B26" s="36" t="s">
        <v>50</v>
      </c>
      <c r="C26" s="94">
        <f>(RONDAS!H42+RONDAS!H43)/2</f>
        <v>0.94500000000000006</v>
      </c>
      <c r="D26" s="94">
        <f>(RONDAS!H106+RONDAS!H107)/2</f>
        <v>0.88500000000000001</v>
      </c>
      <c r="E26" s="85">
        <f>(RONDAS!J162+RONDAS!J164)/2</f>
        <v>0.97</v>
      </c>
      <c r="F26" s="93">
        <f>SUM(C26:E26)/3</f>
        <v>0.93333333333333324</v>
      </c>
      <c r="G26" s="85">
        <f>(RONDAS!H234+RONDAS!H235)/2</f>
        <v>0.96</v>
      </c>
      <c r="H26" s="85">
        <f>(RONDAS!H299+RONDAS!H300)/2</f>
        <v>0.86</v>
      </c>
      <c r="I26" s="85">
        <f>(RONDAS!H364+RONDAS!H365)/2</f>
        <v>0.90999999999999992</v>
      </c>
      <c r="J26" s="93">
        <f>SUM(G26:I26)/3</f>
        <v>0.90999999999999981</v>
      </c>
      <c r="K26" s="85">
        <f>(RONDAS!H428+RONDAS!H429)/2</f>
        <v>0.9</v>
      </c>
      <c r="L26" s="85">
        <f>(RONDAS!H492+RONDAS!H493)/2</f>
        <v>0.76</v>
      </c>
      <c r="M26" s="85">
        <f>RONDAS!H557</f>
        <v>0.9</v>
      </c>
      <c r="N26" s="93">
        <f>SUM(K26:M26)/3</f>
        <v>0.85333333333333339</v>
      </c>
      <c r="O26" s="85">
        <f t="shared" si="8"/>
        <v>0.89888888888888874</v>
      </c>
    </row>
    <row r="27" spans="2:15" ht="25.5" x14ac:dyDescent="0.25">
      <c r="B27" s="36" t="s">
        <v>52</v>
      </c>
      <c r="C27" s="94">
        <f>(RONDAS!J42+RONDAS!J43)/2</f>
        <v>0.99</v>
      </c>
      <c r="D27" s="94">
        <f>(RONDAS!J106+RONDAS!J107)/2</f>
        <v>0.96</v>
      </c>
      <c r="E27" s="85">
        <f>(RONDAS!L162+RONDAS!L164)/2</f>
        <v>0.96499999999999997</v>
      </c>
      <c r="F27" s="93">
        <f>SUM(C27:E27)/3</f>
        <v>0.97166666666666668</v>
      </c>
      <c r="G27" s="85">
        <f>(RONDAS!J234+RONDAS!J235)/2</f>
        <v>0.73</v>
      </c>
      <c r="H27" s="85">
        <f>(RONDAS!J299+RONDAS!J300)/2</f>
        <v>0.94</v>
      </c>
      <c r="I27" s="85">
        <f>(RONDAS!J364+RONDAS!J365)/2</f>
        <v>0.95</v>
      </c>
      <c r="J27" s="93">
        <f>SUM(G27:I27)/3</f>
        <v>0.87333333333333341</v>
      </c>
      <c r="K27" s="85">
        <f>(RONDAS!J428+RONDAS!J429)/2</f>
        <v>0.97499999999999998</v>
      </c>
      <c r="L27" s="85">
        <f>(RONDAS!J492+RONDAS!J493)/2</f>
        <v>1</v>
      </c>
      <c r="M27" s="85">
        <f>RONDAS!J557</f>
        <v>1</v>
      </c>
      <c r="N27" s="93">
        <f>SUM(K27:M27)/3</f>
        <v>0.9916666666666667</v>
      </c>
      <c r="O27" s="85">
        <f t="shared" si="8"/>
        <v>0.94555555555555559</v>
      </c>
    </row>
    <row r="28" spans="2:15" x14ac:dyDescent="0.25">
      <c r="B28" s="37" t="s">
        <v>47</v>
      </c>
      <c r="C28" s="95">
        <f>SUM(C24:C27)/4</f>
        <v>0.96500000000000008</v>
      </c>
      <c r="D28" s="95">
        <f t="shared" ref="D28:O28" si="9">SUM(D24:D27)/4</f>
        <v>0.94625000000000004</v>
      </c>
      <c r="E28" s="95">
        <f t="shared" si="9"/>
        <v>0.96624999999999994</v>
      </c>
      <c r="F28" s="96">
        <f t="shared" si="9"/>
        <v>0.95916666666666661</v>
      </c>
      <c r="G28" s="95">
        <f t="shared" si="9"/>
        <v>0.86499999999999999</v>
      </c>
      <c r="H28" s="95">
        <f t="shared" si="9"/>
        <v>0.93499999999999994</v>
      </c>
      <c r="I28" s="95">
        <f t="shared" si="9"/>
        <v>0.95124999999999993</v>
      </c>
      <c r="J28" s="96">
        <f t="shared" si="9"/>
        <v>0.91708333333333336</v>
      </c>
      <c r="K28" s="95">
        <f t="shared" si="9"/>
        <v>0.94</v>
      </c>
      <c r="L28" s="95">
        <f t="shared" si="9"/>
        <v>0.91874999999999996</v>
      </c>
      <c r="M28" s="95">
        <f t="shared" si="9"/>
        <v>0.91749999999999998</v>
      </c>
      <c r="N28" s="96">
        <f>SUM(N24:N27)/4</f>
        <v>0.92541666666666667</v>
      </c>
      <c r="O28" s="95">
        <f t="shared" si="9"/>
        <v>0.93388888888888888</v>
      </c>
    </row>
    <row r="29" spans="2:15" x14ac:dyDescent="0.25">
      <c r="B29" s="2"/>
      <c r="C29" s="2"/>
      <c r="D29" s="2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2:15" x14ac:dyDescent="0.25">
      <c r="B30" s="150" t="s">
        <v>70</v>
      </c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</row>
    <row r="31" spans="2:15" x14ac:dyDescent="0.25">
      <c r="B31" s="3" t="s">
        <v>46</v>
      </c>
      <c r="C31" s="3" t="s">
        <v>62</v>
      </c>
      <c r="D31" s="3" t="s">
        <v>63</v>
      </c>
      <c r="E31" s="3" t="s">
        <v>9</v>
      </c>
      <c r="F31" s="60" t="s">
        <v>78</v>
      </c>
      <c r="G31" s="3" t="s">
        <v>39</v>
      </c>
      <c r="H31" s="3" t="s">
        <v>40</v>
      </c>
      <c r="I31" s="3" t="s">
        <v>41</v>
      </c>
      <c r="J31" s="60" t="s">
        <v>79</v>
      </c>
      <c r="K31" s="3" t="s">
        <v>42</v>
      </c>
      <c r="L31" s="3" t="s">
        <v>43</v>
      </c>
      <c r="M31" s="3" t="s">
        <v>44</v>
      </c>
      <c r="N31" s="60" t="s">
        <v>80</v>
      </c>
      <c r="O31" s="3" t="s">
        <v>47</v>
      </c>
    </row>
    <row r="32" spans="2:15" ht="25.5" x14ac:dyDescent="0.25">
      <c r="B32" s="36" t="s">
        <v>49</v>
      </c>
      <c r="C32" s="54">
        <f>RONDAS!E30</f>
        <v>0.77</v>
      </c>
      <c r="D32" s="94">
        <f>RONDAS!E94</f>
        <v>0.97</v>
      </c>
      <c r="E32" s="85">
        <f>RONDAS!E158</f>
        <v>0.9</v>
      </c>
      <c r="F32" s="93">
        <f>SUM(C32:E32)/3</f>
        <v>0.88</v>
      </c>
      <c r="G32" s="85">
        <f>RONDAS!E222</f>
        <v>0.69</v>
      </c>
      <c r="H32" s="85">
        <f>RONDAS!E287</f>
        <v>0.74</v>
      </c>
      <c r="I32" s="85">
        <f>RONDAS!E352</f>
        <v>0.79</v>
      </c>
      <c r="J32" s="93">
        <f>SUM(G32:I32)/3</f>
        <v>0.73999999999999988</v>
      </c>
      <c r="K32" s="85">
        <f>RONDAS!E416</f>
        <v>0.77</v>
      </c>
      <c r="L32" s="85">
        <f>RONDAS!E480</f>
        <v>0.72</v>
      </c>
      <c r="M32" s="85" t="s">
        <v>84</v>
      </c>
      <c r="N32" s="93">
        <f>SUM(K32:M32)/2</f>
        <v>0.745</v>
      </c>
      <c r="O32" s="85">
        <f t="shared" ref="O32:O35" si="10">(F32+J32+N32)/3</f>
        <v>0.78833333333333322</v>
      </c>
    </row>
    <row r="33" spans="2:15" ht="25.5" x14ac:dyDescent="0.25">
      <c r="B33" s="36" t="s">
        <v>50</v>
      </c>
      <c r="C33" s="54">
        <f>RONDAS!F30</f>
        <v>0.92</v>
      </c>
      <c r="D33" s="94">
        <f>RONDAS!F94</f>
        <v>0.87</v>
      </c>
      <c r="E33" s="85">
        <f>RONDAS!F158</f>
        <v>0.86</v>
      </c>
      <c r="F33" s="93">
        <f>SUM(C33:E33)/3</f>
        <v>0.8833333333333333</v>
      </c>
      <c r="G33" s="85">
        <f>RONDAS!F222</f>
        <v>0.84</v>
      </c>
      <c r="H33" s="85">
        <f>RONDAS!F287</f>
        <v>0.88</v>
      </c>
      <c r="I33" s="85">
        <f>RONDAS!F352</f>
        <v>0.8</v>
      </c>
      <c r="J33" s="93">
        <f>SUM(G33:I33)/3</f>
        <v>0.84</v>
      </c>
      <c r="K33" s="85">
        <f>RONDAS!F416</f>
        <v>0.92</v>
      </c>
      <c r="L33" s="85">
        <f>RONDAS!F480</f>
        <v>0.83</v>
      </c>
      <c r="M33" s="85" t="s">
        <v>84</v>
      </c>
      <c r="N33" s="93">
        <f t="shared" ref="N33:N35" si="11">SUM(K33:M33)/2</f>
        <v>0.875</v>
      </c>
      <c r="O33" s="85">
        <f t="shared" si="10"/>
        <v>0.86611111111111105</v>
      </c>
    </row>
    <row r="34" spans="2:15" ht="51" x14ac:dyDescent="0.25">
      <c r="B34" s="34" t="s">
        <v>69</v>
      </c>
      <c r="C34" s="54">
        <f>RONDAS!G30</f>
        <v>0.65</v>
      </c>
      <c r="D34" s="94">
        <f>RONDAS!G94</f>
        <v>0.86</v>
      </c>
      <c r="E34" s="85">
        <f>RONDAS!G158</f>
        <v>0.82</v>
      </c>
      <c r="F34" s="93">
        <f>SUM(C34:E34)/3</f>
        <v>0.77666666666666673</v>
      </c>
      <c r="G34" s="85">
        <f>RONDAS!G222</f>
        <v>0.74</v>
      </c>
      <c r="H34" s="85">
        <f>RONDAS!G287</f>
        <v>0.64</v>
      </c>
      <c r="I34" s="85">
        <f>RONDAS!G352</f>
        <v>0.62</v>
      </c>
      <c r="J34" s="93">
        <f>SUM(G34:I34)/3</f>
        <v>0.66666666666666663</v>
      </c>
      <c r="K34" s="85">
        <f>RONDAS!G416</f>
        <v>0.57999999999999996</v>
      </c>
      <c r="L34" s="85">
        <f>RONDAS!G480</f>
        <v>0.74</v>
      </c>
      <c r="M34" s="85" t="s">
        <v>84</v>
      </c>
      <c r="N34" s="93">
        <f t="shared" si="11"/>
        <v>0.65999999999999992</v>
      </c>
      <c r="O34" s="85">
        <f t="shared" si="10"/>
        <v>0.70111111111111113</v>
      </c>
    </row>
    <row r="35" spans="2:15" ht="25.5" x14ac:dyDescent="0.25">
      <c r="B35" s="36" t="s">
        <v>51</v>
      </c>
      <c r="C35" s="54">
        <f>RONDAS!H30</f>
        <v>0.75</v>
      </c>
      <c r="D35" s="94">
        <f>RONDAS!H94</f>
        <v>0.97</v>
      </c>
      <c r="E35" s="85">
        <f>RONDAS!H158</f>
        <v>0.84</v>
      </c>
      <c r="F35" s="93">
        <f>SUM(C35:E35)/3</f>
        <v>0.85333333333333339</v>
      </c>
      <c r="G35" s="85">
        <f>RONDAS!H222</f>
        <v>0.98</v>
      </c>
      <c r="H35" s="85">
        <f>RONDAS!H287</f>
        <v>0.96</v>
      </c>
      <c r="I35" s="85">
        <f>RONDAS!H352</f>
        <v>0.84</v>
      </c>
      <c r="J35" s="93">
        <f>SUM(G35:I35)/3</f>
        <v>0.92666666666666664</v>
      </c>
      <c r="K35" s="85">
        <f>RONDAS!H416</f>
        <v>0.82</v>
      </c>
      <c r="L35" s="85">
        <f>RONDAS!H480</f>
        <v>0.85</v>
      </c>
      <c r="M35" s="85" t="s">
        <v>84</v>
      </c>
      <c r="N35" s="93">
        <f t="shared" si="11"/>
        <v>0.83499999999999996</v>
      </c>
      <c r="O35" s="85">
        <f t="shared" si="10"/>
        <v>0.8716666666666667</v>
      </c>
    </row>
    <row r="36" spans="2:15" x14ac:dyDescent="0.25">
      <c r="B36" s="37" t="s">
        <v>47</v>
      </c>
      <c r="C36" s="95">
        <f t="shared" ref="C36:O36" si="12">SUM(C32:C35)/4</f>
        <v>0.77249999999999996</v>
      </c>
      <c r="D36" s="95">
        <f t="shared" si="12"/>
        <v>0.91749999999999998</v>
      </c>
      <c r="E36" s="95">
        <f t="shared" si="12"/>
        <v>0.85499999999999998</v>
      </c>
      <c r="F36" s="96">
        <f t="shared" si="12"/>
        <v>0.84833333333333338</v>
      </c>
      <c r="G36" s="95">
        <f t="shared" si="12"/>
        <v>0.81249999999999989</v>
      </c>
      <c r="H36" s="95">
        <f t="shared" si="12"/>
        <v>0.80500000000000005</v>
      </c>
      <c r="I36" s="95">
        <f t="shared" si="12"/>
        <v>0.76249999999999996</v>
      </c>
      <c r="J36" s="96">
        <f t="shared" si="12"/>
        <v>0.79333333333333333</v>
      </c>
      <c r="K36" s="95">
        <f>SUM(K32:K35)/4</f>
        <v>0.77249999999999996</v>
      </c>
      <c r="L36" s="95">
        <f t="shared" si="12"/>
        <v>0.78500000000000003</v>
      </c>
      <c r="M36" s="95">
        <f t="shared" si="12"/>
        <v>0</v>
      </c>
      <c r="N36" s="96">
        <f>SUM(N32:N35)/4</f>
        <v>0.77875000000000005</v>
      </c>
      <c r="O36" s="95">
        <f t="shared" si="12"/>
        <v>0.80680555555555544</v>
      </c>
    </row>
    <row r="37" spans="2:15" x14ac:dyDescent="0.25">
      <c r="B37" s="12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</row>
    <row r="38" spans="2:15" x14ac:dyDescent="0.25">
      <c r="B38" s="150" t="s">
        <v>71</v>
      </c>
      <c r="C38" s="150"/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</row>
    <row r="39" spans="2:15" x14ac:dyDescent="0.25">
      <c r="B39" s="3" t="s">
        <v>46</v>
      </c>
      <c r="C39" s="3" t="s">
        <v>62</v>
      </c>
      <c r="D39" s="3" t="s">
        <v>63</v>
      </c>
      <c r="E39" s="3" t="s">
        <v>9</v>
      </c>
      <c r="F39" s="60" t="s">
        <v>78</v>
      </c>
      <c r="G39" s="3" t="s">
        <v>39</v>
      </c>
      <c r="H39" s="3" t="s">
        <v>40</v>
      </c>
      <c r="I39" s="3" t="s">
        <v>41</v>
      </c>
      <c r="J39" s="60" t="s">
        <v>79</v>
      </c>
      <c r="K39" s="3" t="s">
        <v>42</v>
      </c>
      <c r="L39" s="3" t="s">
        <v>43</v>
      </c>
      <c r="M39" s="3" t="s">
        <v>44</v>
      </c>
      <c r="N39" s="60" t="s">
        <v>80</v>
      </c>
      <c r="O39" s="3" t="s">
        <v>47</v>
      </c>
    </row>
    <row r="40" spans="2:15" ht="25.5" x14ac:dyDescent="0.25">
      <c r="B40" s="36" t="s">
        <v>49</v>
      </c>
      <c r="C40" s="94" t="s">
        <v>84</v>
      </c>
      <c r="D40" s="94">
        <f>(RONDAS!E126+RONDAS!E127)/2</f>
        <v>1</v>
      </c>
      <c r="E40" s="85">
        <f>(RONDAS!E190+RONDAS!E191)/2</f>
        <v>0.99</v>
      </c>
      <c r="F40" s="93">
        <f>SUM(C40:E40)/2</f>
        <v>0.995</v>
      </c>
      <c r="G40" s="85">
        <f>(RONDAS!E254+RONDAS!E255)/2</f>
        <v>0.96</v>
      </c>
      <c r="H40" s="85">
        <f>(RONDAS!E319+RONDAS!E320)/2</f>
        <v>1</v>
      </c>
      <c r="I40" s="85">
        <f>(RONDAS!E384+RONDAS!E385)/2</f>
        <v>0.875</v>
      </c>
      <c r="J40" s="93">
        <f>SUM(G40:I40)/3</f>
        <v>0.94499999999999995</v>
      </c>
      <c r="K40" s="85">
        <f>(RONDAS!E448+RONDAS!E449)/2</f>
        <v>0.94</v>
      </c>
      <c r="L40" s="85">
        <f>(RONDAS!E512+RONDAS!E513)/2</f>
        <v>0.56000000000000005</v>
      </c>
      <c r="M40" s="85" t="s">
        <v>84</v>
      </c>
      <c r="N40" s="93">
        <f>SUM(K40:M40)/2</f>
        <v>0.75</v>
      </c>
      <c r="O40" s="85">
        <f t="shared" ref="O40:O42" si="13">(F40+J40+N40)/3</f>
        <v>0.89666666666666661</v>
      </c>
    </row>
    <row r="41" spans="2:15" ht="25.5" x14ac:dyDescent="0.25">
      <c r="B41" s="36" t="s">
        <v>50</v>
      </c>
      <c r="C41" s="94" t="s">
        <v>84</v>
      </c>
      <c r="D41" s="94">
        <f>(RONDAS!F126+RONDAS!F127)/2</f>
        <v>0.95</v>
      </c>
      <c r="E41" s="85">
        <f>(RONDAS!F190+RONDAS!F191)/2</f>
        <v>0.96</v>
      </c>
      <c r="F41" s="93">
        <f t="shared" ref="F41:F42" si="14">SUM(C41:E41)/2</f>
        <v>0.95499999999999996</v>
      </c>
      <c r="G41" s="85">
        <f>(RONDAS!F254+RONDAS!F255)/2</f>
        <v>0.82499999999999996</v>
      </c>
      <c r="H41" s="85">
        <f>(RONDAS!F319+RONDAS!F320)/2</f>
        <v>0.95500000000000007</v>
      </c>
      <c r="I41" s="85">
        <f>(RONDAS!F384+RONDAS!F385)/2</f>
        <v>0.86</v>
      </c>
      <c r="J41" s="93">
        <f>SUM(G41:I41)/3</f>
        <v>0.88</v>
      </c>
      <c r="K41" s="85">
        <f>(RONDAS!F448+RONDAS!F449)/2</f>
        <v>0.89</v>
      </c>
      <c r="L41" s="85">
        <f>(RONDAS!F512+RONDAS!F513)/2</f>
        <v>0.83499999999999996</v>
      </c>
      <c r="M41" s="85" t="s">
        <v>84</v>
      </c>
      <c r="N41" s="93">
        <f t="shared" ref="N41:N42" si="15">SUM(K41:M41)/2</f>
        <v>0.86250000000000004</v>
      </c>
      <c r="O41" s="85">
        <f t="shared" si="13"/>
        <v>0.89916666666666656</v>
      </c>
    </row>
    <row r="42" spans="2:15" ht="51" x14ac:dyDescent="0.25">
      <c r="B42" s="34" t="s">
        <v>69</v>
      </c>
      <c r="C42" s="94" t="s">
        <v>84</v>
      </c>
      <c r="D42" s="94">
        <f>(RONDAS!G126+RONDAS!G127)/2</f>
        <v>1</v>
      </c>
      <c r="E42" s="85">
        <f>(RONDAS!H190+RONDAS!H191)/2</f>
        <v>0.97499999999999987</v>
      </c>
      <c r="F42" s="93">
        <f t="shared" si="14"/>
        <v>0.98749999999999993</v>
      </c>
      <c r="G42" s="85">
        <f>(RONDAS!H254+RONDAS!H255)/2</f>
        <v>0.88</v>
      </c>
      <c r="H42" s="85">
        <f>(RONDAS!G319+RONDAS!G320)/2</f>
        <v>1</v>
      </c>
      <c r="I42" s="85">
        <f>(RONDAS!G384+RONDAS!G385)/2</f>
        <v>0.88500000000000001</v>
      </c>
      <c r="J42" s="93">
        <f>SUM(G42:I42)/3</f>
        <v>0.92166666666666652</v>
      </c>
      <c r="K42" s="85">
        <f>(RONDAS!G448+RONDAS!G449)/2</f>
        <v>0.98499999999999999</v>
      </c>
      <c r="L42" s="85">
        <f>(RONDAS!G512+RONDAS!G513)/2</f>
        <v>0.83499999999999996</v>
      </c>
      <c r="M42" s="85" t="s">
        <v>84</v>
      </c>
      <c r="N42" s="93">
        <f t="shared" si="15"/>
        <v>0.90999999999999992</v>
      </c>
      <c r="O42" s="85">
        <f t="shared" si="13"/>
        <v>0.93972222222222213</v>
      </c>
    </row>
    <row r="43" spans="2:15" x14ac:dyDescent="0.25">
      <c r="B43" s="37" t="s">
        <v>47</v>
      </c>
      <c r="C43" s="95">
        <f>SUM(C40:C42)/3</f>
        <v>0</v>
      </c>
      <c r="D43" s="95">
        <f t="shared" ref="D43:O43" si="16">SUM(D40:D42)/3</f>
        <v>0.98333333333333339</v>
      </c>
      <c r="E43" s="95">
        <f t="shared" si="16"/>
        <v>0.97499999999999998</v>
      </c>
      <c r="F43" s="96">
        <f t="shared" si="16"/>
        <v>0.97916666666666663</v>
      </c>
      <c r="G43" s="95">
        <f t="shared" si="16"/>
        <v>0.88833333333333331</v>
      </c>
      <c r="H43" s="95">
        <f t="shared" si="16"/>
        <v>0.98499999999999999</v>
      </c>
      <c r="I43" s="95">
        <f t="shared" si="16"/>
        <v>0.87333333333333341</v>
      </c>
      <c r="J43" s="96">
        <f t="shared" si="16"/>
        <v>0.91555555555555557</v>
      </c>
      <c r="K43" s="95">
        <f t="shared" si="16"/>
        <v>0.93833333333333335</v>
      </c>
      <c r="L43" s="95">
        <f t="shared" si="16"/>
        <v>0.74333333333333329</v>
      </c>
      <c r="M43" s="95" t="s">
        <v>84</v>
      </c>
      <c r="N43" s="96">
        <f>SUM(N40:N42)/3</f>
        <v>0.84083333333333332</v>
      </c>
      <c r="O43" s="95">
        <f t="shared" si="16"/>
        <v>0.91185185185185169</v>
      </c>
    </row>
    <row r="44" spans="2:15" ht="86.25" customHeight="1" x14ac:dyDescent="0.25">
      <c r="B44" s="12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</row>
    <row r="45" spans="2:15" x14ac:dyDescent="0.25">
      <c r="B45" s="150" t="s">
        <v>72</v>
      </c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</row>
    <row r="46" spans="2:15" x14ac:dyDescent="0.25">
      <c r="B46" s="3" t="s">
        <v>46</v>
      </c>
      <c r="C46" s="3" t="s">
        <v>62</v>
      </c>
      <c r="D46" s="3" t="s">
        <v>63</v>
      </c>
      <c r="E46" s="3" t="s">
        <v>9</v>
      </c>
      <c r="F46" s="60" t="s">
        <v>78</v>
      </c>
      <c r="G46" s="3" t="s">
        <v>39</v>
      </c>
      <c r="H46" s="3" t="s">
        <v>40</v>
      </c>
      <c r="I46" s="3" t="s">
        <v>41</v>
      </c>
      <c r="J46" s="60" t="s">
        <v>79</v>
      </c>
      <c r="K46" s="3" t="s">
        <v>42</v>
      </c>
      <c r="L46" s="3" t="s">
        <v>43</v>
      </c>
      <c r="M46" s="3" t="s">
        <v>44</v>
      </c>
      <c r="N46" s="60" t="s">
        <v>80</v>
      </c>
      <c r="O46" s="3" t="s">
        <v>47</v>
      </c>
    </row>
    <row r="47" spans="2:15" ht="25.5" x14ac:dyDescent="0.25">
      <c r="B47" s="36" t="s">
        <v>49</v>
      </c>
      <c r="C47" s="94" t="s">
        <v>84</v>
      </c>
      <c r="D47" s="94">
        <f>(RONDAS!E111+RONDAS!E112+RONDAS!E113)/3</f>
        <v>0.95000000000000007</v>
      </c>
      <c r="E47" s="85">
        <f>(RONDAS!E175+RONDAS!E176+RONDAS!E177)/3</f>
        <v>0.98</v>
      </c>
      <c r="F47" s="93">
        <f>SUM(C47:E47)/2</f>
        <v>0.96500000000000008</v>
      </c>
      <c r="G47" s="85">
        <f>(RONDAS!E239+RONDAS!E240+RONDAS!E241)/3</f>
        <v>1</v>
      </c>
      <c r="H47" s="85">
        <f>(RONDAS!E304+RONDAS!E306)/2</f>
        <v>0.95</v>
      </c>
      <c r="I47" s="85">
        <f>(RONDAS!E369+RONDAS!E370+RONDAS!E371)/3</f>
        <v>0.93333333333333324</v>
      </c>
      <c r="J47" s="93">
        <f>SUM(G47:I47)/3</f>
        <v>0.96111111111111114</v>
      </c>
      <c r="K47" s="85">
        <f>(RONDAS!E433+RONDAS!E434+RONDAS!E435)/3</f>
        <v>0.94999999999999984</v>
      </c>
      <c r="L47" s="85">
        <f>(RONDAS!E497+RONDAS!E498+RONDAS!E499)/3</f>
        <v>0.96666666666666667</v>
      </c>
      <c r="M47" s="85" t="s">
        <v>84</v>
      </c>
      <c r="N47" s="93">
        <f>SUM(K47:M47)/2</f>
        <v>0.95833333333333326</v>
      </c>
      <c r="O47" s="85">
        <f t="shared" ref="O47:O50" si="17">(F47+J47+N47)/3</f>
        <v>0.96148148148148138</v>
      </c>
    </row>
    <row r="48" spans="2:15" ht="25.5" x14ac:dyDescent="0.25">
      <c r="B48" s="36" t="s">
        <v>50</v>
      </c>
      <c r="C48" s="94" t="s">
        <v>84</v>
      </c>
      <c r="D48" s="94">
        <f>(RONDAS!F111+RONDAS!F112+RONDAS!F113)/3</f>
        <v>0.8833333333333333</v>
      </c>
      <c r="E48" s="85">
        <f>(RONDAS!F175+RONDAS!F176+RONDAS!F177)/3</f>
        <v>0.95000000000000007</v>
      </c>
      <c r="F48" s="93">
        <f t="shared" ref="F48:F51" si="18">SUM(C48:E48)/2</f>
        <v>0.91666666666666674</v>
      </c>
      <c r="G48" s="85">
        <f>(RONDAS!F239+RONDAS!F240+RONDAS!F241)/3</f>
        <v>0.87666666666666659</v>
      </c>
      <c r="H48" s="85">
        <f>(RONDAS!F304+RONDAS!F306)/2</f>
        <v>0.90999999999999992</v>
      </c>
      <c r="I48" s="85">
        <f>(RONDAS!F369+RONDAS!F370+RONDAS!F371)/3</f>
        <v>0.94666666666666666</v>
      </c>
      <c r="J48" s="93">
        <f>SUM(G48:I48)/3</f>
        <v>0.91111111111111109</v>
      </c>
      <c r="K48" s="85">
        <f>(RONDAS!F433+RONDAS!F434+RONDAS!F435)/3</f>
        <v>0.93333333333333324</v>
      </c>
      <c r="L48" s="85">
        <f>(RONDAS!F497+RONDAS!F498+RONDAS!F499)/3</f>
        <v>0.91999999999999993</v>
      </c>
      <c r="M48" s="85" t="s">
        <v>84</v>
      </c>
      <c r="N48" s="93">
        <f t="shared" ref="N48:N50" si="19">SUM(K48:M48)/2</f>
        <v>0.92666666666666653</v>
      </c>
      <c r="O48" s="85">
        <f t="shared" si="17"/>
        <v>0.91814814814814805</v>
      </c>
    </row>
    <row r="49" spans="2:15" ht="45.75" customHeight="1" x14ac:dyDescent="0.25">
      <c r="B49" s="34" t="s">
        <v>69</v>
      </c>
      <c r="C49" s="94" t="s">
        <v>84</v>
      </c>
      <c r="D49" s="94">
        <f>(RONDAS!G111+RONDAS!G112+RONDAS!G113)/3</f>
        <v>0.82666666666666666</v>
      </c>
      <c r="E49" s="85">
        <f>(RONDAS!G175+RONDAS!G176+RONDAS!G177)/3</f>
        <v>0.96666666666666667</v>
      </c>
      <c r="F49" s="93">
        <f t="shared" si="18"/>
        <v>0.89666666666666672</v>
      </c>
      <c r="G49" s="85">
        <f>(RONDAS!G239+RONDAS!G240+RONDAS!G241)/3</f>
        <v>0.82</v>
      </c>
      <c r="H49" s="85">
        <f>(RONDAS!G304+RONDAS!G306)/2</f>
        <v>0.88500000000000001</v>
      </c>
      <c r="I49" s="85">
        <f>(RONDAS!G369+RONDAS!G370+RONDAS!G371)/3</f>
        <v>0.85333333333333339</v>
      </c>
      <c r="J49" s="93">
        <f>SUM(G49:I49)/3</f>
        <v>0.85277777777777786</v>
      </c>
      <c r="K49" s="85">
        <f>(RONDAS!G433+RONDAS!G434+RONDAS!G435)/3</f>
        <v>0.92333333333333334</v>
      </c>
      <c r="L49" s="85">
        <f>(RONDAS!G497+RONDAS!G498+RONDAS!G499)/3</f>
        <v>0.91999999999999993</v>
      </c>
      <c r="M49" s="85" t="s">
        <v>84</v>
      </c>
      <c r="N49" s="93">
        <f t="shared" si="19"/>
        <v>0.92166666666666663</v>
      </c>
      <c r="O49" s="85">
        <f t="shared" si="17"/>
        <v>0.89037037037037037</v>
      </c>
    </row>
    <row r="50" spans="2:15" ht="25.5" x14ac:dyDescent="0.25">
      <c r="B50" s="36" t="s">
        <v>51</v>
      </c>
      <c r="C50" s="94" t="s">
        <v>84</v>
      </c>
      <c r="D50" s="94">
        <f>(RONDAS!H111+RONDAS!H112+RONDAS!H113)/3</f>
        <v>1</v>
      </c>
      <c r="E50" s="85">
        <f>(RONDAS!H175+RONDAS!H176+RONDAS!H177)/3</f>
        <v>1</v>
      </c>
      <c r="F50" s="93">
        <f t="shared" si="18"/>
        <v>1</v>
      </c>
      <c r="G50" s="85">
        <f>(RONDAS!H239+RONDAS!H240+RONDAS!H241)/3</f>
        <v>1</v>
      </c>
      <c r="H50" s="85">
        <f>(RONDAS!I304+RONDAS!I306)/2</f>
        <v>0.93625000000000003</v>
      </c>
      <c r="I50" s="85">
        <f>(RONDAS!H369+RONDAS!H370+RONDAS!H371)/3</f>
        <v>1</v>
      </c>
      <c r="J50" s="93">
        <f>SUM(G50:I50)/3</f>
        <v>0.97875000000000012</v>
      </c>
      <c r="K50" s="85">
        <f>(RONDAS!H433+RONDAS!H434+RONDAS!H435)/3</f>
        <v>0.98</v>
      </c>
      <c r="L50" s="85">
        <f>(RONDAS!H497+RONDAS!H498+RONDAS!H499)/3</f>
        <v>1</v>
      </c>
      <c r="M50" s="85" t="s">
        <v>84</v>
      </c>
      <c r="N50" s="93">
        <f t="shared" si="19"/>
        <v>0.99</v>
      </c>
      <c r="O50" s="85">
        <f t="shared" si="17"/>
        <v>0.98958333333333337</v>
      </c>
    </row>
    <row r="51" spans="2:15" x14ac:dyDescent="0.25">
      <c r="B51" s="37" t="s">
        <v>47</v>
      </c>
      <c r="C51" s="95">
        <f t="shared" ref="C51:O51" si="20">SUM(C47:C50)/4</f>
        <v>0</v>
      </c>
      <c r="D51" s="95">
        <f t="shared" si="20"/>
        <v>0.91500000000000004</v>
      </c>
      <c r="E51" s="97">
        <f t="shared" si="20"/>
        <v>0.97416666666666674</v>
      </c>
      <c r="F51" s="96">
        <f t="shared" si="18"/>
        <v>0.94458333333333333</v>
      </c>
      <c r="G51" s="95">
        <f t="shared" si="20"/>
        <v>0.92416666666666658</v>
      </c>
      <c r="H51" s="95">
        <f t="shared" si="20"/>
        <v>0.92031250000000009</v>
      </c>
      <c r="I51" s="95">
        <f t="shared" si="20"/>
        <v>0.93333333333333335</v>
      </c>
      <c r="J51" s="96">
        <f t="shared" si="20"/>
        <v>0.92593750000000008</v>
      </c>
      <c r="K51" s="95">
        <f t="shared" si="20"/>
        <v>0.94666666666666666</v>
      </c>
      <c r="L51" s="95">
        <f t="shared" si="20"/>
        <v>0.95166666666666666</v>
      </c>
      <c r="M51" s="95" t="s">
        <v>84</v>
      </c>
      <c r="N51" s="96">
        <f>SUM(N47:N50)/4</f>
        <v>0.94916666666666671</v>
      </c>
      <c r="O51" s="95">
        <f t="shared" si="20"/>
        <v>0.93989583333333326</v>
      </c>
    </row>
    <row r="52" spans="2:15" ht="12.75" customHeight="1" x14ac:dyDescent="0.25">
      <c r="B52" s="12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</row>
    <row r="53" spans="2:15" x14ac:dyDescent="0.25">
      <c r="B53" s="150" t="s">
        <v>73</v>
      </c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</row>
    <row r="54" spans="2:15" x14ac:dyDescent="0.25">
      <c r="B54" s="3" t="s">
        <v>46</v>
      </c>
      <c r="C54" s="3" t="s">
        <v>62</v>
      </c>
      <c r="D54" s="3" t="s">
        <v>63</v>
      </c>
      <c r="E54" s="3" t="s">
        <v>9</v>
      </c>
      <c r="F54" s="60" t="s">
        <v>78</v>
      </c>
      <c r="G54" s="3" t="s">
        <v>39</v>
      </c>
      <c r="H54" s="3" t="s">
        <v>40</v>
      </c>
      <c r="I54" s="3" t="s">
        <v>41</v>
      </c>
      <c r="J54" s="60" t="s">
        <v>79</v>
      </c>
      <c r="K54" s="3" t="s">
        <v>42</v>
      </c>
      <c r="L54" s="3" t="s">
        <v>43</v>
      </c>
      <c r="M54" s="3" t="s">
        <v>44</v>
      </c>
      <c r="N54" s="60" t="s">
        <v>80</v>
      </c>
      <c r="O54" s="3" t="s">
        <v>47</v>
      </c>
    </row>
    <row r="55" spans="2:15" ht="25.5" x14ac:dyDescent="0.25">
      <c r="B55" s="36" t="s">
        <v>48</v>
      </c>
      <c r="C55" s="54">
        <f>RONDAS!E58</f>
        <v>0.41</v>
      </c>
      <c r="D55" s="94">
        <f>RONDAS!E122</f>
        <v>1</v>
      </c>
      <c r="E55" s="85" t="s">
        <v>84</v>
      </c>
      <c r="F55" s="93">
        <f t="shared" ref="F55:F60" si="21">SUM(C55:E55)/2</f>
        <v>0.70499999999999996</v>
      </c>
      <c r="G55" s="85">
        <f>RONDAS!E250</f>
        <v>0.72</v>
      </c>
      <c r="H55" s="85">
        <f>RONDAS!E315</f>
        <v>1</v>
      </c>
      <c r="I55" s="85">
        <f>RONDAS!E380</f>
        <v>0.96</v>
      </c>
      <c r="J55" s="93">
        <f t="shared" ref="J55:J60" si="22">SUM(G55:I55)/3</f>
        <v>0.8933333333333332</v>
      </c>
      <c r="K55" s="85" t="s">
        <v>84</v>
      </c>
      <c r="L55" s="85">
        <f>RONDAS!E508</f>
        <v>1</v>
      </c>
      <c r="M55" s="85" t="s">
        <v>84</v>
      </c>
      <c r="N55" s="93">
        <f>SUM(K55:M55)/1</f>
        <v>1</v>
      </c>
      <c r="O55" s="85">
        <f t="shared" ref="O55:O60" si="23">(F55+J55+N55)/3</f>
        <v>0.86611111111111105</v>
      </c>
    </row>
    <row r="56" spans="2:15" ht="25.5" x14ac:dyDescent="0.25">
      <c r="B56" s="36" t="s">
        <v>49</v>
      </c>
      <c r="C56" s="54">
        <f>RONDAS!F58</f>
        <v>0.75</v>
      </c>
      <c r="D56" s="94">
        <f>RONDAS!F122</f>
        <v>1</v>
      </c>
      <c r="E56" s="85" t="s">
        <v>84</v>
      </c>
      <c r="F56" s="93">
        <f t="shared" si="21"/>
        <v>0.875</v>
      </c>
      <c r="G56" s="85">
        <f>RONDAS!F250</f>
        <v>0.75</v>
      </c>
      <c r="H56" s="85">
        <f>RONDAS!F315</f>
        <v>1</v>
      </c>
      <c r="I56" s="85">
        <f>RONDAS!F380</f>
        <v>0.79</v>
      </c>
      <c r="J56" s="93">
        <f t="shared" si="22"/>
        <v>0.84666666666666668</v>
      </c>
      <c r="K56" s="85" t="s">
        <v>84</v>
      </c>
      <c r="L56" s="85">
        <f>RONDAS!F508</f>
        <v>1</v>
      </c>
      <c r="M56" s="85" t="s">
        <v>84</v>
      </c>
      <c r="N56" s="93">
        <f t="shared" ref="N56:N60" si="24">SUM(K56:M56)/1</f>
        <v>1</v>
      </c>
      <c r="O56" s="85">
        <f t="shared" si="23"/>
        <v>0.90722222222222226</v>
      </c>
    </row>
    <row r="57" spans="2:15" ht="51" x14ac:dyDescent="0.25">
      <c r="B57" s="36" t="s">
        <v>20</v>
      </c>
      <c r="C57" s="54">
        <f>RONDAS!H58</f>
        <v>1</v>
      </c>
      <c r="D57" s="94">
        <f>RONDAS!H122</f>
        <v>0.82</v>
      </c>
      <c r="E57" s="85" t="s">
        <v>84</v>
      </c>
      <c r="F57" s="93">
        <f t="shared" si="21"/>
        <v>0.90999999999999992</v>
      </c>
      <c r="G57" s="85">
        <f>RONDAS!H250</f>
        <v>0.92</v>
      </c>
      <c r="H57" s="85">
        <f>RONDAS!H315</f>
        <v>1</v>
      </c>
      <c r="I57" s="85">
        <f>RONDAS!H380</f>
        <v>0.89</v>
      </c>
      <c r="J57" s="93">
        <f t="shared" si="22"/>
        <v>0.93666666666666665</v>
      </c>
      <c r="K57" s="85" t="s">
        <v>84</v>
      </c>
      <c r="L57" s="85">
        <f>RONDAS!H508</f>
        <v>1</v>
      </c>
      <c r="M57" s="85" t="s">
        <v>84</v>
      </c>
      <c r="N57" s="93">
        <f t="shared" si="24"/>
        <v>1</v>
      </c>
      <c r="O57" s="85">
        <f t="shared" si="23"/>
        <v>0.94888888888888889</v>
      </c>
    </row>
    <row r="58" spans="2:15" ht="25.5" x14ac:dyDescent="0.25">
      <c r="B58" s="36" t="s">
        <v>50</v>
      </c>
      <c r="C58" s="54">
        <f>RONDAS!J58</f>
        <v>0.77</v>
      </c>
      <c r="D58" s="94">
        <f>RONDAS!J122</f>
        <v>1</v>
      </c>
      <c r="E58" s="85" t="s">
        <v>84</v>
      </c>
      <c r="F58" s="93">
        <f t="shared" si="21"/>
        <v>0.88500000000000001</v>
      </c>
      <c r="G58" s="85">
        <f>RONDAS!J250</f>
        <v>0.83</v>
      </c>
      <c r="H58" s="85">
        <f>RONDAS!J315</f>
        <v>1</v>
      </c>
      <c r="I58" s="85">
        <f>RONDAS!J380</f>
        <v>1</v>
      </c>
      <c r="J58" s="93">
        <f t="shared" si="22"/>
        <v>0.94333333333333336</v>
      </c>
      <c r="K58" s="85" t="s">
        <v>84</v>
      </c>
      <c r="L58" s="85">
        <f>RONDAS!J508</f>
        <v>0.92</v>
      </c>
      <c r="M58" s="85" t="s">
        <v>84</v>
      </c>
      <c r="N58" s="93">
        <f t="shared" si="24"/>
        <v>0.92</v>
      </c>
      <c r="O58" s="85">
        <f t="shared" si="23"/>
        <v>0.91611111111111121</v>
      </c>
    </row>
    <row r="59" spans="2:15" ht="25.5" x14ac:dyDescent="0.25">
      <c r="B59" s="36" t="s">
        <v>54</v>
      </c>
      <c r="C59" s="54">
        <f>RONDAS!L54</f>
        <v>1</v>
      </c>
      <c r="D59" s="94">
        <f>RONDAS!L122</f>
        <v>1</v>
      </c>
      <c r="E59" s="85" t="s">
        <v>84</v>
      </c>
      <c r="F59" s="93">
        <f t="shared" si="21"/>
        <v>1</v>
      </c>
      <c r="G59" s="85">
        <f>RONDAS!L250</f>
        <v>0.91</v>
      </c>
      <c r="H59" s="85">
        <f>RONDAS!L315</f>
        <v>1</v>
      </c>
      <c r="I59" s="85">
        <f>RONDAS!L380</f>
        <v>1</v>
      </c>
      <c r="J59" s="93">
        <f t="shared" si="22"/>
        <v>0.97000000000000008</v>
      </c>
      <c r="K59" s="85" t="s">
        <v>84</v>
      </c>
      <c r="L59" s="85">
        <f>RONDAS!L508</f>
        <v>0.8</v>
      </c>
      <c r="M59" s="85" t="s">
        <v>84</v>
      </c>
      <c r="N59" s="93">
        <f t="shared" si="24"/>
        <v>0.8</v>
      </c>
      <c r="O59" s="85">
        <f t="shared" si="23"/>
        <v>0.92333333333333345</v>
      </c>
    </row>
    <row r="60" spans="2:15" ht="25.5" x14ac:dyDescent="0.25">
      <c r="B60" s="36" t="s">
        <v>52</v>
      </c>
      <c r="C60" s="54">
        <f>RONDAS!N58</f>
        <v>0.96</v>
      </c>
      <c r="D60" s="94">
        <f>RONDAS!N122</f>
        <v>0.88</v>
      </c>
      <c r="E60" s="85" t="s">
        <v>84</v>
      </c>
      <c r="F60" s="93">
        <f t="shared" si="21"/>
        <v>0.91999999999999993</v>
      </c>
      <c r="G60" s="85">
        <f>RONDAS!N250</f>
        <v>0.94</v>
      </c>
      <c r="H60" s="85">
        <f>RONDAS!N315</f>
        <v>1</v>
      </c>
      <c r="I60" s="85">
        <f>RONDAS!N380</f>
        <v>1</v>
      </c>
      <c r="J60" s="93">
        <f t="shared" si="22"/>
        <v>0.98</v>
      </c>
      <c r="K60" s="85" t="s">
        <v>84</v>
      </c>
      <c r="L60" s="85">
        <f>RONDAS!N508</f>
        <v>1</v>
      </c>
      <c r="M60" s="85" t="s">
        <v>84</v>
      </c>
      <c r="N60" s="93">
        <f t="shared" si="24"/>
        <v>1</v>
      </c>
      <c r="O60" s="85">
        <f t="shared" si="23"/>
        <v>0.96666666666666667</v>
      </c>
    </row>
    <row r="61" spans="2:15" x14ac:dyDescent="0.25">
      <c r="B61" s="37" t="s">
        <v>47</v>
      </c>
      <c r="C61" s="95">
        <f t="shared" ref="C61:O61" si="25">SUM(C55:C60)/6</f>
        <v>0.81500000000000006</v>
      </c>
      <c r="D61" s="95">
        <f>SUM(D55:D60)/6</f>
        <v>0.95000000000000007</v>
      </c>
      <c r="E61" s="97">
        <f t="shared" si="25"/>
        <v>0</v>
      </c>
      <c r="F61" s="96">
        <f t="shared" si="25"/>
        <v>0.88249999999999995</v>
      </c>
      <c r="G61" s="95">
        <f t="shared" si="25"/>
        <v>0.84500000000000008</v>
      </c>
      <c r="H61" s="95">
        <f t="shared" si="25"/>
        <v>1</v>
      </c>
      <c r="I61" s="95">
        <f t="shared" si="25"/>
        <v>0.94000000000000006</v>
      </c>
      <c r="J61" s="96">
        <f t="shared" si="25"/>
        <v>0.92833333333333334</v>
      </c>
      <c r="K61" s="95">
        <f t="shared" si="25"/>
        <v>0</v>
      </c>
      <c r="L61" s="95">
        <f t="shared" si="25"/>
        <v>0.95333333333333325</v>
      </c>
      <c r="M61" s="95" t="s">
        <v>84</v>
      </c>
      <c r="N61" s="96">
        <f>SUM(N55:N60)/6</f>
        <v>0.95333333333333325</v>
      </c>
      <c r="O61" s="95">
        <f t="shared" si="25"/>
        <v>0.92138888888888903</v>
      </c>
    </row>
    <row r="62" spans="2:15" x14ac:dyDescent="0.25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 x14ac:dyDescent="0.25">
      <c r="B63" s="151" t="s">
        <v>56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3"/>
    </row>
    <row r="64" spans="2:15" x14ac:dyDescent="0.25">
      <c r="B64" s="3" t="s">
        <v>46</v>
      </c>
      <c r="C64" s="3" t="s">
        <v>62</v>
      </c>
      <c r="D64" s="3" t="s">
        <v>63</v>
      </c>
      <c r="E64" s="3" t="s">
        <v>9</v>
      </c>
      <c r="F64" s="60" t="s">
        <v>78</v>
      </c>
      <c r="G64" s="3" t="s">
        <v>39</v>
      </c>
      <c r="H64" s="3" t="s">
        <v>40</v>
      </c>
      <c r="I64" s="3" t="s">
        <v>41</v>
      </c>
      <c r="J64" s="60" t="s">
        <v>79</v>
      </c>
      <c r="K64" s="3" t="s">
        <v>42</v>
      </c>
      <c r="L64" s="3" t="s">
        <v>43</v>
      </c>
      <c r="M64" s="3" t="s">
        <v>44</v>
      </c>
      <c r="N64" s="60" t="s">
        <v>80</v>
      </c>
      <c r="O64" s="3" t="s">
        <v>47</v>
      </c>
    </row>
    <row r="65" spans="2:15" ht="25.5" x14ac:dyDescent="0.25">
      <c r="B65" s="36" t="s">
        <v>48</v>
      </c>
      <c r="C65" s="54">
        <f>RONDAS!E54</f>
        <v>0.87</v>
      </c>
      <c r="D65" s="94">
        <f>RONDAS!E118</f>
        <v>1</v>
      </c>
      <c r="E65" s="85">
        <f>RONDAS!E182</f>
        <v>0.93</v>
      </c>
      <c r="F65" s="93">
        <f>SUM(C65:E65)/3</f>
        <v>0.93333333333333346</v>
      </c>
      <c r="G65" s="85">
        <f>RONDAS!E246</f>
        <v>0.9</v>
      </c>
      <c r="H65" s="85">
        <f>RONDAS!E311</f>
        <v>0.87</v>
      </c>
      <c r="I65" s="85">
        <f>RONDAS!E376</f>
        <v>1</v>
      </c>
      <c r="J65" s="93">
        <f>SUM(G65:I65)/3</f>
        <v>0.92333333333333334</v>
      </c>
      <c r="K65" s="85" t="s">
        <v>84</v>
      </c>
      <c r="L65" s="85">
        <f>RONDAS!E504</f>
        <v>0.92</v>
      </c>
      <c r="M65" s="85" t="s">
        <v>84</v>
      </c>
      <c r="N65" s="93">
        <f>SUM(K65:M65)/1</f>
        <v>0.92</v>
      </c>
      <c r="O65" s="85">
        <f t="shared" ref="O65:O69" si="26">(F65+J65+N65)/3</f>
        <v>0.92555555555555558</v>
      </c>
    </row>
    <row r="66" spans="2:15" ht="25.5" x14ac:dyDescent="0.25">
      <c r="B66" s="36" t="s">
        <v>37</v>
      </c>
      <c r="C66" s="54">
        <f>RONDAS!F54</f>
        <v>0.80900000000000005</v>
      </c>
      <c r="D66" s="94">
        <f>RONDAS!F118</f>
        <v>0.96499999999999997</v>
      </c>
      <c r="E66" s="85">
        <f>RONDAS!F182</f>
        <v>0.9</v>
      </c>
      <c r="F66" s="93">
        <f>SUM(C66:E66)/3</f>
        <v>0.89133333333333331</v>
      </c>
      <c r="G66" s="85">
        <f>RONDAS!F246</f>
        <v>0.94</v>
      </c>
      <c r="H66" s="85">
        <f>RONDAS!F311</f>
        <v>0.96</v>
      </c>
      <c r="I66" s="85">
        <f>RONDAS!F376</f>
        <v>0.87</v>
      </c>
      <c r="J66" s="93">
        <f>SUM(G66:I66)/3</f>
        <v>0.92333333333333334</v>
      </c>
      <c r="K66" s="85" t="s">
        <v>84</v>
      </c>
      <c r="L66" s="85">
        <f>RONDAS!F504</f>
        <v>0.98</v>
      </c>
      <c r="M66" s="85" t="s">
        <v>84</v>
      </c>
      <c r="N66" s="93">
        <f t="shared" ref="N66:N69" si="27">SUM(K66:M66)/1</f>
        <v>0.98</v>
      </c>
      <c r="O66" s="85">
        <f t="shared" si="26"/>
        <v>0.93155555555555558</v>
      </c>
    </row>
    <row r="67" spans="2:15" ht="25.5" x14ac:dyDescent="0.25">
      <c r="B67" s="36" t="s">
        <v>50</v>
      </c>
      <c r="C67" s="54">
        <f>RONDAS!H54</f>
        <v>1</v>
      </c>
      <c r="D67" s="94">
        <f>RONDAS!H118</f>
        <v>1</v>
      </c>
      <c r="E67" s="85">
        <f>RONDAS!H182</f>
        <v>0.85</v>
      </c>
      <c r="F67" s="93">
        <f>SUM(C67:E67)/3</f>
        <v>0.95000000000000007</v>
      </c>
      <c r="G67" s="85">
        <f>RONDAS!H246</f>
        <v>0.83</v>
      </c>
      <c r="H67" s="85">
        <f>RONDAS!H311</f>
        <v>1</v>
      </c>
      <c r="I67" s="85">
        <f>RONDAS!H376</f>
        <v>1</v>
      </c>
      <c r="J67" s="93">
        <f>SUM(G67:I67)/3</f>
        <v>0.94333333333333336</v>
      </c>
      <c r="K67" s="85" t="s">
        <v>84</v>
      </c>
      <c r="L67" s="85">
        <f>RONDAS!H504</f>
        <v>1</v>
      </c>
      <c r="M67" s="85" t="s">
        <v>84</v>
      </c>
      <c r="N67" s="93">
        <f t="shared" si="27"/>
        <v>1</v>
      </c>
      <c r="O67" s="85">
        <f t="shared" si="26"/>
        <v>0.96444444444444455</v>
      </c>
    </row>
    <row r="68" spans="2:15" ht="25.5" x14ac:dyDescent="0.25">
      <c r="B68" s="36" t="s">
        <v>51</v>
      </c>
      <c r="C68" s="54">
        <f>RONDAS!J54</f>
        <v>1</v>
      </c>
      <c r="D68" s="94">
        <f>RONDAS!J118</f>
        <v>0.88</v>
      </c>
      <c r="E68" s="85">
        <f>RONDAS!J182</f>
        <v>1</v>
      </c>
      <c r="F68" s="93">
        <f>SUM(C68:E68)/3</f>
        <v>0.96</v>
      </c>
      <c r="G68" s="85">
        <f>RONDAS!J246</f>
        <v>1</v>
      </c>
      <c r="H68" s="85">
        <f>RONDAS!J315</f>
        <v>1</v>
      </c>
      <c r="I68" s="85">
        <f>RONDAS!J376</f>
        <v>1</v>
      </c>
      <c r="J68" s="93">
        <f>SUM(G68:I68)/3</f>
        <v>1</v>
      </c>
      <c r="K68" s="85" t="s">
        <v>84</v>
      </c>
      <c r="L68" s="85">
        <f>RONDAS!J504</f>
        <v>0.88</v>
      </c>
      <c r="M68" s="85" t="s">
        <v>84</v>
      </c>
      <c r="N68" s="93">
        <f t="shared" si="27"/>
        <v>0.88</v>
      </c>
      <c r="O68" s="85">
        <f t="shared" si="26"/>
        <v>0.94666666666666666</v>
      </c>
    </row>
    <row r="69" spans="2:15" ht="25.5" x14ac:dyDescent="0.25">
      <c r="B69" s="36" t="s">
        <v>52</v>
      </c>
      <c r="C69" s="54">
        <f>RONDAS!L54</f>
        <v>1</v>
      </c>
      <c r="D69" s="94">
        <f>RONDAS!L118</f>
        <v>1</v>
      </c>
      <c r="E69" s="85">
        <f>RONDAS!L182</f>
        <v>0.94</v>
      </c>
      <c r="F69" s="93">
        <f>SUM(C69:E69)/3</f>
        <v>0.98</v>
      </c>
      <c r="G69" s="85">
        <f>RONDAS!L246</f>
        <v>0.94</v>
      </c>
      <c r="H69" s="85">
        <f>RONDAS!L311</f>
        <v>1</v>
      </c>
      <c r="I69" s="85">
        <f>RONDAS!L376</f>
        <v>1</v>
      </c>
      <c r="J69" s="93">
        <f>SUM(G69:I69)/3</f>
        <v>0.98</v>
      </c>
      <c r="K69" s="85" t="s">
        <v>84</v>
      </c>
      <c r="L69" s="85">
        <f>RONDAS!L504</f>
        <v>0.88</v>
      </c>
      <c r="M69" s="85" t="s">
        <v>84</v>
      </c>
      <c r="N69" s="93">
        <f t="shared" si="27"/>
        <v>0.88</v>
      </c>
      <c r="O69" s="85">
        <f t="shared" si="26"/>
        <v>0.94666666666666666</v>
      </c>
    </row>
    <row r="70" spans="2:15" x14ac:dyDescent="0.25">
      <c r="B70" s="37" t="s">
        <v>47</v>
      </c>
      <c r="C70" s="95">
        <f t="shared" ref="C70:O70" si="28">SUM(C65:C69)/5</f>
        <v>0.93580000000000008</v>
      </c>
      <c r="D70" s="95">
        <f t="shared" si="28"/>
        <v>0.96899999999999997</v>
      </c>
      <c r="E70" s="95">
        <f t="shared" si="28"/>
        <v>0.92400000000000004</v>
      </c>
      <c r="F70" s="96">
        <f t="shared" si="28"/>
        <v>0.9429333333333334</v>
      </c>
      <c r="G70" s="95">
        <f t="shared" si="28"/>
        <v>0.92199999999999993</v>
      </c>
      <c r="H70" s="95">
        <f t="shared" si="28"/>
        <v>0.96599999999999997</v>
      </c>
      <c r="I70" s="97">
        <f t="shared" si="28"/>
        <v>0.97399999999999998</v>
      </c>
      <c r="J70" s="96">
        <f t="shared" si="28"/>
        <v>0.95399999999999996</v>
      </c>
      <c r="K70" s="95">
        <f t="shared" si="28"/>
        <v>0</v>
      </c>
      <c r="L70" s="95">
        <f t="shared" si="28"/>
        <v>0.93200000000000005</v>
      </c>
      <c r="M70" s="95" t="s">
        <v>84</v>
      </c>
      <c r="N70" s="96">
        <f>SUM(N65:N69)/5</f>
        <v>0.93200000000000005</v>
      </c>
      <c r="O70" s="95">
        <f t="shared" si="28"/>
        <v>0.9429777777777778</v>
      </c>
    </row>
    <row r="72" spans="2:15" x14ac:dyDescent="0.25">
      <c r="B72" s="150" t="s">
        <v>102</v>
      </c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</row>
    <row r="73" spans="2:15" x14ac:dyDescent="0.25">
      <c r="B73" s="3" t="s">
        <v>46</v>
      </c>
      <c r="C73" s="3" t="s">
        <v>62</v>
      </c>
      <c r="D73" s="3" t="s">
        <v>63</v>
      </c>
      <c r="E73" s="3" t="s">
        <v>9</v>
      </c>
      <c r="F73" s="60" t="s">
        <v>78</v>
      </c>
      <c r="G73" s="3" t="s">
        <v>39</v>
      </c>
      <c r="H73" s="3" t="s">
        <v>40</v>
      </c>
      <c r="I73" s="3" t="s">
        <v>41</v>
      </c>
      <c r="J73" s="60" t="s">
        <v>79</v>
      </c>
      <c r="K73" s="3" t="s">
        <v>42</v>
      </c>
      <c r="L73" s="3" t="s">
        <v>43</v>
      </c>
      <c r="M73" s="3" t="s">
        <v>44</v>
      </c>
      <c r="N73" s="60" t="s">
        <v>80</v>
      </c>
      <c r="O73" s="3" t="s">
        <v>47</v>
      </c>
    </row>
    <row r="74" spans="2:15" x14ac:dyDescent="0.25">
      <c r="B74" s="36" t="s">
        <v>98</v>
      </c>
      <c r="C74" s="54" t="s">
        <v>84</v>
      </c>
      <c r="D74" s="94">
        <f>RONDAS!K132</f>
        <v>0.97599999999999998</v>
      </c>
      <c r="E74" s="85">
        <f>RONDAS!K196</f>
        <v>0.93</v>
      </c>
      <c r="F74" s="93">
        <f>SUM(C74:E74)/2</f>
        <v>0.95300000000000007</v>
      </c>
      <c r="G74" s="85">
        <f>RONDAS!K260</f>
        <v>0.97399999999999998</v>
      </c>
      <c r="H74" s="85">
        <f>RONDAS!K325</f>
        <v>0.96599999999999997</v>
      </c>
      <c r="I74" s="85" t="s">
        <v>84</v>
      </c>
      <c r="J74" s="93">
        <f>SUM(G74:I74)/2</f>
        <v>0.97</v>
      </c>
      <c r="K74" s="85">
        <f>RONDAS!K454</f>
        <v>0.91400000000000003</v>
      </c>
      <c r="L74" s="85" t="s">
        <v>84</v>
      </c>
      <c r="M74" s="85">
        <f>RONDAS!K583</f>
        <v>0.90749999999999997</v>
      </c>
      <c r="N74" s="93">
        <f>SUM(K74:M74)/2</f>
        <v>0.91074999999999995</v>
      </c>
      <c r="O74" s="85">
        <f t="shared" ref="O74:O76" si="29">(F74+J74+N74)/3</f>
        <v>0.94458333333333344</v>
      </c>
    </row>
    <row r="75" spans="2:15" x14ac:dyDescent="0.25">
      <c r="B75" s="36" t="s">
        <v>99</v>
      </c>
      <c r="C75" s="54" t="s">
        <v>84</v>
      </c>
      <c r="D75" s="94">
        <f>RONDAS!K135</f>
        <v>0.94800000000000006</v>
      </c>
      <c r="E75" s="85">
        <f>RONDAS!K199</f>
        <v>1</v>
      </c>
      <c r="F75" s="93">
        <f t="shared" ref="F75:F76" si="30">SUM(C75:E75)/2</f>
        <v>0.97399999999999998</v>
      </c>
      <c r="G75" s="85">
        <f>RONDAS!K263</f>
        <v>0.998</v>
      </c>
      <c r="H75" s="85">
        <f>RONDAS!K328</f>
        <v>0.99</v>
      </c>
      <c r="I75" s="85" t="s">
        <v>84</v>
      </c>
      <c r="J75" s="93">
        <f>SUM(G75:I75)/2</f>
        <v>0.99399999999999999</v>
      </c>
      <c r="K75" s="85">
        <f>RONDAS!K457</f>
        <v>1</v>
      </c>
      <c r="L75" s="85" t="s">
        <v>84</v>
      </c>
      <c r="M75" s="85">
        <f>RONDAS!K586</f>
        <v>1</v>
      </c>
      <c r="N75" s="93">
        <f>SUM(K75:M75)/2</f>
        <v>1</v>
      </c>
      <c r="O75" s="85">
        <f t="shared" si="29"/>
        <v>0.98933333333333329</v>
      </c>
    </row>
    <row r="76" spans="2:15" x14ac:dyDescent="0.25">
      <c r="B76" s="36" t="s">
        <v>100</v>
      </c>
      <c r="C76" s="54" t="s">
        <v>84</v>
      </c>
      <c r="D76" s="94">
        <f>RONDAS!J138</f>
        <v>1</v>
      </c>
      <c r="E76" s="85">
        <f>RONDAS!J202</f>
        <v>1</v>
      </c>
      <c r="F76" s="93">
        <f t="shared" si="30"/>
        <v>1</v>
      </c>
      <c r="G76" s="85">
        <f>RONDAS!J266</f>
        <v>0.97199999999999986</v>
      </c>
      <c r="H76" s="85">
        <f>RONDAS!J331</f>
        <v>1</v>
      </c>
      <c r="I76" s="85" t="s">
        <v>84</v>
      </c>
      <c r="J76" s="93">
        <f>SUM(G76:I76)/2</f>
        <v>0.98599999999999999</v>
      </c>
      <c r="K76" s="85">
        <f>RONDAS!J460</f>
        <v>1</v>
      </c>
      <c r="L76" s="85" t="s">
        <v>84</v>
      </c>
      <c r="M76" s="85">
        <f>RONDAS!J589</f>
        <v>1</v>
      </c>
      <c r="N76" s="93">
        <f>SUM(K76:M76)/2</f>
        <v>1</v>
      </c>
      <c r="O76" s="85">
        <f t="shared" si="29"/>
        <v>0.99533333333333329</v>
      </c>
    </row>
    <row r="77" spans="2:15" x14ac:dyDescent="0.25">
      <c r="B77" s="37" t="s">
        <v>47</v>
      </c>
      <c r="C77" s="95">
        <f t="shared" ref="C77:M77" si="31">SUM(C74:C76)/3</f>
        <v>0</v>
      </c>
      <c r="D77" s="95">
        <f t="shared" si="31"/>
        <v>0.97466666666666668</v>
      </c>
      <c r="E77" s="95">
        <f t="shared" si="31"/>
        <v>0.97666666666666668</v>
      </c>
      <c r="F77" s="96">
        <f t="shared" si="31"/>
        <v>0.97566666666666668</v>
      </c>
      <c r="G77" s="95">
        <f t="shared" si="31"/>
        <v>0.98133333333333328</v>
      </c>
      <c r="H77" s="95">
        <f t="shared" si="31"/>
        <v>0.98533333333333328</v>
      </c>
      <c r="I77" s="95" t="s">
        <v>84</v>
      </c>
      <c r="J77" s="96">
        <f t="shared" si="31"/>
        <v>0.98333333333333339</v>
      </c>
      <c r="K77" s="95">
        <f t="shared" si="31"/>
        <v>0.97133333333333338</v>
      </c>
      <c r="L77" s="95" t="s">
        <v>84</v>
      </c>
      <c r="M77" s="95">
        <f t="shared" si="31"/>
        <v>0.96916666666666662</v>
      </c>
      <c r="N77" s="96">
        <f t="shared" ref="N77" si="32">SUM(N74:N76)/3</f>
        <v>0.97025000000000006</v>
      </c>
      <c r="O77" s="95">
        <f t="shared" ref="O77" si="33">SUM(O74:O76)/3</f>
        <v>0.97641666666666671</v>
      </c>
    </row>
    <row r="79" spans="2:15" x14ac:dyDescent="0.25">
      <c r="B79" s="143" t="s">
        <v>106</v>
      </c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</row>
    <row r="80" spans="2:15" x14ac:dyDescent="0.25">
      <c r="B80" s="3" t="s">
        <v>46</v>
      </c>
      <c r="C80" s="3" t="s">
        <v>62</v>
      </c>
      <c r="D80" s="3" t="s">
        <v>63</v>
      </c>
      <c r="E80" s="3" t="s">
        <v>9</v>
      </c>
      <c r="F80" s="60" t="s">
        <v>78</v>
      </c>
      <c r="G80" s="3" t="s">
        <v>39</v>
      </c>
      <c r="H80" s="3" t="s">
        <v>40</v>
      </c>
      <c r="I80" s="3" t="s">
        <v>41</v>
      </c>
      <c r="J80" s="60" t="s">
        <v>79</v>
      </c>
      <c r="K80" s="3" t="s">
        <v>42</v>
      </c>
      <c r="L80" s="3" t="s">
        <v>43</v>
      </c>
      <c r="M80" s="3" t="s">
        <v>44</v>
      </c>
      <c r="N80" s="60" t="s">
        <v>80</v>
      </c>
      <c r="O80" s="3" t="s">
        <v>47</v>
      </c>
    </row>
    <row r="81" spans="2:15" ht="25.5" x14ac:dyDescent="0.25">
      <c r="B81" s="36" t="s">
        <v>49</v>
      </c>
      <c r="C81" s="94" t="s">
        <v>84</v>
      </c>
      <c r="D81" s="94">
        <f>RONDAS!E141</f>
        <v>0.33</v>
      </c>
      <c r="E81" s="85">
        <f>RONDAS!E205</f>
        <v>0.65</v>
      </c>
      <c r="F81" s="93">
        <f>SUM(C81:E81)/2</f>
        <v>0.49</v>
      </c>
      <c r="G81" s="85">
        <f>RONDAS!E269</f>
        <v>0.67</v>
      </c>
      <c r="H81" s="85">
        <f>RONDAS!E334</f>
        <v>0.56000000000000005</v>
      </c>
      <c r="I81" s="85">
        <f>RONDAS!E399</f>
        <v>0.5</v>
      </c>
      <c r="J81" s="93">
        <f>SUM(G81:I81)/3</f>
        <v>0.57666666666666666</v>
      </c>
      <c r="K81" s="94">
        <f>RONDAS!E463</f>
        <v>0.42</v>
      </c>
      <c r="L81" s="94" t="s">
        <v>84</v>
      </c>
      <c r="M81" s="85" t="s">
        <v>84</v>
      </c>
      <c r="N81" s="93">
        <f>SUM(K81:M81)/1</f>
        <v>0.42</v>
      </c>
      <c r="O81" s="85">
        <f t="shared" ref="O81:O84" si="34">(F81+J81+N81)/3</f>
        <v>0.49555555555555553</v>
      </c>
    </row>
    <row r="82" spans="2:15" ht="25.5" x14ac:dyDescent="0.25">
      <c r="B82" s="36" t="s">
        <v>50</v>
      </c>
      <c r="C82" s="94" t="s">
        <v>84</v>
      </c>
      <c r="D82" s="94">
        <f>RONDAS!F141</f>
        <v>0.75</v>
      </c>
      <c r="E82" s="85">
        <f>RONDAS!F205</f>
        <v>0.88</v>
      </c>
      <c r="F82" s="93">
        <f t="shared" ref="F82:F84" si="35">SUM(C82:E82)/2</f>
        <v>0.81499999999999995</v>
      </c>
      <c r="G82" s="85">
        <f>RONDAS!F269</f>
        <v>0.92</v>
      </c>
      <c r="H82" s="85">
        <f>RONDAS!F334</f>
        <v>0.83</v>
      </c>
      <c r="I82" s="85">
        <f>RONDAS!F399</f>
        <v>0.88</v>
      </c>
      <c r="J82" s="93">
        <f>SUM(G82:I82)/3</f>
        <v>0.87666666666666659</v>
      </c>
      <c r="K82" s="94">
        <f>RONDAS!F463</f>
        <v>0.75</v>
      </c>
      <c r="L82" s="94" t="s">
        <v>84</v>
      </c>
      <c r="M82" s="85" t="s">
        <v>84</v>
      </c>
      <c r="N82" s="93">
        <f t="shared" ref="N82:N84" si="36">SUM(K82:M82)/1</f>
        <v>0.75</v>
      </c>
      <c r="O82" s="85">
        <f t="shared" si="34"/>
        <v>0.81388888888888877</v>
      </c>
    </row>
    <row r="83" spans="2:15" ht="51" x14ac:dyDescent="0.25">
      <c r="B83" s="34" t="s">
        <v>69</v>
      </c>
      <c r="C83" s="94" t="s">
        <v>84</v>
      </c>
      <c r="D83" s="94">
        <f>RONDAS!G141</f>
        <v>0.24</v>
      </c>
      <c r="E83" s="85">
        <f>RONDAS!G205</f>
        <v>0.85</v>
      </c>
      <c r="F83" s="93">
        <f t="shared" si="35"/>
        <v>0.54499999999999993</v>
      </c>
      <c r="G83" s="85">
        <f>RONDAS!G269</f>
        <v>0.86</v>
      </c>
      <c r="H83" s="85">
        <f>RONDAS!G334</f>
        <v>0.64</v>
      </c>
      <c r="I83" s="85">
        <f>RONDAS!G399</f>
        <v>0.43</v>
      </c>
      <c r="J83" s="93">
        <f>SUM(G83:I83)/3</f>
        <v>0.64333333333333331</v>
      </c>
      <c r="K83" s="94">
        <f>RONDAS!G463</f>
        <v>0.23</v>
      </c>
      <c r="L83" s="94" t="s">
        <v>84</v>
      </c>
      <c r="M83" s="85" t="s">
        <v>84</v>
      </c>
      <c r="N83" s="93">
        <f t="shared" si="36"/>
        <v>0.23</v>
      </c>
      <c r="O83" s="85">
        <f t="shared" si="34"/>
        <v>0.47277777777777774</v>
      </c>
    </row>
    <row r="84" spans="2:15" ht="25.5" x14ac:dyDescent="0.25">
      <c r="B84" s="36" t="s">
        <v>51</v>
      </c>
      <c r="C84" s="94" t="s">
        <v>84</v>
      </c>
      <c r="D84" s="94">
        <f>RONDAS!H141</f>
        <v>0.67</v>
      </c>
      <c r="E84" s="85">
        <f>RONDAS!H205</f>
        <v>0.92</v>
      </c>
      <c r="F84" s="93">
        <f t="shared" si="35"/>
        <v>0.79500000000000004</v>
      </c>
      <c r="G84" s="85">
        <f>RONDAS!H269</f>
        <v>1</v>
      </c>
      <c r="H84" s="85">
        <f>RONDAS!H334</f>
        <v>0.92</v>
      </c>
      <c r="I84" s="85">
        <f>RONDAS!H399</f>
        <v>1</v>
      </c>
      <c r="J84" s="93">
        <f>SUM(G84:I84)/3</f>
        <v>0.97333333333333327</v>
      </c>
      <c r="K84" s="94">
        <f>RONDAS!H463</f>
        <v>0.63</v>
      </c>
      <c r="L84" s="94" t="s">
        <v>84</v>
      </c>
      <c r="M84" s="85" t="s">
        <v>84</v>
      </c>
      <c r="N84" s="93">
        <f t="shared" si="36"/>
        <v>0.63</v>
      </c>
      <c r="O84" s="85">
        <f t="shared" si="34"/>
        <v>0.79944444444444451</v>
      </c>
    </row>
    <row r="85" spans="2:15" x14ac:dyDescent="0.25">
      <c r="B85" s="37" t="s">
        <v>47</v>
      </c>
      <c r="C85" s="95">
        <f>SUM(C81:C84)/4</f>
        <v>0</v>
      </c>
      <c r="D85" s="95">
        <f t="shared" ref="D85:J85" si="37">SUM(D81:D84)/4</f>
        <v>0.49750000000000005</v>
      </c>
      <c r="E85" s="95">
        <f t="shared" si="37"/>
        <v>0.82499999999999996</v>
      </c>
      <c r="F85" s="96">
        <f t="shared" si="37"/>
        <v>0.66125</v>
      </c>
      <c r="G85" s="95">
        <f t="shared" si="37"/>
        <v>0.86250000000000004</v>
      </c>
      <c r="H85" s="95">
        <f t="shared" si="37"/>
        <v>0.73750000000000004</v>
      </c>
      <c r="I85" s="95">
        <f t="shared" si="37"/>
        <v>0.7024999999999999</v>
      </c>
      <c r="J85" s="96">
        <f t="shared" si="37"/>
        <v>0.76749999999999996</v>
      </c>
      <c r="K85" s="95">
        <f>SUM(K81:K84)/4</f>
        <v>0.50749999999999995</v>
      </c>
      <c r="L85" s="95" t="s">
        <v>84</v>
      </c>
      <c r="M85" s="95" t="s">
        <v>84</v>
      </c>
      <c r="N85" s="96">
        <f t="shared" ref="N85" si="38">SUM(N81:N84)/4</f>
        <v>0.50749999999999995</v>
      </c>
      <c r="O85" s="95">
        <f t="shared" ref="O85" si="39">SUM(O81:O84)/4</f>
        <v>0.64541666666666664</v>
      </c>
    </row>
    <row r="87" spans="2:15" x14ac:dyDescent="0.25">
      <c r="B87" s="144" t="s">
        <v>107</v>
      </c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6"/>
    </row>
    <row r="88" spans="2:15" x14ac:dyDescent="0.25">
      <c r="B88" s="3" t="s">
        <v>46</v>
      </c>
      <c r="C88" s="3" t="s">
        <v>62</v>
      </c>
      <c r="D88" s="3" t="s">
        <v>63</v>
      </c>
      <c r="E88" s="3" t="s">
        <v>9</v>
      </c>
      <c r="F88" s="60" t="s">
        <v>78</v>
      </c>
      <c r="G88" s="3" t="s">
        <v>39</v>
      </c>
      <c r="H88" s="3" t="s">
        <v>40</v>
      </c>
      <c r="I88" s="3" t="s">
        <v>41</v>
      </c>
      <c r="J88" s="60" t="s">
        <v>79</v>
      </c>
      <c r="K88" s="3" t="s">
        <v>42</v>
      </c>
      <c r="L88" s="3" t="s">
        <v>43</v>
      </c>
      <c r="M88" s="3" t="s">
        <v>44</v>
      </c>
      <c r="N88" s="60" t="s">
        <v>80</v>
      </c>
      <c r="O88" s="3" t="s">
        <v>47</v>
      </c>
    </row>
    <row r="89" spans="2:15" ht="25.5" x14ac:dyDescent="0.25">
      <c r="B89" s="36" t="s">
        <v>49</v>
      </c>
      <c r="C89" s="56" t="s">
        <v>84</v>
      </c>
      <c r="D89" s="56">
        <f>RONDAS!E142</f>
        <v>1</v>
      </c>
      <c r="E89" s="14">
        <f>RONDAS!E206</f>
        <v>0.9</v>
      </c>
      <c r="F89" s="61">
        <f>SUM(C89:E89)/2</f>
        <v>0.95</v>
      </c>
      <c r="G89" s="14">
        <f>RONDAS!E270</f>
        <v>0.33</v>
      </c>
      <c r="H89" s="14">
        <f>RONDAS!E335</f>
        <v>0.67</v>
      </c>
      <c r="I89" s="14">
        <f>RONDAS!E400</f>
        <v>0.44</v>
      </c>
      <c r="J89" s="61">
        <f>SUM(G89:I89)/3</f>
        <v>0.48</v>
      </c>
      <c r="K89" s="56">
        <f>RONDAS!E464</f>
        <v>0.67</v>
      </c>
      <c r="L89" s="56" t="s">
        <v>84</v>
      </c>
      <c r="M89" s="14" t="s">
        <v>84</v>
      </c>
      <c r="N89" s="61">
        <f>SUM(K89:M89)/1</f>
        <v>0.67</v>
      </c>
      <c r="O89" s="85">
        <f t="shared" ref="O89:O92" si="40">(F89+J89+N89)/3</f>
        <v>0.70000000000000007</v>
      </c>
    </row>
    <row r="90" spans="2:15" ht="25.5" x14ac:dyDescent="0.25">
      <c r="B90" s="36" t="s">
        <v>50</v>
      </c>
      <c r="C90" s="56" t="s">
        <v>84</v>
      </c>
      <c r="D90" s="56">
        <f>RONDAS!F142</f>
        <v>1</v>
      </c>
      <c r="E90" s="14">
        <f>RONDAS!F206</f>
        <v>0.92</v>
      </c>
      <c r="F90" s="61">
        <f t="shared" ref="F90:F92" si="41">SUM(C90:E90)/2</f>
        <v>0.96</v>
      </c>
      <c r="G90" s="14">
        <f>RONDAS!F270</f>
        <v>0.63</v>
      </c>
      <c r="H90" s="14">
        <f>RONDAS!F335</f>
        <v>1</v>
      </c>
      <c r="I90" s="14">
        <f>RONDAS!F400</f>
        <v>0.83</v>
      </c>
      <c r="J90" s="61">
        <f>SUM(G90:I90)/3</f>
        <v>0.82</v>
      </c>
      <c r="K90" s="56">
        <f>RONDAS!F464</f>
        <v>1</v>
      </c>
      <c r="L90" s="56" t="s">
        <v>84</v>
      </c>
      <c r="M90" s="14" t="s">
        <v>84</v>
      </c>
      <c r="N90" s="61">
        <f t="shared" ref="N90:N92" si="42">SUM(K90:M90)/1</f>
        <v>1</v>
      </c>
      <c r="O90" s="85">
        <f t="shared" si="40"/>
        <v>0.92666666666666664</v>
      </c>
    </row>
    <row r="91" spans="2:15" ht="51" x14ac:dyDescent="0.25">
      <c r="B91" s="34" t="s">
        <v>69</v>
      </c>
      <c r="C91" s="56" t="s">
        <v>84</v>
      </c>
      <c r="D91" s="56">
        <f>RONDAS!G142</f>
        <v>1</v>
      </c>
      <c r="E91" s="14">
        <f>RONDAS!G206</f>
        <v>0.9</v>
      </c>
      <c r="F91" s="61">
        <f t="shared" si="41"/>
        <v>0.95</v>
      </c>
      <c r="G91" s="14">
        <f>RONDAS!G270</f>
        <v>0.75</v>
      </c>
      <c r="H91" s="14">
        <f>RONDAS!G335</f>
        <v>1</v>
      </c>
      <c r="I91" s="14">
        <f>RONDAS!G400</f>
        <v>0.91</v>
      </c>
      <c r="J91" s="61">
        <f>SUM(G91:I91)/3</f>
        <v>0.88666666666666671</v>
      </c>
      <c r="K91" s="56">
        <f>RONDAS!G464</f>
        <v>1</v>
      </c>
      <c r="L91" s="56" t="s">
        <v>84</v>
      </c>
      <c r="M91" s="14" t="s">
        <v>84</v>
      </c>
      <c r="N91" s="61">
        <f t="shared" si="42"/>
        <v>1</v>
      </c>
      <c r="O91" s="85">
        <f t="shared" si="40"/>
        <v>0.94555555555555559</v>
      </c>
    </row>
    <row r="92" spans="2:15" ht="25.5" x14ac:dyDescent="0.25">
      <c r="B92" s="36" t="s">
        <v>51</v>
      </c>
      <c r="C92" s="56" t="s">
        <v>84</v>
      </c>
      <c r="D92" s="56">
        <f>RONDAS!H142</f>
        <v>1</v>
      </c>
      <c r="E92" s="14">
        <f>RONDAS!H206</f>
        <v>0.88</v>
      </c>
      <c r="F92" s="61">
        <f t="shared" si="41"/>
        <v>0.94</v>
      </c>
      <c r="G92" s="14">
        <f>RONDAS!H270</f>
        <v>1</v>
      </c>
      <c r="H92" s="14">
        <f>RONDAS!H335</f>
        <v>1</v>
      </c>
      <c r="I92" s="14">
        <f>RONDAS!H400</f>
        <v>1</v>
      </c>
      <c r="J92" s="61">
        <f>SUM(G92:I92)/3</f>
        <v>1</v>
      </c>
      <c r="K92" s="56">
        <f>RONDAS!H464</f>
        <v>1</v>
      </c>
      <c r="L92" s="56" t="s">
        <v>84</v>
      </c>
      <c r="M92" s="14" t="s">
        <v>84</v>
      </c>
      <c r="N92" s="61">
        <f t="shared" si="42"/>
        <v>1</v>
      </c>
      <c r="O92" s="85">
        <f t="shared" si="40"/>
        <v>0.98</v>
      </c>
    </row>
    <row r="93" spans="2:15" x14ac:dyDescent="0.25">
      <c r="B93" s="37" t="s">
        <v>47</v>
      </c>
      <c r="C93" s="55">
        <f>SUM(C89:C92)/4</f>
        <v>0</v>
      </c>
      <c r="D93" s="55">
        <f t="shared" ref="D93:J93" si="43">SUM(D89:D92)/4</f>
        <v>1</v>
      </c>
      <c r="E93" s="55">
        <f t="shared" si="43"/>
        <v>0.9</v>
      </c>
      <c r="F93" s="62">
        <f t="shared" si="43"/>
        <v>0.95</v>
      </c>
      <c r="G93" s="55">
        <f t="shared" si="43"/>
        <v>0.67749999999999999</v>
      </c>
      <c r="H93" s="55">
        <f t="shared" si="43"/>
        <v>0.91749999999999998</v>
      </c>
      <c r="I93" s="55">
        <f t="shared" si="43"/>
        <v>0.79500000000000004</v>
      </c>
      <c r="J93" s="62">
        <f t="shared" si="43"/>
        <v>0.79666666666666663</v>
      </c>
      <c r="K93" s="55">
        <f>SUM(K89:K92)/4</f>
        <v>0.91749999999999998</v>
      </c>
      <c r="L93" s="55" t="s">
        <v>84</v>
      </c>
      <c r="M93" s="55" t="s">
        <v>84</v>
      </c>
      <c r="N93" s="62">
        <f t="shared" ref="N93:O93" si="44">SUM(N89:N92)/4</f>
        <v>0.91749999999999998</v>
      </c>
      <c r="O93" s="55">
        <f t="shared" si="44"/>
        <v>0.8880555555555556</v>
      </c>
    </row>
  </sheetData>
  <mergeCells count="12">
    <mergeCell ref="B79:O79"/>
    <mergeCell ref="B87:O87"/>
    <mergeCell ref="C1:O1"/>
    <mergeCell ref="B3:O3"/>
    <mergeCell ref="B22:O22"/>
    <mergeCell ref="B30:O30"/>
    <mergeCell ref="B13:O13"/>
    <mergeCell ref="B38:O38"/>
    <mergeCell ref="B45:O45"/>
    <mergeCell ref="B53:O53"/>
    <mergeCell ref="B63:O63"/>
    <mergeCell ref="B72:O72"/>
  </mergeCells>
  <pageMargins left="0.25" right="0.25" top="0.75" bottom="0.75" header="0.3" footer="0.3"/>
  <pageSetup paperSize="9" scale="8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57"/>
  <sheetViews>
    <sheetView zoomScale="120" zoomScaleNormal="120" workbookViewId="0">
      <selection activeCell="M19" sqref="M19"/>
    </sheetView>
  </sheetViews>
  <sheetFormatPr baseColWidth="10" defaultRowHeight="15" x14ac:dyDescent="0.25"/>
  <cols>
    <col min="1" max="1" width="34" customWidth="1"/>
    <col min="2" max="14" width="9" customWidth="1"/>
    <col min="16" max="16" width="36.5703125" customWidth="1"/>
    <col min="18" max="18" width="39.5703125" customWidth="1"/>
  </cols>
  <sheetData>
    <row r="2" spans="1:14" ht="48.75" customHeight="1" x14ac:dyDescent="0.25">
      <c r="A2" s="183" t="s">
        <v>164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</row>
    <row r="4" spans="1:14" ht="25.5" x14ac:dyDescent="0.25">
      <c r="A4" s="39" t="s">
        <v>57</v>
      </c>
      <c r="B4" s="39" t="s">
        <v>62</v>
      </c>
      <c r="C4" s="39" t="s">
        <v>63</v>
      </c>
      <c r="D4" s="39" t="s">
        <v>9</v>
      </c>
      <c r="E4" s="59" t="s">
        <v>74</v>
      </c>
      <c r="F4" s="39" t="s">
        <v>39</v>
      </c>
      <c r="G4" s="39" t="s">
        <v>40</v>
      </c>
      <c r="H4" s="39" t="s">
        <v>41</v>
      </c>
      <c r="I4" s="59" t="s">
        <v>75</v>
      </c>
      <c r="J4" s="39" t="s">
        <v>42</v>
      </c>
      <c r="K4" s="39" t="s">
        <v>43</v>
      </c>
      <c r="L4" s="39" t="s">
        <v>77</v>
      </c>
      <c r="M4" s="59" t="s">
        <v>76</v>
      </c>
      <c r="N4" s="39" t="s">
        <v>47</v>
      </c>
    </row>
    <row r="5" spans="1:14" x14ac:dyDescent="0.25">
      <c r="A5" s="40" t="s">
        <v>83</v>
      </c>
      <c r="B5" s="98">
        <f>RONDAS!K19</f>
        <v>0.95666666666666655</v>
      </c>
      <c r="C5" s="98">
        <f>RONDAS!K83</f>
        <v>0.94499999999999995</v>
      </c>
      <c r="D5" s="73">
        <f>RONDAS!K147</f>
        <v>0.96666666666666667</v>
      </c>
      <c r="E5" s="74">
        <f>SUM(B5:D5)/3</f>
        <v>0.95611111111111102</v>
      </c>
      <c r="F5" s="73">
        <f>RONDAS!K211</f>
        <v>0.97833333333333339</v>
      </c>
      <c r="G5" s="99">
        <f>RONDAS!K276</f>
        <v>0.91500000000000004</v>
      </c>
      <c r="H5" s="99">
        <f>RONDAS!K341</f>
        <v>0.92666666666666664</v>
      </c>
      <c r="I5" s="68">
        <f>SUM(F5:H5)/3</f>
        <v>0.94000000000000006</v>
      </c>
      <c r="J5" s="99">
        <f>RONDAS!K405</f>
        <v>0.93166666666666664</v>
      </c>
      <c r="K5" s="99">
        <f>RONDAS!K469</f>
        <v>0.94333333333333336</v>
      </c>
      <c r="L5" s="99" t="str">
        <f>RONDAS!K534</f>
        <v>NA</v>
      </c>
      <c r="M5" s="68">
        <f>SUM(J5:L5)/2</f>
        <v>0.9375</v>
      </c>
      <c r="N5" s="99">
        <f>(E5+I5+M5)/3</f>
        <v>0.94453703703703695</v>
      </c>
    </row>
    <row r="6" spans="1:14" x14ac:dyDescent="0.25">
      <c r="A6" s="40" t="s">
        <v>131</v>
      </c>
      <c r="B6" s="98">
        <f>RONDAS!K20</f>
        <v>0.98799999999999999</v>
      </c>
      <c r="C6" s="98">
        <f>RONDAS!K84</f>
        <v>0.97399999999999987</v>
      </c>
      <c r="D6" s="73">
        <f>RONDAS!K148</f>
        <v>0.97733333333333328</v>
      </c>
      <c r="E6" s="74">
        <f t="shared" ref="E6:E21" si="0">SUM(B6:D6)/3</f>
        <v>0.97977777777777764</v>
      </c>
      <c r="F6" s="73">
        <f>RONDAS!K212</f>
        <v>0.97500000000000009</v>
      </c>
      <c r="G6" s="99">
        <f>RONDAS!K277</f>
        <v>0.93166666666666664</v>
      </c>
      <c r="H6" s="99">
        <f>RONDAS!K342</f>
        <v>0.94333333333333336</v>
      </c>
      <c r="I6" s="68">
        <f t="shared" ref="I6:I27" si="1">SUM(F6:H6)/3</f>
        <v>0.95000000000000007</v>
      </c>
      <c r="J6" s="99">
        <f>RONDAS!K406</f>
        <v>0.94166666666666676</v>
      </c>
      <c r="K6" s="99">
        <f>RONDAS!K470</f>
        <v>0.96499999999999997</v>
      </c>
      <c r="L6" s="99" t="str">
        <f>RONDAS!K535</f>
        <v>NA</v>
      </c>
      <c r="M6" s="68">
        <f t="shared" ref="M6:M8" si="2">SUM(J6:L6)/2</f>
        <v>0.95333333333333337</v>
      </c>
      <c r="N6" s="99">
        <f t="shared" ref="N6:N27" si="3">(E6+I6+M6)/3</f>
        <v>0.96103703703703702</v>
      </c>
    </row>
    <row r="7" spans="1:14" x14ac:dyDescent="0.25">
      <c r="A7" s="40" t="s">
        <v>18</v>
      </c>
      <c r="B7" s="98">
        <f>RONDAS!K21</f>
        <v>0.9966666666666667</v>
      </c>
      <c r="C7" s="98">
        <f>RONDAS!K85</f>
        <v>0.98333333333333339</v>
      </c>
      <c r="D7" s="73">
        <f>RONDAS!K149</f>
        <v>0.99333333333333329</v>
      </c>
      <c r="E7" s="74">
        <f t="shared" si="0"/>
        <v>0.99111111111111105</v>
      </c>
      <c r="F7" s="73">
        <f>RONDAS!K213</f>
        <v>0.96333333333333337</v>
      </c>
      <c r="G7" s="99">
        <f>RONDAS!K278</f>
        <v>0.95000000000000007</v>
      </c>
      <c r="H7" s="99">
        <f>RONDAS!K343</f>
        <v>0.9966666666666667</v>
      </c>
      <c r="I7" s="68">
        <f t="shared" si="1"/>
        <v>0.97000000000000008</v>
      </c>
      <c r="J7" s="99">
        <f>RONDAS!K407</f>
        <v>0.95333333333333325</v>
      </c>
      <c r="K7" s="99">
        <f>RONDAS!K471</f>
        <v>0.94499999999999995</v>
      </c>
      <c r="L7" s="99" t="str">
        <f>RONDAS!K536</f>
        <v>NA</v>
      </c>
      <c r="M7" s="68">
        <f t="shared" si="2"/>
        <v>0.9491666666666666</v>
      </c>
      <c r="N7" s="99">
        <f t="shared" si="3"/>
        <v>0.97009259259259262</v>
      </c>
    </row>
    <row r="8" spans="1:14" x14ac:dyDescent="0.25">
      <c r="A8" s="40" t="s">
        <v>132</v>
      </c>
      <c r="B8" s="98">
        <f>RONDAS!K22</f>
        <v>0.98333333333333339</v>
      </c>
      <c r="C8" s="98">
        <f>RONDAS!K86</f>
        <v>0.9816666666666668</v>
      </c>
      <c r="D8" s="73">
        <f>RONDAS!K150</f>
        <v>0.97333333333333327</v>
      </c>
      <c r="E8" s="74">
        <f>SUM(B8:D8)/3</f>
        <v>0.97944444444444445</v>
      </c>
      <c r="F8" s="73">
        <f>RONDAS!K214</f>
        <v>0.96000000000000008</v>
      </c>
      <c r="G8" s="99">
        <f>RONDAS!K279</f>
        <v>0.98</v>
      </c>
      <c r="H8" s="99" t="s">
        <v>84</v>
      </c>
      <c r="I8" s="68">
        <f>SUM(F8:H8)/2</f>
        <v>0.97</v>
      </c>
      <c r="J8" s="99">
        <f>RONDAS!K408</f>
        <v>0.93166666666666664</v>
      </c>
      <c r="K8" s="99">
        <f>RONDAS!K472</f>
        <v>0.97833333333333339</v>
      </c>
      <c r="L8" s="99" t="str">
        <f>RONDAS!K537</f>
        <v>NA</v>
      </c>
      <c r="M8" s="68">
        <f t="shared" si="2"/>
        <v>0.95500000000000007</v>
      </c>
      <c r="N8" s="99">
        <f t="shared" si="3"/>
        <v>0.9681481481481482</v>
      </c>
    </row>
    <row r="9" spans="1:14" x14ac:dyDescent="0.25">
      <c r="A9" s="40" t="s">
        <v>129</v>
      </c>
      <c r="B9" s="98">
        <f>RONDAS!K23</f>
        <v>0.96333333333333326</v>
      </c>
      <c r="C9" s="98">
        <f>RONDAS!K87</f>
        <v>0.97166666666666657</v>
      </c>
      <c r="D9" s="73">
        <f>RONDAS!K151</f>
        <v>0.97833333333333339</v>
      </c>
      <c r="E9" s="74">
        <f t="shared" si="0"/>
        <v>0.97111111111111104</v>
      </c>
      <c r="F9" s="73">
        <f>RONDAS!K215</f>
        <v>0.98333333333333328</v>
      </c>
      <c r="G9" s="99">
        <f>RONDAS!K280</f>
        <v>0.9816666666666668</v>
      </c>
      <c r="H9" s="99">
        <f>RONDAS!K345</f>
        <v>0.97500000000000009</v>
      </c>
      <c r="I9" s="68">
        <f t="shared" si="1"/>
        <v>0.98000000000000009</v>
      </c>
      <c r="J9" s="99">
        <f>RONDAS!K409</f>
        <v>0.97833333333333339</v>
      </c>
      <c r="K9" s="99">
        <f>RONDAS!K473</f>
        <v>0.98833333333333329</v>
      </c>
      <c r="L9" s="99">
        <f>RONDAS!K538</f>
        <v>0.98833333333333329</v>
      </c>
      <c r="M9" s="68">
        <f t="shared" ref="M9:M16" si="4">SUM(J9:L9)/3</f>
        <v>0.98499999999999999</v>
      </c>
      <c r="N9" s="99">
        <f t="shared" si="3"/>
        <v>0.97870370370370363</v>
      </c>
    </row>
    <row r="10" spans="1:14" x14ac:dyDescent="0.25">
      <c r="A10" s="40" t="s">
        <v>121</v>
      </c>
      <c r="B10" s="98">
        <f>RONDAS!K24</f>
        <v>0.98666666666666669</v>
      </c>
      <c r="C10" s="98">
        <f>RONDAS!K88</f>
        <v>0.9966666666666667</v>
      </c>
      <c r="D10" s="73">
        <f>RONDAS!K152</f>
        <v>0.97333333333333327</v>
      </c>
      <c r="E10" s="74">
        <f>SUM(B10:D10)/3</f>
        <v>0.98555555555555552</v>
      </c>
      <c r="F10" s="73">
        <f>RONDAS!K216</f>
        <v>0.98166666666666658</v>
      </c>
      <c r="G10" s="99">
        <f>RONDAS!K281</f>
        <v>0.97833333333333339</v>
      </c>
      <c r="H10" s="99">
        <f>RONDAS!K346</f>
        <v>0.92833333333333323</v>
      </c>
      <c r="I10" s="68">
        <f>SUM(F10:H10)/3</f>
        <v>0.96277777777777773</v>
      </c>
      <c r="J10" s="99">
        <f>RONDAS!K410</f>
        <v>0.96</v>
      </c>
      <c r="K10" s="99">
        <f>RONDAS!K474</f>
        <v>0.9816666666666668</v>
      </c>
      <c r="L10" s="99" t="str">
        <f>RONDAS!K539</f>
        <v>NA</v>
      </c>
      <c r="M10" s="68">
        <f>SUM(J10:L10)/2</f>
        <v>0.97083333333333344</v>
      </c>
      <c r="N10" s="99">
        <f t="shared" si="3"/>
        <v>0.97305555555555545</v>
      </c>
    </row>
    <row r="11" spans="1:14" x14ac:dyDescent="0.25">
      <c r="A11" s="40" t="s">
        <v>133</v>
      </c>
      <c r="B11" s="98">
        <f>RONDAS!K25</f>
        <v>0.9913333333333334</v>
      </c>
      <c r="C11" s="98">
        <f>RONDAS!K89</f>
        <v>0.99183333333333346</v>
      </c>
      <c r="D11" s="73">
        <f>RONDAS!K153</f>
        <v>0.99149999999999994</v>
      </c>
      <c r="E11" s="74">
        <f t="shared" si="0"/>
        <v>0.99155555555555563</v>
      </c>
      <c r="F11" s="73">
        <f>RONDAS!K217</f>
        <v>0.995</v>
      </c>
      <c r="G11" s="99">
        <f>RONDAS!K282</f>
        <v>0.99333333333333351</v>
      </c>
      <c r="H11" s="99">
        <f>RONDAS!K347</f>
        <v>0.99333333333333329</v>
      </c>
      <c r="I11" s="68">
        <f t="shared" si="1"/>
        <v>0.99388888888888893</v>
      </c>
      <c r="J11" s="99">
        <f>RONDAS!K411</f>
        <v>0.98</v>
      </c>
      <c r="K11" s="99">
        <f>RONDAS!K475</f>
        <v>0.98666666666666669</v>
      </c>
      <c r="L11" s="99" t="str">
        <f>RONDAS!K540</f>
        <v>NA</v>
      </c>
      <c r="M11" s="68">
        <f>SUM(J11:L11)/2</f>
        <v>0.98333333333333339</v>
      </c>
      <c r="N11" s="99">
        <f t="shared" si="3"/>
        <v>0.98959259259259269</v>
      </c>
    </row>
    <row r="12" spans="1:14" x14ac:dyDescent="0.25">
      <c r="A12" s="40" t="s">
        <v>130</v>
      </c>
      <c r="B12" s="98">
        <f>RONDAS!K26</f>
        <v>0.97833333333333317</v>
      </c>
      <c r="C12" s="98">
        <f>RONDAS!K90</f>
        <v>0.97166666666666668</v>
      </c>
      <c r="D12" s="73">
        <f>RONDAS!K154</f>
        <v>0.96833333333333338</v>
      </c>
      <c r="E12" s="74">
        <f>SUM(B12:D12)/3</f>
        <v>0.97277777777777763</v>
      </c>
      <c r="F12" s="73">
        <f>RONDAS!K218</f>
        <v>0.97833333333333339</v>
      </c>
      <c r="G12" s="99">
        <f>RONDAS!K283</f>
        <v>0.96999999999999986</v>
      </c>
      <c r="H12" s="99">
        <f>RONDAS!K348</f>
        <v>0.97666666666666668</v>
      </c>
      <c r="I12" s="68">
        <f t="shared" si="1"/>
        <v>0.97499999999999998</v>
      </c>
      <c r="J12" s="99">
        <f>RONDAS!K412</f>
        <v>0.96333333333333326</v>
      </c>
      <c r="K12" s="99">
        <f>RONDAS!K476</f>
        <v>0.95833333333333337</v>
      </c>
      <c r="L12" s="99">
        <f>RONDAS!K541</f>
        <v>0.9816666666666668</v>
      </c>
      <c r="M12" s="68">
        <f t="shared" si="4"/>
        <v>0.96777777777777774</v>
      </c>
      <c r="N12" s="99">
        <f t="shared" si="3"/>
        <v>0.97185185185185174</v>
      </c>
    </row>
    <row r="13" spans="1:14" x14ac:dyDescent="0.25">
      <c r="A13" s="40" t="s">
        <v>21</v>
      </c>
      <c r="B13" s="98">
        <f>RONDAS!I30</f>
        <v>0.77249999999999996</v>
      </c>
      <c r="C13" s="98">
        <f>RONDAS!I94</f>
        <v>0.91749999999999998</v>
      </c>
      <c r="D13" s="73">
        <f>RONDAS!I158</f>
        <v>0.85499999999999998</v>
      </c>
      <c r="E13" s="74">
        <f t="shared" si="0"/>
        <v>0.84833333333333327</v>
      </c>
      <c r="F13" s="73">
        <f>RONDAS!I222</f>
        <v>0.81249999999999989</v>
      </c>
      <c r="G13" s="99">
        <f>RONDAS!I287</f>
        <v>0.80500000000000005</v>
      </c>
      <c r="H13" s="99">
        <f>RONDAS!I352</f>
        <v>0.76249999999999996</v>
      </c>
      <c r="I13" s="68">
        <f t="shared" si="1"/>
        <v>0.79333333333333333</v>
      </c>
      <c r="J13" s="99">
        <f>RONDAS!I416</f>
        <v>0.77249999999999996</v>
      </c>
      <c r="K13" s="99">
        <f>RONDAS!I480</f>
        <v>0.78500000000000003</v>
      </c>
      <c r="L13" s="99" t="str">
        <f>RONDAS!I545</f>
        <v>NA</v>
      </c>
      <c r="M13" s="68">
        <f>SUM(J13:L13)/2</f>
        <v>0.77875000000000005</v>
      </c>
      <c r="N13" s="99">
        <f t="shared" si="3"/>
        <v>0.80680555555555555</v>
      </c>
    </row>
    <row r="14" spans="1:14" x14ac:dyDescent="0.25">
      <c r="A14" s="40" t="s">
        <v>134</v>
      </c>
      <c r="B14" s="98">
        <f>RONDAS!L35</f>
        <v>0.95</v>
      </c>
      <c r="C14" s="98">
        <f>RONDAS!L99</f>
        <v>0.93600000000000017</v>
      </c>
      <c r="D14" s="73">
        <f>RONDAS!L163</f>
        <v>0.89800000000000002</v>
      </c>
      <c r="E14" s="74">
        <f>SUM(B14:D14)/3</f>
        <v>0.92800000000000005</v>
      </c>
      <c r="F14" s="73">
        <f>RONDAS!L227</f>
        <v>0.96</v>
      </c>
      <c r="G14" s="99">
        <f>RONDAS!L292</f>
        <v>0.84800000000000009</v>
      </c>
      <c r="H14" s="99">
        <f>RONDAS!L357</f>
        <v>0.87799999999999989</v>
      </c>
      <c r="I14" s="68">
        <f t="shared" si="1"/>
        <v>0.89533333333333331</v>
      </c>
      <c r="J14" s="99">
        <f>RONDAS!L420</f>
        <v>0.96</v>
      </c>
      <c r="K14" s="99">
        <f>RONDAS!L485</f>
        <v>0.90400000000000014</v>
      </c>
      <c r="L14" s="99" t="s">
        <v>84</v>
      </c>
      <c r="M14" s="68">
        <f t="shared" ref="M14:M15" si="5">SUM(J14:L14)/2</f>
        <v>0.93200000000000005</v>
      </c>
      <c r="N14" s="99">
        <f t="shared" si="3"/>
        <v>0.9184444444444444</v>
      </c>
    </row>
    <row r="15" spans="1:14" x14ac:dyDescent="0.25">
      <c r="A15" s="40" t="s">
        <v>135</v>
      </c>
      <c r="B15" s="98" t="s">
        <v>84</v>
      </c>
      <c r="C15" s="98">
        <f>RONDAS!L101</f>
        <v>0.94599999999999995</v>
      </c>
      <c r="D15" s="73">
        <f>RONDAS!L165</f>
        <v>0.95399999999999996</v>
      </c>
      <c r="E15" s="74">
        <f>SUM(B15:D15)/2</f>
        <v>0.95</v>
      </c>
      <c r="F15" s="73">
        <f>RONDAS!L229</f>
        <v>0.8620000000000001</v>
      </c>
      <c r="G15" s="99">
        <f>RONDAS!L294</f>
        <v>0.87199999999999989</v>
      </c>
      <c r="H15" s="99">
        <f>RONDAS!L359</f>
        <v>0.81200000000000006</v>
      </c>
      <c r="I15" s="68">
        <f t="shared" si="1"/>
        <v>0.84866666666666679</v>
      </c>
      <c r="J15" s="99">
        <f>RONDAS!L422</f>
        <v>0.84</v>
      </c>
      <c r="K15" s="99" t="s">
        <v>84</v>
      </c>
      <c r="L15" s="99" t="s">
        <v>84</v>
      </c>
      <c r="M15" s="68">
        <f>SUM(J15:L15)/1</f>
        <v>0.84</v>
      </c>
      <c r="N15" s="99">
        <f t="shared" si="3"/>
        <v>0.87955555555555553</v>
      </c>
    </row>
    <row r="16" spans="1:14" x14ac:dyDescent="0.25">
      <c r="A16" s="40" t="s">
        <v>136</v>
      </c>
      <c r="B16" s="98">
        <f>RONDAS!L42</f>
        <v>0.93</v>
      </c>
      <c r="C16" s="98">
        <f>RONDAS!L106</f>
        <v>0.91749999999999998</v>
      </c>
      <c r="D16" s="73">
        <f>RONDAS!L170</f>
        <v>0.9275000000000001</v>
      </c>
      <c r="E16" s="74">
        <f t="shared" si="0"/>
        <v>0.92500000000000016</v>
      </c>
      <c r="F16" s="73">
        <f>RONDAS!L234</f>
        <v>0.9425</v>
      </c>
      <c r="G16" s="99">
        <f>RONDAS!L299</f>
        <v>0.92999999999999994</v>
      </c>
      <c r="H16" s="99">
        <f>RONDAS!L364</f>
        <v>0.9325</v>
      </c>
      <c r="I16" s="68">
        <f t="shared" si="1"/>
        <v>0.93500000000000005</v>
      </c>
      <c r="J16" s="99">
        <f>RONDAS!L428</f>
        <v>0.90749999999999997</v>
      </c>
      <c r="K16" s="99">
        <f>RONDAS!L492</f>
        <v>0.90749999999999997</v>
      </c>
      <c r="L16" s="99">
        <f>RONDAS!L557</f>
        <v>0.91749999999999998</v>
      </c>
      <c r="M16" s="68">
        <f t="shared" si="4"/>
        <v>0.91083333333333327</v>
      </c>
      <c r="N16" s="99">
        <f t="shared" si="3"/>
        <v>0.92361111111111116</v>
      </c>
    </row>
    <row r="17" spans="1:14" x14ac:dyDescent="0.25">
      <c r="A17" s="40" t="s">
        <v>137</v>
      </c>
      <c r="B17" s="98">
        <f>RONDAS!L43</f>
        <v>1</v>
      </c>
      <c r="C17" s="98">
        <f>RONDAS!L107</f>
        <v>0.97499999999999998</v>
      </c>
      <c r="D17" s="73">
        <f>RONDAS!L171</f>
        <v>0.98249999999999993</v>
      </c>
      <c r="E17" s="74">
        <f t="shared" si="0"/>
        <v>0.98583333333333334</v>
      </c>
      <c r="F17" s="73">
        <f>RONDAS!L236</f>
        <v>0.86499999999999999</v>
      </c>
      <c r="G17" s="99">
        <f>RONDAS!L300</f>
        <v>0.94</v>
      </c>
      <c r="H17" s="99">
        <f>RONDAS!L365</f>
        <v>0.97</v>
      </c>
      <c r="I17" s="68">
        <f t="shared" si="1"/>
        <v>0.92499999999999993</v>
      </c>
      <c r="J17" s="99">
        <f>RONDAS!L429</f>
        <v>0.97250000000000003</v>
      </c>
      <c r="K17" s="99">
        <f>RONDAS!L493</f>
        <v>0.93</v>
      </c>
      <c r="L17" s="99" t="s">
        <v>84</v>
      </c>
      <c r="M17" s="68">
        <f>SUM(J17:L17)/2</f>
        <v>0.95125000000000004</v>
      </c>
      <c r="N17" s="99">
        <f t="shared" si="3"/>
        <v>0.9540277777777777</v>
      </c>
    </row>
    <row r="18" spans="1:14" x14ac:dyDescent="0.25">
      <c r="A18" s="40" t="s">
        <v>33</v>
      </c>
      <c r="B18" s="98" t="s">
        <v>84</v>
      </c>
      <c r="C18" s="98">
        <f>RONDAS!I111</f>
        <v>0.97250000000000003</v>
      </c>
      <c r="D18" s="73">
        <f>RONDAS!I175</f>
        <v>0.98249999999999993</v>
      </c>
      <c r="E18" s="74">
        <f>SUM(B18:D18)/2</f>
        <v>0.97750000000000004</v>
      </c>
      <c r="F18" s="73">
        <f>RONDAS!I239</f>
        <v>0.98</v>
      </c>
      <c r="G18" s="99">
        <f>RONDAS!I304</f>
        <v>1</v>
      </c>
      <c r="H18" s="99">
        <f>RONDAS!I369</f>
        <v>1</v>
      </c>
      <c r="I18" s="68">
        <f t="shared" si="1"/>
        <v>0.99333333333333329</v>
      </c>
      <c r="J18" s="99">
        <f>RONDAS!I433</f>
        <v>1</v>
      </c>
      <c r="K18" s="99">
        <f>RONDAS!I497</f>
        <v>1</v>
      </c>
      <c r="L18" s="99" t="s">
        <v>84</v>
      </c>
      <c r="M18" s="68">
        <f t="shared" ref="M18:M20" si="6">SUM(J18:L18)/2</f>
        <v>1</v>
      </c>
      <c r="N18" s="99">
        <f t="shared" si="3"/>
        <v>0.9902777777777777</v>
      </c>
    </row>
    <row r="19" spans="1:14" x14ac:dyDescent="0.25">
      <c r="A19" s="40" t="s">
        <v>34</v>
      </c>
      <c r="B19" s="98" t="s">
        <v>84</v>
      </c>
      <c r="C19" s="98">
        <f>RONDAS!I112</f>
        <v>0.85499999999999998</v>
      </c>
      <c r="D19" s="73">
        <f>RONDAS!I176</f>
        <v>0.98249999999999993</v>
      </c>
      <c r="E19" s="74">
        <f>SUM(B19:D19)/2</f>
        <v>0.91874999999999996</v>
      </c>
      <c r="F19" s="73">
        <f>RONDAS!I240</f>
        <v>0.89249999999999996</v>
      </c>
      <c r="G19" s="99" t="str">
        <f>RONDAS!I305</f>
        <v>NA</v>
      </c>
      <c r="H19" s="99">
        <f>RONDAS!I370</f>
        <v>0.8</v>
      </c>
      <c r="I19" s="68">
        <f>SUM(F19:H19)/2</f>
        <v>0.84624999999999995</v>
      </c>
      <c r="J19" s="99">
        <f>RONDAS!I434</f>
        <v>0.86249999999999993</v>
      </c>
      <c r="K19" s="99">
        <f>RONDAS!I498</f>
        <v>0.85499999999999998</v>
      </c>
      <c r="L19" s="99" t="s">
        <v>84</v>
      </c>
      <c r="M19" s="68">
        <f t="shared" si="6"/>
        <v>0.8587499999999999</v>
      </c>
      <c r="N19" s="99">
        <f t="shared" si="3"/>
        <v>0.87458333333333327</v>
      </c>
    </row>
    <row r="20" spans="1:14" x14ac:dyDescent="0.25">
      <c r="A20" s="40" t="s">
        <v>138</v>
      </c>
      <c r="B20" s="98" t="s">
        <v>84</v>
      </c>
      <c r="C20" s="98">
        <f>RONDAS!I113</f>
        <v>0.91749999999999998</v>
      </c>
      <c r="D20" s="73">
        <f>RONDAS!I177</f>
        <v>0.95750000000000002</v>
      </c>
      <c r="E20" s="74">
        <f>SUM(B20:D20)/2</f>
        <v>0.9375</v>
      </c>
      <c r="F20" s="73">
        <f>RONDAS!I241</f>
        <v>0.89999999999999991</v>
      </c>
      <c r="G20" s="99">
        <f>RONDAS!I306</f>
        <v>0.87250000000000005</v>
      </c>
      <c r="H20" s="99">
        <f>RONDAS!I371</f>
        <v>1</v>
      </c>
      <c r="I20" s="68">
        <f t="shared" si="1"/>
        <v>0.92416666666666669</v>
      </c>
      <c r="J20" s="99">
        <f>RONDAS!I435</f>
        <v>0.97750000000000004</v>
      </c>
      <c r="K20" s="99">
        <f>RONDAS!I499</f>
        <v>1</v>
      </c>
      <c r="L20" s="99" t="s">
        <v>84</v>
      </c>
      <c r="M20" s="68">
        <f t="shared" si="6"/>
        <v>0.98875000000000002</v>
      </c>
      <c r="N20" s="99">
        <f t="shared" si="3"/>
        <v>0.95013888888888898</v>
      </c>
    </row>
    <row r="21" spans="1:14" x14ac:dyDescent="0.25">
      <c r="A21" s="41" t="s">
        <v>38</v>
      </c>
      <c r="B21" s="100">
        <f>RONDAS!M54</f>
        <v>0.93580000000000008</v>
      </c>
      <c r="C21" s="100">
        <f>RONDAS!M118</f>
        <v>0.96899999999999997</v>
      </c>
      <c r="D21" s="101">
        <f>RONDAS!M182</f>
        <v>0.92400000000000004</v>
      </c>
      <c r="E21" s="74">
        <f t="shared" si="0"/>
        <v>0.9429333333333334</v>
      </c>
      <c r="F21" s="73">
        <f>RONDAS!M246</f>
        <v>0.92199999999999993</v>
      </c>
      <c r="G21" s="99">
        <f>RONDAS!M311</f>
        <v>0.96599999999999997</v>
      </c>
      <c r="H21" s="99">
        <f>RONDAS!M376</f>
        <v>0.97399999999999998</v>
      </c>
      <c r="I21" s="68">
        <f t="shared" si="1"/>
        <v>0.95400000000000007</v>
      </c>
      <c r="J21" s="99" t="str">
        <f>RONDAS!M440</f>
        <v>NA</v>
      </c>
      <c r="K21" s="99">
        <f>RONDAS!M504</f>
        <v>0.93200000000000005</v>
      </c>
      <c r="L21" s="99" t="s">
        <v>84</v>
      </c>
      <c r="M21" s="68">
        <f>SUM(J21:L21)/1</f>
        <v>0.93200000000000005</v>
      </c>
      <c r="N21" s="99">
        <f t="shared" si="3"/>
        <v>0.9429777777777778</v>
      </c>
    </row>
    <row r="22" spans="1:14" x14ac:dyDescent="0.25">
      <c r="A22" s="41" t="s">
        <v>64</v>
      </c>
      <c r="B22" s="73">
        <f>RONDAS!N59</f>
        <v>0.81500000000000006</v>
      </c>
      <c r="C22" s="73">
        <f>RONDAS!N123</f>
        <v>0.95000000000000007</v>
      </c>
      <c r="D22" s="101" t="s">
        <v>84</v>
      </c>
      <c r="E22" s="74">
        <f t="shared" ref="E22:E27" si="7">SUM(B22:D22)/2</f>
        <v>0.88250000000000006</v>
      </c>
      <c r="F22" s="73">
        <f>RONDAS!N251</f>
        <v>0.84500000000000008</v>
      </c>
      <c r="G22" s="99">
        <f>RONDAS!N316</f>
        <v>1</v>
      </c>
      <c r="H22" s="99">
        <f>RONDAS!N381</f>
        <v>0.94000000000000006</v>
      </c>
      <c r="I22" s="68">
        <f t="shared" si="1"/>
        <v>0.92833333333333334</v>
      </c>
      <c r="J22" s="99" t="str">
        <f>RONDAS!L444</f>
        <v>NA</v>
      </c>
      <c r="K22" s="99">
        <f>RONDAS!N509</f>
        <v>0.95333333333333325</v>
      </c>
      <c r="L22" s="99" t="s">
        <v>84</v>
      </c>
      <c r="M22" s="68">
        <f>SUM(J22:L22)/1</f>
        <v>0.95333333333333325</v>
      </c>
      <c r="N22" s="99">
        <f t="shared" si="3"/>
        <v>0.92138888888888892</v>
      </c>
    </row>
    <row r="23" spans="1:14" x14ac:dyDescent="0.25">
      <c r="A23" s="41" t="s">
        <v>139</v>
      </c>
      <c r="B23" s="73" t="s">
        <v>84</v>
      </c>
      <c r="C23" s="100">
        <f>RONDAS!H126</f>
        <v>0.98</v>
      </c>
      <c r="D23" s="73">
        <f>RONDAS!H190</f>
        <v>0.97333333333333327</v>
      </c>
      <c r="E23" s="74">
        <f t="shared" si="7"/>
        <v>0.97666666666666657</v>
      </c>
      <c r="F23" s="73">
        <f>RONDAS!H254</f>
        <v>0.79333333333333333</v>
      </c>
      <c r="G23" s="73">
        <f>RONDAS!H319</f>
        <v>0.97000000000000008</v>
      </c>
      <c r="H23" s="99">
        <f>RONDAS!H384</f>
        <v>0.77666666666666673</v>
      </c>
      <c r="I23" s="68">
        <f>SUM(F23:H23)/3</f>
        <v>0.84666666666666668</v>
      </c>
      <c r="J23" s="99">
        <f>RONDAS!H448</f>
        <v>0.87666666666666659</v>
      </c>
      <c r="K23" s="99">
        <f>RONDAS!H512</f>
        <v>0.58333333333333337</v>
      </c>
      <c r="L23" s="99" t="s">
        <v>84</v>
      </c>
      <c r="M23" s="68">
        <f>SUM(J23:L23)/2</f>
        <v>0.73</v>
      </c>
      <c r="N23" s="99">
        <f t="shared" si="3"/>
        <v>0.85111111111111104</v>
      </c>
    </row>
    <row r="24" spans="1:14" x14ac:dyDescent="0.25">
      <c r="A24" s="41" t="s">
        <v>140</v>
      </c>
      <c r="B24" s="100" t="s">
        <v>84</v>
      </c>
      <c r="C24" s="100">
        <f>RONDAS!H127</f>
        <v>0.98666666666666669</v>
      </c>
      <c r="D24" s="73">
        <f>RONDAS!H191</f>
        <v>0.97666666666666657</v>
      </c>
      <c r="E24" s="74">
        <f t="shared" si="7"/>
        <v>0.98166666666666669</v>
      </c>
      <c r="F24" s="73">
        <f>RONDAS!H255</f>
        <v>0.96666666666666667</v>
      </c>
      <c r="G24" s="73">
        <f>RONDAS!H320</f>
        <v>1</v>
      </c>
      <c r="H24" s="99">
        <f>RONDAS!H385</f>
        <v>0.97000000000000008</v>
      </c>
      <c r="I24" s="68">
        <f t="shared" si="1"/>
        <v>0.97888888888888903</v>
      </c>
      <c r="J24" s="99">
        <f>RONDAS!H449</f>
        <v>1</v>
      </c>
      <c r="K24" s="99">
        <f>RONDAS!H513</f>
        <v>0.90333333333333332</v>
      </c>
      <c r="L24" s="99" t="s">
        <v>84</v>
      </c>
      <c r="M24" s="68">
        <f>SUM(J24:L24)/2</f>
        <v>0.95166666666666666</v>
      </c>
      <c r="N24" s="99">
        <f t="shared" si="3"/>
        <v>0.97074074074074079</v>
      </c>
    </row>
    <row r="25" spans="1:14" x14ac:dyDescent="0.25">
      <c r="A25" s="41" t="s">
        <v>141</v>
      </c>
      <c r="B25" s="100" t="s">
        <v>84</v>
      </c>
      <c r="C25" s="100">
        <f>RONDAS!K138</f>
        <v>0.97466666666666668</v>
      </c>
      <c r="D25" s="101">
        <f>RONDAS!K202</f>
        <v>0.97666666666666668</v>
      </c>
      <c r="E25" s="74">
        <f t="shared" si="7"/>
        <v>0.97566666666666668</v>
      </c>
      <c r="F25" s="73">
        <f>RONDAS!K266</f>
        <v>0.98133333333333328</v>
      </c>
      <c r="G25" s="99">
        <f>RONDAS!K331</f>
        <v>0.98533333333333328</v>
      </c>
      <c r="H25" s="99" t="str">
        <f>RONDAS!K396</f>
        <v>NA</v>
      </c>
      <c r="I25" s="68">
        <f>SUM(F25:H25)/2</f>
        <v>0.98333333333333328</v>
      </c>
      <c r="J25" s="99">
        <f>RONDAS!K460</f>
        <v>0.97133333333333338</v>
      </c>
      <c r="K25" s="99" t="s">
        <v>84</v>
      </c>
      <c r="L25" s="99">
        <f>RONDAS!K589</f>
        <v>0.96916666666666662</v>
      </c>
      <c r="M25" s="68">
        <f>SUM(J25:L25)/2</f>
        <v>0.97025000000000006</v>
      </c>
      <c r="N25" s="99">
        <f t="shared" si="3"/>
        <v>0.97641666666666671</v>
      </c>
    </row>
    <row r="26" spans="1:14" x14ac:dyDescent="0.25">
      <c r="A26" s="41" t="s">
        <v>104</v>
      </c>
      <c r="B26" s="100" t="s">
        <v>84</v>
      </c>
      <c r="C26" s="100">
        <f>RONDAS!I141</f>
        <v>0.49750000000000005</v>
      </c>
      <c r="D26" s="101">
        <f>RONDAS!I205</f>
        <v>0.82499999999999996</v>
      </c>
      <c r="E26" s="74">
        <f t="shared" si="7"/>
        <v>0.66125</v>
      </c>
      <c r="F26" s="73">
        <f>RONDAS!I269</f>
        <v>0.86250000000000004</v>
      </c>
      <c r="G26" s="99">
        <f>RONDAS!I334</f>
        <v>0.73750000000000004</v>
      </c>
      <c r="H26" s="99">
        <f>RONDAS!I399</f>
        <v>0.7024999999999999</v>
      </c>
      <c r="I26" s="68">
        <f t="shared" si="1"/>
        <v>0.76750000000000007</v>
      </c>
      <c r="J26" s="99">
        <f>RONDAS!I463</f>
        <v>0.50749999999999995</v>
      </c>
      <c r="K26" s="99" t="s">
        <v>84</v>
      </c>
      <c r="L26" s="99" t="s">
        <v>84</v>
      </c>
      <c r="M26" s="68">
        <f>SUM(J26:L26)/1</f>
        <v>0.50749999999999995</v>
      </c>
      <c r="N26" s="99">
        <f t="shared" si="3"/>
        <v>0.64541666666666664</v>
      </c>
    </row>
    <row r="27" spans="1:14" x14ac:dyDescent="0.25">
      <c r="A27" s="41" t="s">
        <v>142</v>
      </c>
      <c r="B27" s="100" t="s">
        <v>84</v>
      </c>
      <c r="C27" s="100">
        <f>RONDAS!I142</f>
        <v>1</v>
      </c>
      <c r="D27" s="101">
        <f>RONDAS!I206</f>
        <v>0.9</v>
      </c>
      <c r="E27" s="74">
        <f t="shared" si="7"/>
        <v>0.95</v>
      </c>
      <c r="F27" s="73">
        <f>RONDAS!I270</f>
        <v>0.67749999999999999</v>
      </c>
      <c r="G27" s="99">
        <f>RONDAS!I335</f>
        <v>0.91749999999999998</v>
      </c>
      <c r="H27" s="99">
        <f>RONDAS!I400</f>
        <v>0.79500000000000004</v>
      </c>
      <c r="I27" s="68">
        <f t="shared" si="1"/>
        <v>0.79666666666666675</v>
      </c>
      <c r="J27" s="99">
        <f>RONDAS!I464</f>
        <v>0.91749999999999998</v>
      </c>
      <c r="K27" s="99" t="s">
        <v>84</v>
      </c>
      <c r="L27" s="99" t="s">
        <v>84</v>
      </c>
      <c r="M27" s="68">
        <f>SUM(J27:L27)/1</f>
        <v>0.91749999999999998</v>
      </c>
      <c r="N27" s="99">
        <f t="shared" si="3"/>
        <v>0.88805555555555549</v>
      </c>
    </row>
    <row r="28" spans="1:14" x14ac:dyDescent="0.25">
      <c r="A28" s="42" t="s">
        <v>58</v>
      </c>
      <c r="B28" s="102">
        <f>AVERAGE(B11:B27)</f>
        <v>0.92162083333333333</v>
      </c>
      <c r="C28" s="102">
        <f>AVERAGE(C5:C27)</f>
        <v>0.93959420289855078</v>
      </c>
      <c r="D28" s="102">
        <f>AVERAGE(D5:D27)</f>
        <v>0.9516969696969696</v>
      </c>
      <c r="E28" s="103">
        <f>AVERAGE(E5:E27)</f>
        <v>0.94213236714975823</v>
      </c>
      <c r="F28" s="102">
        <f>AVERAGE(F5:F27)</f>
        <v>0.916427536231884</v>
      </c>
      <c r="G28" s="102">
        <f t="shared" ref="G28:H28" si="8">AVERAGE(G5:G27)</f>
        <v>0.93381060606060617</v>
      </c>
      <c r="H28" s="102">
        <f t="shared" si="8"/>
        <v>0.90729365079365076</v>
      </c>
      <c r="I28" s="103">
        <f>AVERAGE(I5:I27)</f>
        <v>0.91991908212560403</v>
      </c>
      <c r="J28" s="102">
        <f>SUM(J5:J27)/21</f>
        <v>0.91454761904761928</v>
      </c>
      <c r="K28" s="102">
        <f>SUM(K5:K27)/19</f>
        <v>0.92106140350877186</v>
      </c>
      <c r="L28" s="102">
        <f>SUM(L5:L27)/4</f>
        <v>0.96416666666666673</v>
      </c>
      <c r="M28" s="103">
        <f>SUM(M5:M27)/23</f>
        <v>0.90976207729468617</v>
      </c>
      <c r="N28" s="102">
        <f>+AVERAGE(N5:N24)</f>
        <v>0.93703407407407424</v>
      </c>
    </row>
    <row r="30" spans="1:14" ht="144" customHeight="1" x14ac:dyDescent="0.25"/>
    <row r="32" spans="1:14" ht="68.25" customHeight="1" x14ac:dyDescent="0.25"/>
    <row r="33" spans="1:4" x14ac:dyDescent="0.25">
      <c r="A33" s="66" t="s">
        <v>57</v>
      </c>
      <c r="B33" s="66" t="s">
        <v>47</v>
      </c>
      <c r="C33" s="43"/>
      <c r="D33" s="43"/>
    </row>
    <row r="34" spans="1:4" ht="27" customHeight="1" x14ac:dyDescent="0.25">
      <c r="A34" s="160" t="s">
        <v>33</v>
      </c>
      <c r="B34" s="166">
        <v>1</v>
      </c>
      <c r="C34" s="44"/>
      <c r="D34" s="44"/>
    </row>
    <row r="35" spans="1:4" x14ac:dyDescent="0.25">
      <c r="A35" s="160" t="s">
        <v>138</v>
      </c>
      <c r="B35" s="164">
        <v>0.98875000000000002</v>
      </c>
      <c r="C35" s="186" t="s">
        <v>165</v>
      </c>
      <c r="D35" s="45"/>
    </row>
    <row r="36" spans="1:4" x14ac:dyDescent="0.25">
      <c r="A36" s="160" t="s">
        <v>129</v>
      </c>
      <c r="B36" s="164">
        <v>0.98499999999999999</v>
      </c>
      <c r="C36" s="186"/>
      <c r="D36" s="45"/>
    </row>
    <row r="37" spans="1:4" x14ac:dyDescent="0.25">
      <c r="A37" s="160" t="s">
        <v>133</v>
      </c>
      <c r="B37" s="164">
        <v>0.98333333333333339</v>
      </c>
      <c r="C37" s="186"/>
      <c r="D37" s="46"/>
    </row>
    <row r="38" spans="1:4" x14ac:dyDescent="0.25">
      <c r="A38" s="160" t="s">
        <v>121</v>
      </c>
      <c r="B38" s="164">
        <v>0.97083333333333344</v>
      </c>
      <c r="C38" s="186"/>
      <c r="D38" s="46"/>
    </row>
    <row r="39" spans="1:4" x14ac:dyDescent="0.25">
      <c r="A39" s="161" t="s">
        <v>141</v>
      </c>
      <c r="B39" s="163">
        <v>0.97025000000000006</v>
      </c>
      <c r="C39" s="186"/>
      <c r="D39" s="46"/>
    </row>
    <row r="40" spans="1:4" x14ac:dyDescent="0.25">
      <c r="A40" s="160" t="s">
        <v>130</v>
      </c>
      <c r="B40" s="164">
        <v>0.96777777777777774</v>
      </c>
      <c r="C40" s="186"/>
      <c r="D40" s="46"/>
    </row>
    <row r="41" spans="1:4" x14ac:dyDescent="0.25">
      <c r="A41" s="160" t="s">
        <v>132</v>
      </c>
      <c r="B41" s="164">
        <v>0.95500000000000007</v>
      </c>
      <c r="C41" s="186"/>
      <c r="D41" s="44"/>
    </row>
    <row r="42" spans="1:4" x14ac:dyDescent="0.25">
      <c r="A42" s="160" t="s">
        <v>131</v>
      </c>
      <c r="B42" s="164">
        <v>0.95333333333333337</v>
      </c>
      <c r="C42" s="186"/>
      <c r="D42" s="44"/>
    </row>
    <row r="43" spans="1:4" x14ac:dyDescent="0.25">
      <c r="A43" s="161" t="s">
        <v>64</v>
      </c>
      <c r="B43" s="164">
        <v>0.95333333333333325</v>
      </c>
      <c r="C43" s="186"/>
      <c r="D43" s="46"/>
    </row>
    <row r="44" spans="1:4" x14ac:dyDescent="0.25">
      <c r="A44" s="161" t="s">
        <v>140</v>
      </c>
      <c r="B44" s="164">
        <v>0.95166666666666666</v>
      </c>
      <c r="C44" s="186"/>
      <c r="D44" s="46"/>
    </row>
    <row r="45" spans="1:4" x14ac:dyDescent="0.25">
      <c r="A45" s="160" t="s">
        <v>137</v>
      </c>
      <c r="B45" s="164">
        <v>0.95125000000000004</v>
      </c>
      <c r="C45" s="186"/>
      <c r="D45" s="44"/>
    </row>
    <row r="46" spans="1:4" x14ac:dyDescent="0.25">
      <c r="A46" s="160" t="s">
        <v>18</v>
      </c>
      <c r="B46" s="164">
        <v>0.9491666666666666</v>
      </c>
      <c r="C46" s="187" t="s">
        <v>166</v>
      </c>
      <c r="D46" s="44"/>
    </row>
    <row r="47" spans="1:4" x14ac:dyDescent="0.25">
      <c r="A47" s="160" t="s">
        <v>83</v>
      </c>
      <c r="B47" s="164">
        <v>0.9375</v>
      </c>
      <c r="C47" s="187"/>
      <c r="D47" s="44"/>
    </row>
    <row r="48" spans="1:4" x14ac:dyDescent="0.25">
      <c r="A48" s="161" t="s">
        <v>38</v>
      </c>
      <c r="B48" s="164">
        <v>0.93200000000000005</v>
      </c>
      <c r="C48" s="187"/>
      <c r="D48" s="46"/>
    </row>
    <row r="49" spans="1:4" x14ac:dyDescent="0.25">
      <c r="A49" s="160" t="s">
        <v>134</v>
      </c>
      <c r="B49" s="164">
        <v>0.93200000000000005</v>
      </c>
      <c r="C49" s="187"/>
      <c r="D49" s="45"/>
    </row>
    <row r="50" spans="1:4" x14ac:dyDescent="0.25">
      <c r="A50" s="161" t="s">
        <v>142</v>
      </c>
      <c r="B50" s="165">
        <v>0.91749999999999998</v>
      </c>
      <c r="C50" s="187"/>
      <c r="D50" s="44"/>
    </row>
    <row r="51" spans="1:4" x14ac:dyDescent="0.25">
      <c r="A51" s="160" t="s">
        <v>136</v>
      </c>
      <c r="B51" s="164">
        <v>0.91083333333333327</v>
      </c>
      <c r="C51" s="187"/>
    </row>
    <row r="52" spans="1:4" x14ac:dyDescent="0.25">
      <c r="A52" s="160" t="s">
        <v>34</v>
      </c>
      <c r="B52" s="167">
        <v>0.8587499999999999</v>
      </c>
      <c r="C52" s="184" t="s">
        <v>167</v>
      </c>
    </row>
    <row r="53" spans="1:4" x14ac:dyDescent="0.25">
      <c r="A53" s="160" t="s">
        <v>135</v>
      </c>
      <c r="B53" s="168">
        <v>0.84</v>
      </c>
      <c r="C53" s="184"/>
    </row>
    <row r="54" spans="1:4" x14ac:dyDescent="0.25">
      <c r="A54" s="161" t="s">
        <v>139</v>
      </c>
      <c r="B54" s="168">
        <v>0.84</v>
      </c>
      <c r="C54" s="184"/>
    </row>
    <row r="55" spans="1:4" x14ac:dyDescent="0.25">
      <c r="A55" s="160" t="s">
        <v>21</v>
      </c>
      <c r="B55" s="167">
        <v>0.77875000000000005</v>
      </c>
      <c r="C55" s="184"/>
    </row>
    <row r="56" spans="1:4" x14ac:dyDescent="0.25">
      <c r="A56" s="161" t="s">
        <v>104</v>
      </c>
      <c r="B56" s="169">
        <v>0.50749999999999995</v>
      </c>
      <c r="C56" t="s">
        <v>168</v>
      </c>
    </row>
    <row r="57" spans="1:4" x14ac:dyDescent="0.25">
      <c r="A57" s="162" t="s">
        <v>58</v>
      </c>
      <c r="B57" s="170">
        <v>0.914544685990338</v>
      </c>
    </row>
  </sheetData>
  <sortState ref="A31:B50">
    <sortCondition descending="1" ref="B31"/>
  </sortState>
  <mergeCells count="4">
    <mergeCell ref="A2:N2"/>
    <mergeCell ref="C35:C45"/>
    <mergeCell ref="C46:C51"/>
    <mergeCell ref="C52:C55"/>
  </mergeCells>
  <pageMargins left="0.25" right="0.25" top="0.75" bottom="0.75" header="0.3" footer="0.3"/>
  <pageSetup paperSize="9" scale="7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84"/>
  <sheetViews>
    <sheetView workbookViewId="0">
      <selection activeCell="E14" sqref="E14"/>
    </sheetView>
  </sheetViews>
  <sheetFormatPr baseColWidth="10" defaultRowHeight="15" x14ac:dyDescent="0.25"/>
  <cols>
    <col min="1" max="1" width="28.42578125" customWidth="1"/>
    <col min="2" max="3" width="7.85546875" customWidth="1"/>
    <col min="4" max="4" width="11.140625" customWidth="1"/>
    <col min="5" max="5" width="17.28515625" customWidth="1"/>
    <col min="6" max="7" width="8.5703125" customWidth="1"/>
    <col min="8" max="8" width="11.140625" customWidth="1"/>
    <col min="9" max="9" width="17.7109375" customWidth="1"/>
    <col min="10" max="11" width="8.5703125" customWidth="1"/>
    <col min="12" max="12" width="11.5703125" customWidth="1"/>
    <col min="13" max="13" width="18.140625" customWidth="1"/>
  </cols>
  <sheetData>
    <row r="2" spans="1:13" x14ac:dyDescent="0.25">
      <c r="A2" s="143" t="s">
        <v>143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</row>
    <row r="4" spans="1:13" ht="38.25" x14ac:dyDescent="0.25">
      <c r="A4" s="39" t="s">
        <v>57</v>
      </c>
      <c r="B4" s="59" t="s">
        <v>147</v>
      </c>
      <c r="C4" s="59" t="s">
        <v>146</v>
      </c>
      <c r="D4" s="59" t="s">
        <v>101</v>
      </c>
      <c r="E4" s="39" t="s">
        <v>97</v>
      </c>
      <c r="F4" s="69" t="s">
        <v>74</v>
      </c>
      <c r="G4" s="69" t="s">
        <v>75</v>
      </c>
      <c r="H4" s="69" t="s">
        <v>101</v>
      </c>
      <c r="I4" s="39" t="s">
        <v>97</v>
      </c>
      <c r="J4" s="75" t="s">
        <v>75</v>
      </c>
      <c r="K4" s="75" t="s">
        <v>76</v>
      </c>
      <c r="L4" s="75" t="s">
        <v>101</v>
      </c>
      <c r="M4" s="39" t="s">
        <v>97</v>
      </c>
    </row>
    <row r="5" spans="1:13" x14ac:dyDescent="0.25">
      <c r="A5" s="40" t="s">
        <v>133</v>
      </c>
      <c r="B5" s="74">
        <v>0.99</v>
      </c>
      <c r="C5" s="74">
        <v>0.99155555555555563</v>
      </c>
      <c r="D5" s="68">
        <f t="shared" ref="D5:D28" si="0">C5-B5</f>
        <v>1.5555555555556433E-3</v>
      </c>
      <c r="E5" s="58" t="s">
        <v>148</v>
      </c>
      <c r="F5" s="82">
        <v>0.99155555555555563</v>
      </c>
      <c r="G5" s="70">
        <f>SERVICIOS!I11</f>
        <v>0.99388888888888893</v>
      </c>
      <c r="H5" s="70">
        <f t="shared" ref="H5:H28" si="1">G5-F5</f>
        <v>2.3333333333332984E-3</v>
      </c>
      <c r="I5" s="58" t="s">
        <v>148</v>
      </c>
      <c r="J5" s="76">
        <v>0.99388888888888893</v>
      </c>
      <c r="K5" s="76">
        <f>SERVICIOS!M11</f>
        <v>0.98333333333333339</v>
      </c>
      <c r="L5" s="76">
        <f t="shared" ref="L5:L28" si="2">K5-J5</f>
        <v>-1.055555555555554E-2</v>
      </c>
      <c r="M5" s="58" t="s">
        <v>149</v>
      </c>
    </row>
    <row r="6" spans="1:13" x14ac:dyDescent="0.25">
      <c r="A6" s="40" t="s">
        <v>33</v>
      </c>
      <c r="B6" s="74">
        <v>0.95</v>
      </c>
      <c r="C6" s="74">
        <v>0.97750000000000004</v>
      </c>
      <c r="D6" s="68">
        <f t="shared" si="0"/>
        <v>2.750000000000008E-2</v>
      </c>
      <c r="E6" s="58" t="s">
        <v>148</v>
      </c>
      <c r="F6" s="82">
        <v>0.97750000000000004</v>
      </c>
      <c r="G6" s="70">
        <f>SERVICIOS!I18</f>
        <v>0.99333333333333329</v>
      </c>
      <c r="H6" s="70">
        <f t="shared" si="1"/>
        <v>1.5833333333333255E-2</v>
      </c>
      <c r="I6" s="58" t="s">
        <v>148</v>
      </c>
      <c r="J6" s="76">
        <v>0.99333333333333329</v>
      </c>
      <c r="K6" s="76">
        <f>SERVICIOS!M18</f>
        <v>1</v>
      </c>
      <c r="L6" s="76">
        <f t="shared" si="2"/>
        <v>6.6666666666667096E-3</v>
      </c>
      <c r="M6" s="58" t="s">
        <v>148</v>
      </c>
    </row>
    <row r="7" spans="1:13" x14ac:dyDescent="0.25">
      <c r="A7" s="41" t="s">
        <v>141</v>
      </c>
      <c r="B7" s="74">
        <v>0.93</v>
      </c>
      <c r="C7" s="74">
        <v>0.97566666666666668</v>
      </c>
      <c r="D7" s="68">
        <f t="shared" si="0"/>
        <v>4.5666666666666633E-2</v>
      </c>
      <c r="E7" s="58" t="s">
        <v>148</v>
      </c>
      <c r="F7" s="82">
        <v>0.97566666666666668</v>
      </c>
      <c r="G7" s="70">
        <f>SERVICIOS!I25</f>
        <v>0.98333333333333328</v>
      </c>
      <c r="H7" s="70">
        <f t="shared" si="1"/>
        <v>7.6666666666665995E-3</v>
      </c>
      <c r="I7" s="58" t="s">
        <v>148</v>
      </c>
      <c r="J7" s="76">
        <v>0.98333333333333328</v>
      </c>
      <c r="K7" s="76">
        <f>SERVICIOS!M25</f>
        <v>0.97025000000000006</v>
      </c>
      <c r="L7" s="76">
        <f t="shared" si="2"/>
        <v>-1.3083333333333225E-2</v>
      </c>
      <c r="M7" s="58" t="s">
        <v>149</v>
      </c>
    </row>
    <row r="8" spans="1:13" x14ac:dyDescent="0.25">
      <c r="A8" s="40" t="s">
        <v>129</v>
      </c>
      <c r="B8" s="74">
        <v>0.97</v>
      </c>
      <c r="C8" s="74">
        <v>0.97111111111111104</v>
      </c>
      <c r="D8" s="68">
        <f t="shared" si="0"/>
        <v>1.1111111111110628E-3</v>
      </c>
      <c r="E8" s="58" t="s">
        <v>148</v>
      </c>
      <c r="F8" s="82">
        <v>0.97111111111111104</v>
      </c>
      <c r="G8" s="70">
        <f>SERVICIOS!I9</f>
        <v>0.98000000000000009</v>
      </c>
      <c r="H8" s="70">
        <f t="shared" si="1"/>
        <v>8.8888888888890571E-3</v>
      </c>
      <c r="I8" s="58" t="s">
        <v>148</v>
      </c>
      <c r="J8" s="76">
        <v>0.98000000000000009</v>
      </c>
      <c r="K8" s="76">
        <f>SERVICIOS!M9</f>
        <v>0.98499999999999999</v>
      </c>
      <c r="L8" s="76">
        <f t="shared" si="2"/>
        <v>4.9999999999998934E-3</v>
      </c>
      <c r="M8" s="58" t="s">
        <v>148</v>
      </c>
    </row>
    <row r="9" spans="1:13" x14ac:dyDescent="0.25">
      <c r="A9" s="41" t="s">
        <v>140</v>
      </c>
      <c r="B9" s="74">
        <v>0.99</v>
      </c>
      <c r="C9" s="74">
        <v>0.97666666666666657</v>
      </c>
      <c r="D9" s="68">
        <f t="shared" si="0"/>
        <v>-1.3333333333333419E-2</v>
      </c>
      <c r="E9" s="58" t="s">
        <v>149</v>
      </c>
      <c r="F9" s="82">
        <v>0.97666666666666657</v>
      </c>
      <c r="G9" s="70">
        <f>SERVICIOS!I24</f>
        <v>0.97888888888888903</v>
      </c>
      <c r="H9" s="70">
        <f t="shared" si="1"/>
        <v>2.2222222222224586E-3</v>
      </c>
      <c r="I9" s="58" t="s">
        <v>148</v>
      </c>
      <c r="J9" s="76">
        <v>0.97888888888888903</v>
      </c>
      <c r="K9" s="76">
        <f>SERVICIOS!M24</f>
        <v>0.95166666666666666</v>
      </c>
      <c r="L9" s="76">
        <f t="shared" si="2"/>
        <v>-2.722222222222237E-2</v>
      </c>
      <c r="M9" s="58" t="s">
        <v>149</v>
      </c>
    </row>
    <row r="10" spans="1:13" x14ac:dyDescent="0.25">
      <c r="A10" s="40" t="s">
        <v>130</v>
      </c>
      <c r="B10" s="74">
        <v>0.98</v>
      </c>
      <c r="C10" s="74">
        <v>0.97277777777777763</v>
      </c>
      <c r="D10" s="68">
        <f t="shared" si="0"/>
        <v>-7.222222222222352E-3</v>
      </c>
      <c r="E10" s="58" t="s">
        <v>149</v>
      </c>
      <c r="F10" s="82">
        <v>0.97277777777777763</v>
      </c>
      <c r="G10" s="70">
        <f>SERVICIOS!I12</f>
        <v>0.97499999999999998</v>
      </c>
      <c r="H10" s="70">
        <f t="shared" si="1"/>
        <v>2.2222222222223476E-3</v>
      </c>
      <c r="I10" s="58" t="s">
        <v>148</v>
      </c>
      <c r="J10" s="76">
        <v>0.97499999999999998</v>
      </c>
      <c r="K10" s="76">
        <f>SERVICIOS!M12</f>
        <v>0.96777777777777774</v>
      </c>
      <c r="L10" s="76">
        <f t="shared" si="2"/>
        <v>-7.222222222222241E-3</v>
      </c>
      <c r="M10" s="58" t="s">
        <v>149</v>
      </c>
    </row>
    <row r="11" spans="1:13" x14ac:dyDescent="0.25">
      <c r="A11" s="40" t="s">
        <v>18</v>
      </c>
      <c r="B11" s="74">
        <v>0.99</v>
      </c>
      <c r="C11" s="74">
        <v>0.99111111111111105</v>
      </c>
      <c r="D11" s="68">
        <f t="shared" si="0"/>
        <v>1.1111111111110628E-3</v>
      </c>
      <c r="E11" s="58" t="s">
        <v>148</v>
      </c>
      <c r="F11" s="82">
        <v>0.99111111111111105</v>
      </c>
      <c r="G11" s="70">
        <f>SERVICIOS!I7</f>
        <v>0.97000000000000008</v>
      </c>
      <c r="H11" s="70">
        <f t="shared" si="1"/>
        <v>-2.1111111111110969E-2</v>
      </c>
      <c r="I11" s="58" t="s">
        <v>149</v>
      </c>
      <c r="J11" s="76">
        <v>0.97000000000000008</v>
      </c>
      <c r="K11" s="76">
        <f>SERVICIOS!M7</f>
        <v>0.9491666666666666</v>
      </c>
      <c r="L11" s="76">
        <f t="shared" si="2"/>
        <v>-2.0833333333333481E-2</v>
      </c>
      <c r="M11" s="58" t="s">
        <v>149</v>
      </c>
    </row>
    <row r="12" spans="1:13" x14ac:dyDescent="0.25">
      <c r="A12" s="40" t="s">
        <v>132</v>
      </c>
      <c r="B12" s="74">
        <v>0.99</v>
      </c>
      <c r="C12" s="74">
        <v>0.97944444444444445</v>
      </c>
      <c r="D12" s="68">
        <f t="shared" si="0"/>
        <v>-1.055555555555554E-2</v>
      </c>
      <c r="E12" s="58" t="s">
        <v>149</v>
      </c>
      <c r="F12" s="82">
        <v>0.97944444444444445</v>
      </c>
      <c r="G12" s="70">
        <f>SERVICIOS!I8</f>
        <v>0.97</v>
      </c>
      <c r="H12" s="70">
        <f t="shared" si="1"/>
        <v>-9.4444444444444775E-3</v>
      </c>
      <c r="I12" s="58" t="s">
        <v>149</v>
      </c>
      <c r="J12" s="76">
        <v>0.97</v>
      </c>
      <c r="K12" s="76">
        <f>SERVICIOS!M8</f>
        <v>0.95500000000000007</v>
      </c>
      <c r="L12" s="76">
        <f t="shared" si="2"/>
        <v>-1.4999999999999902E-2</v>
      </c>
      <c r="M12" s="58" t="s">
        <v>149</v>
      </c>
    </row>
    <row r="13" spans="1:13" x14ac:dyDescent="0.25">
      <c r="A13" s="40" t="s">
        <v>121</v>
      </c>
      <c r="B13" s="74">
        <v>0.99</v>
      </c>
      <c r="C13" s="74">
        <v>0.98555555555555552</v>
      </c>
      <c r="D13" s="68">
        <f t="shared" si="0"/>
        <v>-4.4444444444444731E-3</v>
      </c>
      <c r="E13" s="58" t="s">
        <v>149</v>
      </c>
      <c r="F13" s="82">
        <v>0.98555555555555552</v>
      </c>
      <c r="G13" s="70">
        <f>SERVICIOS!I10</f>
        <v>0.96277777777777773</v>
      </c>
      <c r="H13" s="70">
        <f t="shared" si="1"/>
        <v>-2.2777777777777786E-2</v>
      </c>
      <c r="I13" s="58" t="s">
        <v>149</v>
      </c>
      <c r="J13" s="76">
        <v>0.96277777777777773</v>
      </c>
      <c r="K13" s="76">
        <f>SERVICIOS!M10</f>
        <v>0.97083333333333344</v>
      </c>
      <c r="L13" s="76">
        <f t="shared" si="2"/>
        <v>8.0555555555557046E-3</v>
      </c>
      <c r="M13" s="58" t="s">
        <v>148</v>
      </c>
    </row>
    <row r="14" spans="1:13" x14ac:dyDescent="0.25">
      <c r="A14" s="41" t="s">
        <v>38</v>
      </c>
      <c r="B14" s="74">
        <v>0.91</v>
      </c>
      <c r="C14" s="74">
        <v>0.9429333333333334</v>
      </c>
      <c r="D14" s="68">
        <f t="shared" si="0"/>
        <v>3.293333333333337E-2</v>
      </c>
      <c r="E14" s="58" t="s">
        <v>148</v>
      </c>
      <c r="F14" s="82">
        <v>0.9429333333333334</v>
      </c>
      <c r="G14" s="70">
        <f>SERVICIOS!I21</f>
        <v>0.95400000000000007</v>
      </c>
      <c r="H14" s="70">
        <f t="shared" si="1"/>
        <v>1.1066666666666669E-2</v>
      </c>
      <c r="I14" s="58" t="s">
        <v>148</v>
      </c>
      <c r="J14" s="76">
        <v>0.95400000000000007</v>
      </c>
      <c r="K14" s="76">
        <f>SERVICIOS!M21</f>
        <v>0.93200000000000005</v>
      </c>
      <c r="L14" s="76">
        <f t="shared" si="2"/>
        <v>-2.200000000000002E-2</v>
      </c>
      <c r="M14" s="58" t="s">
        <v>149</v>
      </c>
    </row>
    <row r="15" spans="1:13" x14ac:dyDescent="0.25">
      <c r="A15" s="40" t="s">
        <v>131</v>
      </c>
      <c r="B15" s="74">
        <v>0.98</v>
      </c>
      <c r="C15" s="74">
        <v>0.97977777777777764</v>
      </c>
      <c r="D15" s="68">
        <f t="shared" si="0"/>
        <v>-2.2222222222234578E-4</v>
      </c>
      <c r="E15" s="58" t="s">
        <v>150</v>
      </c>
      <c r="F15" s="82">
        <v>0.97977777777777764</v>
      </c>
      <c r="G15" s="70">
        <f>SERVICIOS!I6</f>
        <v>0.95000000000000007</v>
      </c>
      <c r="H15" s="70">
        <f t="shared" si="1"/>
        <v>-2.977777777777757E-2</v>
      </c>
      <c r="I15" s="58" t="s">
        <v>149</v>
      </c>
      <c r="J15" s="76">
        <v>0.95000000000000007</v>
      </c>
      <c r="K15" s="76">
        <f>SERVICIOS!M6</f>
        <v>0.95333333333333337</v>
      </c>
      <c r="L15" s="76">
        <f t="shared" si="2"/>
        <v>3.3333333333332993E-3</v>
      </c>
      <c r="M15" s="58" t="s">
        <v>148</v>
      </c>
    </row>
    <row r="16" spans="1:13" x14ac:dyDescent="0.25">
      <c r="A16" s="40" t="s">
        <v>83</v>
      </c>
      <c r="B16" s="74">
        <v>0.95</v>
      </c>
      <c r="C16" s="74">
        <v>0.95611111111111102</v>
      </c>
      <c r="D16" s="68">
        <f t="shared" si="0"/>
        <v>6.1111111111110672E-3</v>
      </c>
      <c r="E16" s="58" t="s">
        <v>148</v>
      </c>
      <c r="F16" s="82">
        <v>0.95611111111111102</v>
      </c>
      <c r="G16" s="70">
        <f>SERVICIOS!I5</f>
        <v>0.94000000000000006</v>
      </c>
      <c r="H16" s="70">
        <f t="shared" si="1"/>
        <v>-1.6111111111110965E-2</v>
      </c>
      <c r="I16" s="58" t="s">
        <v>149</v>
      </c>
      <c r="J16" s="76">
        <v>0.94000000000000006</v>
      </c>
      <c r="K16" s="76">
        <f>SERVICIOS!M5</f>
        <v>0.9375</v>
      </c>
      <c r="L16" s="76">
        <f t="shared" si="2"/>
        <v>-2.5000000000000577E-3</v>
      </c>
      <c r="M16" s="58" t="s">
        <v>149</v>
      </c>
    </row>
    <row r="17" spans="1:13" x14ac:dyDescent="0.25">
      <c r="A17" s="40" t="s">
        <v>136</v>
      </c>
      <c r="B17" s="74">
        <v>0.93</v>
      </c>
      <c r="C17" s="74">
        <v>0.92500000000000016</v>
      </c>
      <c r="D17" s="68">
        <f t="shared" si="0"/>
        <v>-4.9999999999998934E-3</v>
      </c>
      <c r="E17" s="58" t="s">
        <v>149</v>
      </c>
      <c r="F17" s="82">
        <v>0.92500000000000016</v>
      </c>
      <c r="G17" s="70">
        <f>SERVICIOS!I16</f>
        <v>0.93500000000000005</v>
      </c>
      <c r="H17" s="70">
        <f t="shared" si="1"/>
        <v>9.9999999999998979E-3</v>
      </c>
      <c r="I17" s="58" t="s">
        <v>148</v>
      </c>
      <c r="J17" s="76">
        <v>0.93500000000000005</v>
      </c>
      <c r="K17" s="76">
        <f>SERVICIOS!M16</f>
        <v>0.91083333333333327</v>
      </c>
      <c r="L17" s="76">
        <f t="shared" si="2"/>
        <v>-2.4166666666666781E-2</v>
      </c>
      <c r="M17" s="58" t="s">
        <v>149</v>
      </c>
    </row>
    <row r="18" spans="1:13" x14ac:dyDescent="0.25">
      <c r="A18" s="41" t="s">
        <v>64</v>
      </c>
      <c r="B18" s="74">
        <v>0.94</v>
      </c>
      <c r="C18" s="74">
        <v>0.95500000000000007</v>
      </c>
      <c r="D18" s="68">
        <f t="shared" si="0"/>
        <v>1.5000000000000124E-2</v>
      </c>
      <c r="E18" s="58" t="s">
        <v>148</v>
      </c>
      <c r="F18" s="82">
        <v>0.95500000000000007</v>
      </c>
      <c r="G18" s="70">
        <f>SERVICIOS!I22</f>
        <v>0.92833333333333334</v>
      </c>
      <c r="H18" s="70">
        <f t="shared" si="1"/>
        <v>-2.6666666666666727E-2</v>
      </c>
      <c r="I18" s="58" t="s">
        <v>149</v>
      </c>
      <c r="J18" s="76">
        <v>0.92833333333333334</v>
      </c>
      <c r="K18" s="76">
        <f>SERVICIOS!M22</f>
        <v>0.95333333333333325</v>
      </c>
      <c r="L18" s="76">
        <f t="shared" si="2"/>
        <v>2.4999999999999911E-2</v>
      </c>
      <c r="M18" s="58" t="s">
        <v>148</v>
      </c>
    </row>
    <row r="19" spans="1:13" x14ac:dyDescent="0.25">
      <c r="A19" s="40" t="s">
        <v>137</v>
      </c>
      <c r="B19" s="74">
        <v>0.95</v>
      </c>
      <c r="C19" s="74">
        <v>0.98583333333333334</v>
      </c>
      <c r="D19" s="68">
        <f t="shared" si="0"/>
        <v>3.5833333333333384E-2</v>
      </c>
      <c r="E19" s="58" t="s">
        <v>148</v>
      </c>
      <c r="F19" s="82">
        <v>0.98583333333333334</v>
      </c>
      <c r="G19" s="70">
        <f>SERVICIOS!I17</f>
        <v>0.92499999999999993</v>
      </c>
      <c r="H19" s="70">
        <f t="shared" si="1"/>
        <v>-6.0833333333333406E-2</v>
      </c>
      <c r="I19" s="58" t="s">
        <v>149</v>
      </c>
      <c r="J19" s="76">
        <v>0.92499999999999993</v>
      </c>
      <c r="K19" s="76">
        <f>SERVICIOS!M17</f>
        <v>0.95125000000000004</v>
      </c>
      <c r="L19" s="76">
        <f t="shared" si="2"/>
        <v>2.6250000000000107E-2</v>
      </c>
      <c r="M19" s="58" t="s">
        <v>148</v>
      </c>
    </row>
    <row r="20" spans="1:13" x14ac:dyDescent="0.25">
      <c r="A20" s="40" t="s">
        <v>138</v>
      </c>
      <c r="B20" s="74">
        <v>0.95</v>
      </c>
      <c r="C20" s="74">
        <v>0.9375</v>
      </c>
      <c r="D20" s="68">
        <f t="shared" si="0"/>
        <v>-1.2499999999999956E-2</v>
      </c>
      <c r="E20" s="58" t="s">
        <v>149</v>
      </c>
      <c r="F20" s="82">
        <v>0.9375</v>
      </c>
      <c r="G20" s="70">
        <f>SERVICIOS!I20</f>
        <v>0.92416666666666669</v>
      </c>
      <c r="H20" s="70">
        <f t="shared" si="1"/>
        <v>-1.3333333333333308E-2</v>
      </c>
      <c r="I20" s="58" t="s">
        <v>149</v>
      </c>
      <c r="J20" s="76">
        <v>0.92416666666666669</v>
      </c>
      <c r="K20" s="76">
        <f>SERVICIOS!M20</f>
        <v>0.98875000000000002</v>
      </c>
      <c r="L20" s="76">
        <f t="shared" si="2"/>
        <v>6.4583333333333326E-2</v>
      </c>
      <c r="M20" s="58" t="s">
        <v>148</v>
      </c>
    </row>
    <row r="21" spans="1:13" x14ac:dyDescent="0.25">
      <c r="A21" s="40" t="s">
        <v>134</v>
      </c>
      <c r="B21" s="74">
        <v>0.9</v>
      </c>
      <c r="C21" s="74">
        <v>0.92800000000000005</v>
      </c>
      <c r="D21" s="68">
        <f t="shared" si="0"/>
        <v>2.8000000000000025E-2</v>
      </c>
      <c r="E21" s="58" t="s">
        <v>148</v>
      </c>
      <c r="F21" s="82">
        <v>0.92800000000000005</v>
      </c>
      <c r="G21" s="70">
        <f>SERVICIOS!I14</f>
        <v>0.89533333333333331</v>
      </c>
      <c r="H21" s="70">
        <f t="shared" si="1"/>
        <v>-3.2666666666666733E-2</v>
      </c>
      <c r="I21" s="58" t="s">
        <v>149</v>
      </c>
      <c r="J21" s="76">
        <v>0.89533333333333331</v>
      </c>
      <c r="K21" s="76">
        <f>SERVICIOS!M14</f>
        <v>0.93200000000000005</v>
      </c>
      <c r="L21" s="76">
        <f t="shared" si="2"/>
        <v>3.6666666666666736E-2</v>
      </c>
      <c r="M21" s="58" t="s">
        <v>148</v>
      </c>
    </row>
    <row r="22" spans="1:13" x14ac:dyDescent="0.25">
      <c r="A22" s="40" t="s">
        <v>135</v>
      </c>
      <c r="B22" s="74">
        <v>0.9</v>
      </c>
      <c r="C22" s="74">
        <v>0.95</v>
      </c>
      <c r="D22" s="68">
        <f t="shared" si="0"/>
        <v>4.9999999999999933E-2</v>
      </c>
      <c r="E22" s="58" t="s">
        <v>148</v>
      </c>
      <c r="F22" s="82">
        <v>0.95</v>
      </c>
      <c r="G22" s="70">
        <f>SERVICIOS!I15</f>
        <v>0.84866666666666679</v>
      </c>
      <c r="H22" s="70">
        <f t="shared" si="1"/>
        <v>-0.10133333333333316</v>
      </c>
      <c r="I22" s="58" t="s">
        <v>149</v>
      </c>
      <c r="J22" s="76">
        <v>0.84866666666666679</v>
      </c>
      <c r="K22" s="76">
        <f>SERVICIOS!M15</f>
        <v>0.84</v>
      </c>
      <c r="L22" s="76">
        <f t="shared" si="2"/>
        <v>-8.6666666666668224E-3</v>
      </c>
      <c r="M22" s="58" t="s">
        <v>149</v>
      </c>
    </row>
    <row r="23" spans="1:13" x14ac:dyDescent="0.25">
      <c r="A23" s="41" t="s">
        <v>139</v>
      </c>
      <c r="B23" s="74">
        <v>0.98</v>
      </c>
      <c r="C23" s="74">
        <v>0.97666666666666657</v>
      </c>
      <c r="D23" s="68">
        <f t="shared" si="0"/>
        <v>-3.3333333333334103E-3</v>
      </c>
      <c r="E23" s="58" t="s">
        <v>149</v>
      </c>
      <c r="F23" s="82">
        <v>0.97666666666666657</v>
      </c>
      <c r="G23" s="70">
        <f>SERVICIOS!I23</f>
        <v>0.84666666666666668</v>
      </c>
      <c r="H23" s="70">
        <f t="shared" si="1"/>
        <v>-0.12999999999999989</v>
      </c>
      <c r="I23" s="58" t="s">
        <v>149</v>
      </c>
      <c r="J23" s="76">
        <v>0.84666666666666668</v>
      </c>
      <c r="K23" s="76">
        <f>SERVICIOS!M23</f>
        <v>0.73</v>
      </c>
      <c r="L23" s="76">
        <f t="shared" si="2"/>
        <v>-0.1166666666666667</v>
      </c>
      <c r="M23" s="58" t="s">
        <v>149</v>
      </c>
    </row>
    <row r="24" spans="1:13" x14ac:dyDescent="0.25">
      <c r="A24" s="40" t="s">
        <v>34</v>
      </c>
      <c r="B24" s="74">
        <v>0.95</v>
      </c>
      <c r="C24" s="74">
        <v>0.91874999999999996</v>
      </c>
      <c r="D24" s="68">
        <f t="shared" si="0"/>
        <v>-3.125E-2</v>
      </c>
      <c r="E24" s="58" t="s">
        <v>149</v>
      </c>
      <c r="F24" s="82">
        <v>0.91874999999999996</v>
      </c>
      <c r="G24" s="70">
        <f>SERVICIOS!I19</f>
        <v>0.84624999999999995</v>
      </c>
      <c r="H24" s="70">
        <f t="shared" si="1"/>
        <v>-7.2500000000000009E-2</v>
      </c>
      <c r="I24" s="58" t="s">
        <v>149</v>
      </c>
      <c r="J24" s="76">
        <v>0.84624999999999995</v>
      </c>
      <c r="K24" s="76">
        <f>SERVICIOS!M19</f>
        <v>0.8587499999999999</v>
      </c>
      <c r="L24" s="76">
        <f t="shared" si="2"/>
        <v>1.2499999999999956E-2</v>
      </c>
      <c r="M24" s="58" t="s">
        <v>148</v>
      </c>
    </row>
    <row r="25" spans="1:13" x14ac:dyDescent="0.25">
      <c r="A25" s="41" t="s">
        <v>142</v>
      </c>
      <c r="B25" s="103">
        <v>0.84</v>
      </c>
      <c r="C25" s="103">
        <v>0.95</v>
      </c>
      <c r="D25" s="68">
        <f t="shared" si="0"/>
        <v>0.10999999999999999</v>
      </c>
      <c r="E25" s="52" t="s">
        <v>148</v>
      </c>
      <c r="F25" s="105">
        <v>0.95</v>
      </c>
      <c r="G25" s="71">
        <f>SERVICIOS!I27</f>
        <v>0.79666666666666675</v>
      </c>
      <c r="H25" s="70">
        <f t="shared" si="1"/>
        <v>-0.15333333333333321</v>
      </c>
      <c r="I25" s="52" t="s">
        <v>149</v>
      </c>
      <c r="J25" s="158">
        <v>0.79666666666666675</v>
      </c>
      <c r="K25" s="158">
        <f>SERVICIOS!M27</f>
        <v>0.91749999999999998</v>
      </c>
      <c r="L25" s="76">
        <f t="shared" si="2"/>
        <v>0.12083333333333324</v>
      </c>
      <c r="M25" s="52" t="s">
        <v>148</v>
      </c>
    </row>
    <row r="26" spans="1:13" x14ac:dyDescent="0.25">
      <c r="A26" s="40" t="s">
        <v>21</v>
      </c>
      <c r="B26" s="74">
        <v>0.8</v>
      </c>
      <c r="C26" s="74">
        <v>0.84833333333333327</v>
      </c>
      <c r="D26" s="68">
        <f t="shared" si="0"/>
        <v>4.8333333333333228E-2</v>
      </c>
      <c r="E26" s="58" t="s">
        <v>148</v>
      </c>
      <c r="F26" s="82">
        <v>0.84833333333333327</v>
      </c>
      <c r="G26" s="70">
        <f>SERVICIOS!I13</f>
        <v>0.79333333333333333</v>
      </c>
      <c r="H26" s="70">
        <f t="shared" si="1"/>
        <v>-5.4999999999999938E-2</v>
      </c>
      <c r="I26" s="58" t="s">
        <v>149</v>
      </c>
      <c r="J26" s="76">
        <v>0.79333333333333333</v>
      </c>
      <c r="K26" s="76">
        <f>SERVICIOS!M13</f>
        <v>0.77875000000000005</v>
      </c>
      <c r="L26" s="76">
        <f t="shared" si="2"/>
        <v>-1.4583333333333282E-2</v>
      </c>
      <c r="M26" s="58" t="s">
        <v>149</v>
      </c>
    </row>
    <row r="27" spans="1:13" x14ac:dyDescent="0.25">
      <c r="A27" s="41" t="s">
        <v>104</v>
      </c>
      <c r="B27" s="103">
        <v>0.69</v>
      </c>
      <c r="C27" s="103">
        <v>0.66125</v>
      </c>
      <c r="D27" s="68">
        <f t="shared" si="0"/>
        <v>-2.8749999999999942E-2</v>
      </c>
      <c r="E27" s="52" t="s">
        <v>149</v>
      </c>
      <c r="F27" s="105">
        <v>0.66125</v>
      </c>
      <c r="G27" s="71">
        <f>SERVICIOS!I26</f>
        <v>0.76750000000000007</v>
      </c>
      <c r="H27" s="70">
        <f t="shared" si="1"/>
        <v>0.10625000000000007</v>
      </c>
      <c r="I27" s="52" t="s">
        <v>149</v>
      </c>
      <c r="J27" s="77">
        <v>0.76750000000000007</v>
      </c>
      <c r="K27" s="158">
        <f>SERVICIOS!M26</f>
        <v>0.50749999999999995</v>
      </c>
      <c r="L27" s="76">
        <f t="shared" si="2"/>
        <v>-0.26000000000000012</v>
      </c>
      <c r="M27" s="52" t="s">
        <v>149</v>
      </c>
    </row>
    <row r="28" spans="1:13" x14ac:dyDescent="0.25">
      <c r="A28" s="42" t="s">
        <v>58</v>
      </c>
      <c r="B28" s="103">
        <f>AVERAGE(B5:B27)</f>
        <v>0.93260869565217386</v>
      </c>
      <c r="C28" s="103">
        <f>AVERAGE(C5:C27)</f>
        <v>0.94506714975845396</v>
      </c>
      <c r="D28" s="74">
        <f t="shared" si="0"/>
        <v>1.2458454106280104E-2</v>
      </c>
      <c r="E28" s="52" t="s">
        <v>148</v>
      </c>
      <c r="F28" s="105">
        <f>AVERAGE(F5:F27)</f>
        <v>0.94506714975845396</v>
      </c>
      <c r="G28" s="71">
        <f>AVERAGE(G5:G27)</f>
        <v>0.91991908212560403</v>
      </c>
      <c r="H28" s="82">
        <f t="shared" si="1"/>
        <v>-2.5148067632849935E-2</v>
      </c>
      <c r="I28" s="53" t="s">
        <v>149</v>
      </c>
      <c r="J28" s="77">
        <v>0.91991908212560403</v>
      </c>
      <c r="K28" s="77">
        <f>AVERAGE(K5:K27)</f>
        <v>0.90976207729468594</v>
      </c>
      <c r="L28" s="78">
        <f t="shared" si="2"/>
        <v>-1.0157004830918082E-2</v>
      </c>
      <c r="M28" s="53" t="s">
        <v>149</v>
      </c>
    </row>
    <row r="31" spans="1:13" ht="25.5" x14ac:dyDescent="0.25">
      <c r="A31" s="39" t="s">
        <v>57</v>
      </c>
      <c r="B31" s="75" t="s">
        <v>76</v>
      </c>
    </row>
    <row r="32" spans="1:13" x14ac:dyDescent="0.25">
      <c r="A32" s="40" t="s">
        <v>33</v>
      </c>
      <c r="B32" s="76">
        <v>1</v>
      </c>
      <c r="C32" s="185">
        <v>0.95</v>
      </c>
    </row>
    <row r="33" spans="1:3" x14ac:dyDescent="0.25">
      <c r="A33" s="40" t="s">
        <v>138</v>
      </c>
      <c r="B33" s="76">
        <v>0.98875000000000002</v>
      </c>
      <c r="C33" s="185"/>
    </row>
    <row r="34" spans="1:3" x14ac:dyDescent="0.25">
      <c r="A34" s="40" t="s">
        <v>129</v>
      </c>
      <c r="B34" s="76">
        <v>0.98499999999999999</v>
      </c>
      <c r="C34" s="185"/>
    </row>
    <row r="35" spans="1:3" x14ac:dyDescent="0.25">
      <c r="A35" s="40" t="s">
        <v>133</v>
      </c>
      <c r="B35" s="76">
        <v>0.98333333333333339</v>
      </c>
      <c r="C35" s="185"/>
    </row>
    <row r="36" spans="1:3" x14ac:dyDescent="0.25">
      <c r="A36" s="40" t="s">
        <v>121</v>
      </c>
      <c r="B36" s="76">
        <v>0.97083333333333344</v>
      </c>
      <c r="C36" s="185"/>
    </row>
    <row r="37" spans="1:3" x14ac:dyDescent="0.25">
      <c r="A37" s="41" t="s">
        <v>141</v>
      </c>
      <c r="B37" s="76">
        <v>0.97025000000000006</v>
      </c>
      <c r="C37" s="185"/>
    </row>
    <row r="38" spans="1:3" x14ac:dyDescent="0.25">
      <c r="A38" s="40" t="s">
        <v>130</v>
      </c>
      <c r="B38" s="76">
        <v>0.96777777777777774</v>
      </c>
      <c r="C38" s="185"/>
    </row>
    <row r="39" spans="1:3" x14ac:dyDescent="0.25">
      <c r="A39" s="40" t="s">
        <v>132</v>
      </c>
      <c r="B39" s="76">
        <v>0.95500000000000007</v>
      </c>
      <c r="C39" s="185"/>
    </row>
    <row r="40" spans="1:3" x14ac:dyDescent="0.25">
      <c r="A40" s="40" t="s">
        <v>131</v>
      </c>
      <c r="B40" s="76">
        <v>0.95333333333333337</v>
      </c>
      <c r="C40" s="185"/>
    </row>
    <row r="41" spans="1:3" x14ac:dyDescent="0.25">
      <c r="A41" s="41" t="s">
        <v>64</v>
      </c>
      <c r="B41" s="76">
        <v>0.95333333333333325</v>
      </c>
      <c r="C41" s="185"/>
    </row>
    <row r="42" spans="1:3" x14ac:dyDescent="0.25">
      <c r="A42" s="41" t="s">
        <v>140</v>
      </c>
      <c r="B42" s="76">
        <v>0.95166666666666666</v>
      </c>
      <c r="C42" s="185"/>
    </row>
    <row r="43" spans="1:3" x14ac:dyDescent="0.25">
      <c r="A43" s="40" t="s">
        <v>137</v>
      </c>
      <c r="B43" s="76">
        <v>0.95125000000000004</v>
      </c>
      <c r="C43" s="185"/>
    </row>
    <row r="44" spans="1:3" x14ac:dyDescent="0.25">
      <c r="A44" s="40" t="s">
        <v>18</v>
      </c>
      <c r="B44" s="76">
        <v>0.9491666666666666</v>
      </c>
      <c r="C44" s="185">
        <v>0.9</v>
      </c>
    </row>
    <row r="45" spans="1:3" x14ac:dyDescent="0.25">
      <c r="A45" s="40" t="s">
        <v>83</v>
      </c>
      <c r="B45" s="76">
        <v>0.9375</v>
      </c>
      <c r="C45" s="185"/>
    </row>
    <row r="46" spans="1:3" x14ac:dyDescent="0.25">
      <c r="A46" s="41" t="s">
        <v>38</v>
      </c>
      <c r="B46" s="76">
        <v>0.93200000000000005</v>
      </c>
      <c r="C46" s="185"/>
    </row>
    <row r="47" spans="1:3" x14ac:dyDescent="0.25">
      <c r="A47" s="40" t="s">
        <v>134</v>
      </c>
      <c r="B47" s="158">
        <v>0.93200000000000005</v>
      </c>
      <c r="C47" s="185"/>
    </row>
    <row r="48" spans="1:3" x14ac:dyDescent="0.25">
      <c r="A48" s="41" t="s">
        <v>142</v>
      </c>
      <c r="B48" s="76">
        <v>0.91749999999999998</v>
      </c>
      <c r="C48" s="185"/>
    </row>
    <row r="49" spans="1:3" x14ac:dyDescent="0.25">
      <c r="A49" s="40" t="s">
        <v>136</v>
      </c>
      <c r="B49" s="76">
        <v>0.91083333333333327</v>
      </c>
      <c r="C49" s="185"/>
    </row>
    <row r="50" spans="1:3" x14ac:dyDescent="0.25">
      <c r="A50" s="40" t="s">
        <v>34</v>
      </c>
      <c r="B50" s="76">
        <v>0.8587499999999999</v>
      </c>
    </row>
    <row r="51" spans="1:3" x14ac:dyDescent="0.25">
      <c r="A51" s="40" t="s">
        <v>135</v>
      </c>
      <c r="B51" s="76">
        <v>0.84</v>
      </c>
      <c r="C51" s="188"/>
    </row>
    <row r="52" spans="1:3" x14ac:dyDescent="0.25">
      <c r="A52" s="40" t="s">
        <v>21</v>
      </c>
      <c r="B52" s="76">
        <v>0.77875000000000005</v>
      </c>
    </row>
    <row r="53" spans="1:3" x14ac:dyDescent="0.25">
      <c r="A53" s="41" t="s">
        <v>139</v>
      </c>
      <c r="B53" s="76">
        <v>0.73</v>
      </c>
    </row>
    <row r="54" spans="1:3" x14ac:dyDescent="0.25">
      <c r="A54" s="41" t="s">
        <v>104</v>
      </c>
      <c r="B54" s="158">
        <v>0.50749999999999995</v>
      </c>
    </row>
    <row r="55" spans="1:3" x14ac:dyDescent="0.25">
      <c r="A55" s="42" t="s">
        <v>58</v>
      </c>
      <c r="B55" s="77">
        <v>0.914544685990338</v>
      </c>
    </row>
    <row r="57" spans="1:3" ht="25.5" x14ac:dyDescent="0.25">
      <c r="A57" s="39" t="s">
        <v>154</v>
      </c>
      <c r="B57" s="159" t="s">
        <v>76</v>
      </c>
    </row>
    <row r="58" spans="1:3" x14ac:dyDescent="0.25">
      <c r="A58" s="35" t="s">
        <v>155</v>
      </c>
      <c r="B58" s="189">
        <f>(B34+B35+B36+B38+B40+B43+B47+B49+B51)/9</f>
        <v>0.9438179012345681</v>
      </c>
    </row>
    <row r="59" spans="1:3" x14ac:dyDescent="0.25">
      <c r="A59" s="35" t="s">
        <v>156</v>
      </c>
      <c r="B59" s="190">
        <f>(B45+B52+B54)/3</f>
        <v>0.74124999999999996</v>
      </c>
    </row>
    <row r="60" spans="1:3" x14ac:dyDescent="0.25">
      <c r="A60" s="35" t="s">
        <v>157</v>
      </c>
      <c r="B60" s="189">
        <f>(B42+B53)/2</f>
        <v>0.84083333333333332</v>
      </c>
    </row>
    <row r="61" spans="1:3" x14ac:dyDescent="0.25">
      <c r="A61" s="35" t="s">
        <v>158</v>
      </c>
      <c r="B61" s="189">
        <f>(B32+B33+B41+B50)/4</f>
        <v>0.95020833333333332</v>
      </c>
    </row>
    <row r="62" spans="1:3" x14ac:dyDescent="0.25">
      <c r="A62" s="35" t="s">
        <v>159</v>
      </c>
      <c r="B62" s="189">
        <f>(B37+B39+B44+B46+B48)/5</f>
        <v>0.94478333333333331</v>
      </c>
    </row>
    <row r="66" spans="1:5" ht="25.5" x14ac:dyDescent="0.25">
      <c r="A66" s="39" t="s">
        <v>57</v>
      </c>
      <c r="B66" s="75" t="s">
        <v>75</v>
      </c>
      <c r="C66" s="75" t="s">
        <v>76</v>
      </c>
      <c r="D66" s="75" t="s">
        <v>101</v>
      </c>
      <c r="E66" s="39" t="s">
        <v>97</v>
      </c>
    </row>
    <row r="67" spans="1:5" x14ac:dyDescent="0.25">
      <c r="A67" s="41" t="s">
        <v>142</v>
      </c>
      <c r="B67" s="158">
        <v>0.79666666666666675</v>
      </c>
      <c r="C67" s="158">
        <v>0.91749999999999998</v>
      </c>
      <c r="D67" s="76">
        <v>0.12083333333333324</v>
      </c>
      <c r="E67" s="52" t="s">
        <v>148</v>
      </c>
    </row>
    <row r="68" spans="1:5" x14ac:dyDescent="0.25">
      <c r="A68" s="40" t="s">
        <v>138</v>
      </c>
      <c r="B68" s="76">
        <v>0.92416666666666669</v>
      </c>
      <c r="C68" s="76">
        <v>0.98875000000000002</v>
      </c>
      <c r="D68" s="76">
        <v>6.4583333333333326E-2</v>
      </c>
      <c r="E68" s="58" t="s">
        <v>148</v>
      </c>
    </row>
    <row r="69" spans="1:5" x14ac:dyDescent="0.25">
      <c r="A69" s="40" t="s">
        <v>134</v>
      </c>
      <c r="B69" s="76">
        <v>0.89533333333333331</v>
      </c>
      <c r="C69" s="76">
        <v>0.93200000000000005</v>
      </c>
      <c r="D69" s="76">
        <v>3.6666666666666736E-2</v>
      </c>
      <c r="E69" s="58" t="s">
        <v>148</v>
      </c>
    </row>
    <row r="70" spans="1:5" x14ac:dyDescent="0.25">
      <c r="A70" s="40" t="s">
        <v>137</v>
      </c>
      <c r="B70" s="76">
        <v>0.92499999999999993</v>
      </c>
      <c r="C70" s="76">
        <v>0.95125000000000004</v>
      </c>
      <c r="D70" s="76">
        <v>2.6250000000000107E-2</v>
      </c>
      <c r="E70" s="58" t="s">
        <v>148</v>
      </c>
    </row>
    <row r="71" spans="1:5" x14ac:dyDescent="0.25">
      <c r="A71" s="41" t="s">
        <v>64</v>
      </c>
      <c r="B71" s="76">
        <v>0.92833333333333334</v>
      </c>
      <c r="C71" s="76">
        <v>0.95333333333333325</v>
      </c>
      <c r="D71" s="76">
        <v>2.4999999999999911E-2</v>
      </c>
      <c r="E71" s="58" t="s">
        <v>148</v>
      </c>
    </row>
    <row r="72" spans="1:5" x14ac:dyDescent="0.25">
      <c r="A72" s="40" t="s">
        <v>34</v>
      </c>
      <c r="B72" s="76">
        <v>0.84624999999999995</v>
      </c>
      <c r="C72" s="76">
        <v>0.8587499999999999</v>
      </c>
      <c r="D72" s="76">
        <v>1.2499999999999956E-2</v>
      </c>
      <c r="E72" s="58" t="s">
        <v>148</v>
      </c>
    </row>
    <row r="73" spans="1:5" x14ac:dyDescent="0.25">
      <c r="A73" s="40" t="s">
        <v>121</v>
      </c>
      <c r="B73" s="76">
        <v>0.96277777777777773</v>
      </c>
      <c r="C73" s="76">
        <v>0.97083333333333344</v>
      </c>
      <c r="D73" s="76">
        <v>8.0555555555557046E-3</v>
      </c>
      <c r="E73" s="58" t="s">
        <v>148</v>
      </c>
    </row>
    <row r="74" spans="1:5" x14ac:dyDescent="0.25">
      <c r="A74" s="40" t="s">
        <v>33</v>
      </c>
      <c r="B74" s="76">
        <v>0.99333333333333329</v>
      </c>
      <c r="C74" s="76">
        <v>1</v>
      </c>
      <c r="D74" s="76">
        <v>6.6666666666667096E-3</v>
      </c>
      <c r="E74" s="58" t="s">
        <v>148</v>
      </c>
    </row>
    <row r="75" spans="1:5" x14ac:dyDescent="0.25">
      <c r="A75" s="40" t="s">
        <v>129</v>
      </c>
      <c r="B75" s="76">
        <v>0.98000000000000009</v>
      </c>
      <c r="C75" s="76">
        <v>0.98499999999999999</v>
      </c>
      <c r="D75" s="76">
        <v>4.9999999999998934E-3</v>
      </c>
      <c r="E75" s="58" t="s">
        <v>148</v>
      </c>
    </row>
    <row r="76" spans="1:5" x14ac:dyDescent="0.25">
      <c r="A76" s="40" t="s">
        <v>131</v>
      </c>
      <c r="B76" s="76">
        <v>0.95000000000000007</v>
      </c>
      <c r="C76" s="76">
        <v>0.95333333333333337</v>
      </c>
      <c r="D76" s="76">
        <v>3.3333333333332993E-3</v>
      </c>
      <c r="E76" s="58" t="s">
        <v>148</v>
      </c>
    </row>
    <row r="79" spans="1:5" ht="25.5" x14ac:dyDescent="0.25">
      <c r="A79" s="39" t="s">
        <v>154</v>
      </c>
      <c r="B79" s="159" t="s">
        <v>76</v>
      </c>
    </row>
    <row r="80" spans="1:5" x14ac:dyDescent="0.25">
      <c r="A80" s="35" t="s">
        <v>158</v>
      </c>
      <c r="B80" s="189">
        <v>0.95020833333333332</v>
      </c>
    </row>
    <row r="81" spans="1:2" x14ac:dyDescent="0.25">
      <c r="A81" s="35" t="s">
        <v>159</v>
      </c>
      <c r="B81" s="189">
        <v>0.94478333333333331</v>
      </c>
    </row>
    <row r="82" spans="1:2" x14ac:dyDescent="0.25">
      <c r="A82" s="35" t="s">
        <v>155</v>
      </c>
      <c r="B82" s="189">
        <v>0.9438179012345681</v>
      </c>
    </row>
    <row r="83" spans="1:2" x14ac:dyDescent="0.25">
      <c r="A83" s="35" t="s">
        <v>157</v>
      </c>
      <c r="B83" s="190">
        <v>0.84083333333333332</v>
      </c>
    </row>
    <row r="84" spans="1:2" x14ac:dyDescent="0.25">
      <c r="A84" s="35" t="s">
        <v>156</v>
      </c>
      <c r="B84" s="190">
        <v>0.74124999999999996</v>
      </c>
    </row>
  </sheetData>
  <sortState ref="A80:B84">
    <sortCondition descending="1" ref="B80"/>
  </sortState>
  <mergeCells count="3">
    <mergeCell ref="A2:M2"/>
    <mergeCell ref="C32:C43"/>
    <mergeCell ref="C44:C49"/>
  </mergeCells>
  <pageMargins left="0.25" right="0.25" top="0.75" bottom="0.75" header="0.3" footer="0.3"/>
  <pageSetup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6"/>
  <sheetViews>
    <sheetView workbookViewId="0">
      <selection activeCell="R17" sqref="R17"/>
    </sheetView>
  </sheetViews>
  <sheetFormatPr baseColWidth="10" defaultRowHeight="15" x14ac:dyDescent="0.25"/>
  <cols>
    <col min="1" max="1" width="16.7109375" customWidth="1"/>
    <col min="2" max="4" width="5" bestFit="1" customWidth="1"/>
    <col min="5" max="5" width="5.28515625" bestFit="1" customWidth="1"/>
    <col min="6" max="8" width="5" bestFit="1" customWidth="1"/>
    <col min="9" max="9" width="6.140625" bestFit="1" customWidth="1"/>
    <col min="10" max="10" width="6.5703125" bestFit="1" customWidth="1"/>
    <col min="11" max="11" width="5" bestFit="1" customWidth="1"/>
    <col min="12" max="12" width="6.5703125" bestFit="1" customWidth="1"/>
    <col min="13" max="13" width="6.28515625" bestFit="1" customWidth="1"/>
    <col min="14" max="14" width="7.7109375" bestFit="1" customWidth="1"/>
  </cols>
  <sheetData>
    <row r="2" spans="1:14" ht="37.5" customHeight="1" x14ac:dyDescent="0.25">
      <c r="A2" s="154" t="s">
        <v>160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</row>
    <row r="3" spans="1:14" ht="22.5" x14ac:dyDescent="0.25">
      <c r="A3" s="79" t="s">
        <v>108</v>
      </c>
      <c r="B3" s="79" t="s">
        <v>109</v>
      </c>
      <c r="C3" s="79" t="s">
        <v>110</v>
      </c>
      <c r="D3" s="79" t="s">
        <v>111</v>
      </c>
      <c r="E3" s="174" t="s">
        <v>163</v>
      </c>
      <c r="F3" s="79" t="s">
        <v>112</v>
      </c>
      <c r="G3" s="79" t="s">
        <v>113</v>
      </c>
      <c r="H3" s="79" t="s">
        <v>114</v>
      </c>
      <c r="I3" s="177" t="s">
        <v>79</v>
      </c>
      <c r="J3" s="79" t="s">
        <v>115</v>
      </c>
      <c r="K3" s="79" t="s">
        <v>116</v>
      </c>
      <c r="L3" s="79" t="s">
        <v>117</v>
      </c>
      <c r="M3" s="180" t="s">
        <v>80</v>
      </c>
      <c r="N3" s="191" t="s">
        <v>169</v>
      </c>
    </row>
    <row r="4" spans="1:14" x14ac:dyDescent="0.25">
      <c r="A4" s="80" t="s">
        <v>18</v>
      </c>
      <c r="B4" s="171">
        <v>0.83</v>
      </c>
      <c r="C4" s="171">
        <v>1</v>
      </c>
      <c r="D4" s="171">
        <v>1</v>
      </c>
      <c r="E4" s="175">
        <f>AVERAGE(B4:D4)</f>
        <v>0.94333333333333336</v>
      </c>
      <c r="F4" s="171">
        <v>0.94</v>
      </c>
      <c r="G4" s="171">
        <v>1</v>
      </c>
      <c r="H4" s="172">
        <v>1</v>
      </c>
      <c r="I4" s="178">
        <f>AVERAGE(F4:H4)</f>
        <v>0.98</v>
      </c>
      <c r="J4" s="172">
        <v>1</v>
      </c>
      <c r="K4" s="172">
        <v>1</v>
      </c>
      <c r="L4" s="81" t="s">
        <v>84</v>
      </c>
      <c r="M4" s="181">
        <f>AVERAGE(J4:L4)</f>
        <v>1</v>
      </c>
      <c r="N4" s="192">
        <f>(E4+I4+M4)/3</f>
        <v>0.97444444444444445</v>
      </c>
    </row>
    <row r="5" spans="1:14" x14ac:dyDescent="0.25">
      <c r="A5" s="80" t="s">
        <v>68</v>
      </c>
      <c r="B5" s="171">
        <v>1</v>
      </c>
      <c r="C5" s="171">
        <v>1</v>
      </c>
      <c r="D5" s="171">
        <v>1</v>
      </c>
      <c r="E5" s="175">
        <f t="shared" ref="E5:E13" si="0">AVERAGE(B5:D5)</f>
        <v>1</v>
      </c>
      <c r="F5" s="171">
        <v>1</v>
      </c>
      <c r="G5" s="171">
        <v>1</v>
      </c>
      <c r="H5" s="81" t="s">
        <v>84</v>
      </c>
      <c r="I5" s="178">
        <f t="shared" ref="I5:I13" si="1">AVERAGE(F5:H5)</f>
        <v>1</v>
      </c>
      <c r="J5" s="171">
        <v>1</v>
      </c>
      <c r="K5" s="171">
        <v>1</v>
      </c>
      <c r="L5" s="81" t="s">
        <v>84</v>
      </c>
      <c r="M5" s="181">
        <f t="shared" ref="M5:N13" si="2">AVERAGE(J5:L5)</f>
        <v>1</v>
      </c>
      <c r="N5" s="192">
        <f t="shared" ref="N5:N13" si="3">(E5+I5+M5)/3</f>
        <v>1</v>
      </c>
    </row>
    <row r="6" spans="1:14" x14ac:dyDescent="0.25">
      <c r="A6" s="80" t="s">
        <v>118</v>
      </c>
      <c r="B6" s="172">
        <v>1</v>
      </c>
      <c r="C6" s="172">
        <v>0.97</v>
      </c>
      <c r="D6" s="172">
        <v>1</v>
      </c>
      <c r="E6" s="175">
        <f t="shared" si="0"/>
        <v>0.98999999999999988</v>
      </c>
      <c r="F6" s="172">
        <v>0.97</v>
      </c>
      <c r="G6" s="172">
        <v>1</v>
      </c>
      <c r="H6" s="172">
        <v>0.75</v>
      </c>
      <c r="I6" s="178">
        <f t="shared" si="1"/>
        <v>0.90666666666666662</v>
      </c>
      <c r="J6" s="172">
        <v>1</v>
      </c>
      <c r="K6" s="172">
        <v>1</v>
      </c>
      <c r="L6" s="81" t="s">
        <v>84</v>
      </c>
      <c r="M6" s="181">
        <f t="shared" si="2"/>
        <v>1</v>
      </c>
      <c r="N6" s="192">
        <f t="shared" si="3"/>
        <v>0.9655555555555555</v>
      </c>
    </row>
    <row r="7" spans="1:14" ht="22.5" x14ac:dyDescent="0.25">
      <c r="A7" s="80" t="s">
        <v>119</v>
      </c>
      <c r="B7" s="172">
        <v>1</v>
      </c>
      <c r="C7" s="172">
        <v>1</v>
      </c>
      <c r="D7" s="172">
        <v>0.91</v>
      </c>
      <c r="E7" s="175">
        <f t="shared" si="0"/>
        <v>0.97000000000000008</v>
      </c>
      <c r="F7" s="172">
        <v>1</v>
      </c>
      <c r="G7" s="172">
        <v>1</v>
      </c>
      <c r="H7" s="172">
        <v>1</v>
      </c>
      <c r="I7" s="178">
        <f t="shared" si="1"/>
        <v>1</v>
      </c>
      <c r="J7" s="172">
        <v>1</v>
      </c>
      <c r="K7" s="172">
        <v>1</v>
      </c>
      <c r="L7" s="81" t="s">
        <v>84</v>
      </c>
      <c r="M7" s="181">
        <f t="shared" si="2"/>
        <v>1</v>
      </c>
      <c r="N7" s="192">
        <f t="shared" si="3"/>
        <v>0.9900000000000001</v>
      </c>
    </row>
    <row r="8" spans="1:14" ht="22.5" x14ac:dyDescent="0.25">
      <c r="A8" s="80" t="s">
        <v>120</v>
      </c>
      <c r="B8" s="172">
        <v>1</v>
      </c>
      <c r="C8" s="172">
        <v>1</v>
      </c>
      <c r="D8" s="172">
        <v>1</v>
      </c>
      <c r="E8" s="175">
        <f t="shared" si="0"/>
        <v>1</v>
      </c>
      <c r="F8" s="172">
        <v>1</v>
      </c>
      <c r="G8" s="172">
        <v>1</v>
      </c>
      <c r="H8" s="172">
        <v>1</v>
      </c>
      <c r="I8" s="178">
        <f t="shared" si="1"/>
        <v>1</v>
      </c>
      <c r="J8" s="172">
        <v>1</v>
      </c>
      <c r="K8" s="172">
        <v>1</v>
      </c>
      <c r="L8" s="171">
        <v>1</v>
      </c>
      <c r="M8" s="181">
        <f t="shared" si="2"/>
        <v>1</v>
      </c>
      <c r="N8" s="192">
        <f t="shared" si="3"/>
        <v>1</v>
      </c>
    </row>
    <row r="9" spans="1:14" x14ac:dyDescent="0.25">
      <c r="A9" s="80" t="s">
        <v>121</v>
      </c>
      <c r="B9" s="172">
        <v>1</v>
      </c>
      <c r="C9" s="172">
        <v>1</v>
      </c>
      <c r="D9" s="172">
        <v>0.92</v>
      </c>
      <c r="E9" s="175">
        <f t="shared" si="0"/>
        <v>0.97333333333333327</v>
      </c>
      <c r="F9" s="172">
        <v>1</v>
      </c>
      <c r="G9" s="172">
        <v>1</v>
      </c>
      <c r="H9" s="172">
        <v>0.89</v>
      </c>
      <c r="I9" s="178">
        <f t="shared" si="1"/>
        <v>0.96333333333333337</v>
      </c>
      <c r="J9" s="172">
        <v>1</v>
      </c>
      <c r="K9" s="172">
        <v>1</v>
      </c>
      <c r="L9" s="81" t="s">
        <v>84</v>
      </c>
      <c r="M9" s="181">
        <f t="shared" si="2"/>
        <v>1</v>
      </c>
      <c r="N9" s="192">
        <f t="shared" si="3"/>
        <v>0.97888888888888881</v>
      </c>
    </row>
    <row r="10" spans="1:14" x14ac:dyDescent="0.25">
      <c r="A10" s="80" t="s">
        <v>122</v>
      </c>
      <c r="B10" s="172">
        <v>1</v>
      </c>
      <c r="C10" s="172">
        <v>0.95</v>
      </c>
      <c r="D10" s="172">
        <v>1</v>
      </c>
      <c r="E10" s="175">
        <f t="shared" si="0"/>
        <v>0.98333333333333339</v>
      </c>
      <c r="F10" s="172">
        <v>1</v>
      </c>
      <c r="G10" s="172">
        <v>1</v>
      </c>
      <c r="H10" s="172">
        <v>1</v>
      </c>
      <c r="I10" s="178">
        <f t="shared" si="1"/>
        <v>1</v>
      </c>
      <c r="J10" s="172">
        <v>1</v>
      </c>
      <c r="K10" s="172">
        <v>1</v>
      </c>
      <c r="L10" s="171">
        <v>1</v>
      </c>
      <c r="M10" s="181">
        <f t="shared" si="2"/>
        <v>1</v>
      </c>
      <c r="N10" s="192">
        <f t="shared" si="3"/>
        <v>0.99444444444444446</v>
      </c>
    </row>
    <row r="11" spans="1:14" x14ac:dyDescent="0.25">
      <c r="A11" s="80" t="s">
        <v>83</v>
      </c>
      <c r="B11" s="172">
        <v>1</v>
      </c>
      <c r="C11" s="172">
        <v>1</v>
      </c>
      <c r="D11" s="172">
        <v>1</v>
      </c>
      <c r="E11" s="175">
        <f t="shared" si="0"/>
        <v>1</v>
      </c>
      <c r="F11" s="172">
        <v>1</v>
      </c>
      <c r="G11" s="172">
        <v>1</v>
      </c>
      <c r="H11" s="172">
        <v>1</v>
      </c>
      <c r="I11" s="178">
        <f t="shared" si="1"/>
        <v>1</v>
      </c>
      <c r="J11" s="172">
        <v>1</v>
      </c>
      <c r="K11" s="172">
        <v>1</v>
      </c>
      <c r="L11" s="81" t="s">
        <v>84</v>
      </c>
      <c r="M11" s="181">
        <f t="shared" si="2"/>
        <v>1</v>
      </c>
      <c r="N11" s="192">
        <f t="shared" si="3"/>
        <v>1</v>
      </c>
    </row>
    <row r="12" spans="1:14" x14ac:dyDescent="0.25">
      <c r="A12" s="80" t="s">
        <v>38</v>
      </c>
      <c r="B12" s="172">
        <v>0.5</v>
      </c>
      <c r="C12" s="172">
        <v>0.5</v>
      </c>
      <c r="D12" s="172">
        <v>1</v>
      </c>
      <c r="E12" s="175">
        <f t="shared" si="0"/>
        <v>0.66666666666666663</v>
      </c>
      <c r="F12" s="172">
        <v>0.5</v>
      </c>
      <c r="G12" s="172">
        <v>1</v>
      </c>
      <c r="H12" s="172">
        <v>1</v>
      </c>
      <c r="I12" s="178">
        <f t="shared" si="1"/>
        <v>0.83333333333333337</v>
      </c>
      <c r="J12" s="172">
        <v>0.5</v>
      </c>
      <c r="K12" s="172">
        <v>0.5</v>
      </c>
      <c r="L12" s="81" t="s">
        <v>84</v>
      </c>
      <c r="M12" s="181">
        <f t="shared" si="2"/>
        <v>0.5</v>
      </c>
      <c r="N12" s="192">
        <f t="shared" si="3"/>
        <v>0.66666666666666663</v>
      </c>
    </row>
    <row r="13" spans="1:14" x14ac:dyDescent="0.25">
      <c r="A13" s="80" t="s">
        <v>47</v>
      </c>
      <c r="B13" s="173">
        <f>AVERAGE(B4:B12)</f>
        <v>0.92555555555555558</v>
      </c>
      <c r="C13" s="173">
        <f t="shared" ref="C13:L13" si="4">AVERAGE(C4:C12)</f>
        <v>0.93555555555555558</v>
      </c>
      <c r="D13" s="173">
        <f t="shared" si="4"/>
        <v>0.98111111111111116</v>
      </c>
      <c r="E13" s="176">
        <f t="shared" si="0"/>
        <v>0.94740740740740748</v>
      </c>
      <c r="F13" s="173">
        <f t="shared" si="4"/>
        <v>0.93444444444444441</v>
      </c>
      <c r="G13" s="173">
        <f t="shared" si="4"/>
        <v>1</v>
      </c>
      <c r="H13" s="173">
        <f t="shared" si="4"/>
        <v>0.95499999999999996</v>
      </c>
      <c r="I13" s="179">
        <f t="shared" si="1"/>
        <v>0.9631481481481482</v>
      </c>
      <c r="J13" s="173">
        <f t="shared" si="4"/>
        <v>0.94444444444444442</v>
      </c>
      <c r="K13" s="173">
        <f t="shared" si="4"/>
        <v>0.94444444444444442</v>
      </c>
      <c r="L13" s="173">
        <f t="shared" si="4"/>
        <v>1</v>
      </c>
      <c r="M13" s="182">
        <f t="shared" si="2"/>
        <v>0.96296296296296291</v>
      </c>
      <c r="N13" s="193">
        <f t="shared" si="3"/>
        <v>0.95783950617283953</v>
      </c>
    </row>
    <row r="16" spans="1:14" ht="30.75" customHeight="1" x14ac:dyDescent="0.25">
      <c r="A16" s="154" t="s">
        <v>161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</row>
    <row r="17" spans="1:14" ht="33.75" customHeight="1" x14ac:dyDescent="0.25">
      <c r="A17" s="79" t="s">
        <v>108</v>
      </c>
      <c r="B17" s="79" t="s">
        <v>109</v>
      </c>
      <c r="C17" s="79" t="s">
        <v>110</v>
      </c>
      <c r="D17" s="79" t="s">
        <v>111</v>
      </c>
      <c r="E17" s="174" t="s">
        <v>163</v>
      </c>
      <c r="F17" s="79" t="s">
        <v>112</v>
      </c>
      <c r="G17" s="79" t="s">
        <v>113</v>
      </c>
      <c r="H17" s="79" t="s">
        <v>114</v>
      </c>
      <c r="I17" s="177" t="s">
        <v>79</v>
      </c>
      <c r="J17" s="79" t="s">
        <v>115</v>
      </c>
      <c r="K17" s="79" t="s">
        <v>116</v>
      </c>
      <c r="L17" s="79" t="s">
        <v>117</v>
      </c>
      <c r="M17" s="180" t="s">
        <v>80</v>
      </c>
      <c r="N17" s="191" t="s">
        <v>169</v>
      </c>
    </row>
    <row r="18" spans="1:14" x14ac:dyDescent="0.25">
      <c r="A18" s="80" t="s">
        <v>18</v>
      </c>
      <c r="B18" s="172">
        <v>0.83</v>
      </c>
      <c r="C18" s="172">
        <v>0.94</v>
      </c>
      <c r="D18" s="172">
        <v>1</v>
      </c>
      <c r="E18" s="175">
        <f>AVERAGE(B18:D18)</f>
        <v>0.92333333333333334</v>
      </c>
      <c r="F18" s="172">
        <v>1</v>
      </c>
      <c r="G18" s="172">
        <v>1</v>
      </c>
      <c r="H18" s="172">
        <v>1</v>
      </c>
      <c r="I18" s="178">
        <f>AVERAGE(F18:H18)</f>
        <v>1</v>
      </c>
      <c r="J18" s="172">
        <v>0.88</v>
      </c>
      <c r="K18" s="172">
        <v>1</v>
      </c>
      <c r="L18" s="172" t="s">
        <v>84</v>
      </c>
      <c r="M18" s="181">
        <f>AVERAGE(J18:L18)</f>
        <v>0.94</v>
      </c>
      <c r="N18" s="192">
        <f>(E18+I18+M18)/3</f>
        <v>0.95444444444444443</v>
      </c>
    </row>
    <row r="19" spans="1:14" x14ac:dyDescent="0.25">
      <c r="A19" s="80" t="s">
        <v>68</v>
      </c>
      <c r="B19" s="172">
        <v>1</v>
      </c>
      <c r="C19" s="172">
        <v>0.8</v>
      </c>
      <c r="D19" s="172">
        <v>1</v>
      </c>
      <c r="E19" s="175">
        <f t="shared" ref="E19:E29" si="5">AVERAGE(B19:D19)</f>
        <v>0.93333333333333324</v>
      </c>
      <c r="F19" s="172">
        <v>1</v>
      </c>
      <c r="G19" s="172">
        <v>1</v>
      </c>
      <c r="H19" s="172" t="s">
        <v>84</v>
      </c>
      <c r="I19" s="178">
        <f t="shared" ref="I19:I29" si="6">AVERAGE(F19:H19)</f>
        <v>1</v>
      </c>
      <c r="J19" s="172">
        <v>1</v>
      </c>
      <c r="K19" s="172">
        <v>1</v>
      </c>
      <c r="L19" s="172" t="s">
        <v>84</v>
      </c>
      <c r="M19" s="181">
        <f t="shared" ref="M19:N29" si="7">AVERAGE(J19:L19)</f>
        <v>1</v>
      </c>
      <c r="N19" s="192">
        <f t="shared" ref="N19:N29" si="8">(E19+I19+M19)/3</f>
        <v>0.97777777777777775</v>
      </c>
    </row>
    <row r="20" spans="1:14" x14ac:dyDescent="0.25">
      <c r="A20" s="80" t="s">
        <v>118</v>
      </c>
      <c r="B20" s="172">
        <v>0.92</v>
      </c>
      <c r="C20" s="172">
        <v>0.91</v>
      </c>
      <c r="D20" s="172">
        <v>0.94</v>
      </c>
      <c r="E20" s="175">
        <f t="shared" si="5"/>
        <v>0.92333333333333334</v>
      </c>
      <c r="F20" s="172">
        <v>0.97</v>
      </c>
      <c r="G20" s="172">
        <v>0.85</v>
      </c>
      <c r="H20" s="172">
        <v>0.88</v>
      </c>
      <c r="I20" s="178">
        <f t="shared" si="6"/>
        <v>0.89999999999999991</v>
      </c>
      <c r="J20" s="172">
        <v>0.67</v>
      </c>
      <c r="K20" s="172">
        <v>0.78</v>
      </c>
      <c r="L20" s="172" t="s">
        <v>84</v>
      </c>
      <c r="M20" s="181">
        <f t="shared" si="7"/>
        <v>0.72500000000000009</v>
      </c>
      <c r="N20" s="192">
        <f t="shared" si="8"/>
        <v>0.84944444444444445</v>
      </c>
    </row>
    <row r="21" spans="1:14" ht="22.5" x14ac:dyDescent="0.25">
      <c r="A21" s="80" t="s">
        <v>119</v>
      </c>
      <c r="B21" s="172">
        <v>1</v>
      </c>
      <c r="C21" s="172">
        <v>1</v>
      </c>
      <c r="D21" s="172">
        <v>1</v>
      </c>
      <c r="E21" s="175">
        <f t="shared" si="5"/>
        <v>1</v>
      </c>
      <c r="F21" s="172">
        <v>1</v>
      </c>
      <c r="G21" s="172">
        <v>1</v>
      </c>
      <c r="H21" s="172">
        <v>1</v>
      </c>
      <c r="I21" s="178">
        <f t="shared" si="6"/>
        <v>1</v>
      </c>
      <c r="J21" s="172">
        <v>0.89</v>
      </c>
      <c r="K21" s="172">
        <v>1</v>
      </c>
      <c r="L21" s="172" t="s">
        <v>84</v>
      </c>
      <c r="M21" s="181">
        <f t="shared" si="7"/>
        <v>0.94500000000000006</v>
      </c>
      <c r="N21" s="192">
        <f t="shared" si="8"/>
        <v>0.9816666666666668</v>
      </c>
    </row>
    <row r="22" spans="1:14" ht="22.5" x14ac:dyDescent="0.25">
      <c r="A22" s="80" t="s">
        <v>120</v>
      </c>
      <c r="B22" s="172">
        <v>1</v>
      </c>
      <c r="C22" s="172">
        <v>0.9</v>
      </c>
      <c r="D22" s="172">
        <v>0.95</v>
      </c>
      <c r="E22" s="175">
        <f t="shared" si="5"/>
        <v>0.94999999999999984</v>
      </c>
      <c r="F22" s="172">
        <v>1</v>
      </c>
      <c r="G22" s="172">
        <v>0.73</v>
      </c>
      <c r="H22" s="172">
        <v>0.9</v>
      </c>
      <c r="I22" s="178">
        <f t="shared" si="6"/>
        <v>0.87666666666666659</v>
      </c>
      <c r="J22" s="172">
        <v>0.82</v>
      </c>
      <c r="K22" s="172">
        <v>0.5</v>
      </c>
      <c r="L22" s="172">
        <v>0.64</v>
      </c>
      <c r="M22" s="181">
        <f t="shared" si="7"/>
        <v>0.65333333333333332</v>
      </c>
      <c r="N22" s="192">
        <f t="shared" si="8"/>
        <v>0.82666666666666655</v>
      </c>
    </row>
    <row r="23" spans="1:14" x14ac:dyDescent="0.25">
      <c r="A23" s="80" t="s">
        <v>121</v>
      </c>
      <c r="B23" s="172">
        <v>0.82</v>
      </c>
      <c r="C23" s="172">
        <v>1</v>
      </c>
      <c r="D23" s="172">
        <v>0.95</v>
      </c>
      <c r="E23" s="175">
        <f t="shared" si="5"/>
        <v>0.92333333333333323</v>
      </c>
      <c r="F23" s="172">
        <v>0.78</v>
      </c>
      <c r="G23" s="172">
        <v>0.85</v>
      </c>
      <c r="H23" s="172">
        <v>0.8</v>
      </c>
      <c r="I23" s="178">
        <f>AVERAGE(F23:H23)</f>
        <v>0.80999999999999994</v>
      </c>
      <c r="J23" s="172">
        <v>0.67</v>
      </c>
      <c r="K23" s="172">
        <v>0.78</v>
      </c>
      <c r="L23" s="172" t="s">
        <v>84</v>
      </c>
      <c r="M23" s="181">
        <f t="shared" si="7"/>
        <v>0.72500000000000009</v>
      </c>
      <c r="N23" s="192">
        <f t="shared" si="8"/>
        <v>0.81944444444444431</v>
      </c>
    </row>
    <row r="24" spans="1:14" x14ac:dyDescent="0.25">
      <c r="A24" s="80" t="s">
        <v>122</v>
      </c>
      <c r="B24" s="172">
        <v>1</v>
      </c>
      <c r="C24" s="172">
        <v>0.95</v>
      </c>
      <c r="D24" s="172">
        <v>0.98</v>
      </c>
      <c r="E24" s="175">
        <f t="shared" si="5"/>
        <v>0.97666666666666657</v>
      </c>
      <c r="F24" s="172">
        <v>1</v>
      </c>
      <c r="G24" s="172">
        <v>1</v>
      </c>
      <c r="H24" s="172">
        <v>1</v>
      </c>
      <c r="I24" s="178">
        <f t="shared" si="6"/>
        <v>1</v>
      </c>
      <c r="J24" s="172">
        <v>1</v>
      </c>
      <c r="K24" s="172">
        <v>1</v>
      </c>
      <c r="L24" s="172">
        <v>1</v>
      </c>
      <c r="M24" s="181">
        <f t="shared" si="7"/>
        <v>1</v>
      </c>
      <c r="N24" s="192">
        <f t="shared" si="8"/>
        <v>0.99222222222222223</v>
      </c>
    </row>
    <row r="25" spans="1:14" x14ac:dyDescent="0.25">
      <c r="A25" s="80" t="s">
        <v>83</v>
      </c>
      <c r="B25" s="172">
        <v>0.95</v>
      </c>
      <c r="C25" s="172">
        <v>1</v>
      </c>
      <c r="D25" s="172">
        <v>0.96</v>
      </c>
      <c r="E25" s="175">
        <f t="shared" si="5"/>
        <v>0.97000000000000008</v>
      </c>
      <c r="F25" s="172">
        <v>1</v>
      </c>
      <c r="G25" s="172">
        <v>1</v>
      </c>
      <c r="H25" s="172">
        <v>0.83</v>
      </c>
      <c r="I25" s="178">
        <f t="shared" si="6"/>
        <v>0.94333333333333336</v>
      </c>
      <c r="J25" s="172">
        <v>0.91</v>
      </c>
      <c r="K25" s="172">
        <v>0.9</v>
      </c>
      <c r="L25" s="172" t="s">
        <v>84</v>
      </c>
      <c r="M25" s="181">
        <f t="shared" si="7"/>
        <v>0.90500000000000003</v>
      </c>
      <c r="N25" s="192">
        <f t="shared" si="8"/>
        <v>0.93944444444444442</v>
      </c>
    </row>
    <row r="26" spans="1:14" x14ac:dyDescent="0.25">
      <c r="A26" s="80" t="s">
        <v>125</v>
      </c>
      <c r="B26" s="172">
        <v>0.82</v>
      </c>
      <c r="C26" s="172">
        <v>0.88</v>
      </c>
      <c r="D26" s="172">
        <v>0.92</v>
      </c>
      <c r="E26" s="175">
        <f t="shared" si="5"/>
        <v>0.87333333333333341</v>
      </c>
      <c r="F26" s="172">
        <v>1</v>
      </c>
      <c r="G26" s="172">
        <v>0.8</v>
      </c>
      <c r="H26" s="172">
        <v>0.8</v>
      </c>
      <c r="I26" s="178">
        <f>AVERAGE(F26:H26)</f>
        <v>0.8666666666666667</v>
      </c>
      <c r="J26" s="172">
        <v>1</v>
      </c>
      <c r="K26" s="172">
        <v>1</v>
      </c>
      <c r="L26" s="172" t="s">
        <v>84</v>
      </c>
      <c r="M26" s="181">
        <f t="shared" si="7"/>
        <v>1</v>
      </c>
      <c r="N26" s="192">
        <f t="shared" si="8"/>
        <v>0.91333333333333344</v>
      </c>
    </row>
    <row r="27" spans="1:14" x14ac:dyDescent="0.25">
      <c r="A27" s="80" t="s">
        <v>123</v>
      </c>
      <c r="B27" s="172">
        <v>1</v>
      </c>
      <c r="C27" s="172">
        <v>0.71</v>
      </c>
      <c r="D27" s="172">
        <v>0.81</v>
      </c>
      <c r="E27" s="175">
        <f t="shared" si="5"/>
        <v>0.84</v>
      </c>
      <c r="F27" s="172">
        <v>0.86</v>
      </c>
      <c r="G27" s="172">
        <v>0.45</v>
      </c>
      <c r="H27" s="172">
        <v>1</v>
      </c>
      <c r="I27" s="178">
        <f t="shared" si="6"/>
        <v>0.77</v>
      </c>
      <c r="J27" s="172">
        <v>0.63</v>
      </c>
      <c r="K27" s="172">
        <v>0.56999999999999995</v>
      </c>
      <c r="L27" s="172" t="s">
        <v>84</v>
      </c>
      <c r="M27" s="181">
        <f t="shared" si="7"/>
        <v>0.6</v>
      </c>
      <c r="N27" s="192">
        <f t="shared" si="8"/>
        <v>0.73666666666666669</v>
      </c>
    </row>
    <row r="28" spans="1:14" x14ac:dyDescent="0.25">
      <c r="A28" s="80" t="s">
        <v>124</v>
      </c>
      <c r="B28" s="172">
        <v>0.76</v>
      </c>
      <c r="C28" s="172">
        <v>0.84</v>
      </c>
      <c r="D28" s="172">
        <v>0.74</v>
      </c>
      <c r="E28" s="175">
        <f t="shared" si="5"/>
        <v>0.77999999999999992</v>
      </c>
      <c r="F28" s="172">
        <v>0.77</v>
      </c>
      <c r="G28" s="172">
        <v>0.8</v>
      </c>
      <c r="H28" s="172">
        <v>0.5</v>
      </c>
      <c r="I28" s="178">
        <f t="shared" si="6"/>
        <v>0.69000000000000006</v>
      </c>
      <c r="J28" s="172">
        <v>0.86</v>
      </c>
      <c r="K28" s="172">
        <v>0.83</v>
      </c>
      <c r="L28" s="172">
        <v>0.86</v>
      </c>
      <c r="M28" s="181">
        <f t="shared" si="7"/>
        <v>0.85</v>
      </c>
      <c r="N28" s="192">
        <f t="shared" si="8"/>
        <v>0.77333333333333332</v>
      </c>
    </row>
    <row r="29" spans="1:14" x14ac:dyDescent="0.25">
      <c r="A29" s="80" t="s">
        <v>47</v>
      </c>
      <c r="B29" s="173">
        <f t="shared" ref="B29:L29" si="9">AVERAGE(B18:B28)</f>
        <v>0.9181818181818181</v>
      </c>
      <c r="C29" s="173">
        <f t="shared" si="9"/>
        <v>0.90272727272727271</v>
      </c>
      <c r="D29" s="173">
        <f t="shared" si="9"/>
        <v>0.93181818181818199</v>
      </c>
      <c r="E29" s="176">
        <f t="shared" si="5"/>
        <v>0.9175757575757576</v>
      </c>
      <c r="F29" s="173">
        <f t="shared" si="9"/>
        <v>0.9436363636363635</v>
      </c>
      <c r="G29" s="173">
        <f t="shared" si="9"/>
        <v>0.86181818181818182</v>
      </c>
      <c r="H29" s="173">
        <f t="shared" si="9"/>
        <v>0.87100000000000011</v>
      </c>
      <c r="I29" s="179">
        <f t="shared" si="6"/>
        <v>0.89215151515151503</v>
      </c>
      <c r="J29" s="173">
        <f t="shared" si="9"/>
        <v>0.84818181818181815</v>
      </c>
      <c r="K29" s="173">
        <f t="shared" si="9"/>
        <v>0.85090909090909106</v>
      </c>
      <c r="L29" s="173">
        <f t="shared" si="9"/>
        <v>0.83333333333333337</v>
      </c>
      <c r="M29" s="182">
        <f t="shared" si="7"/>
        <v>0.84414141414141419</v>
      </c>
      <c r="N29" s="193">
        <f t="shared" si="8"/>
        <v>0.88462289562289564</v>
      </c>
    </row>
    <row r="31" spans="1:14" ht="15" customHeight="1" x14ac:dyDescent="0.25">
      <c r="A31" s="154" t="s">
        <v>162</v>
      </c>
      <c r="B31" s="154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</row>
    <row r="32" spans="1:14" ht="22.5" x14ac:dyDescent="0.25">
      <c r="A32" s="79" t="s">
        <v>108</v>
      </c>
      <c r="B32" s="79" t="s">
        <v>109</v>
      </c>
      <c r="C32" s="79" t="s">
        <v>110</v>
      </c>
      <c r="D32" s="79" t="s">
        <v>111</v>
      </c>
      <c r="E32" s="174" t="s">
        <v>163</v>
      </c>
      <c r="F32" s="79" t="s">
        <v>112</v>
      </c>
      <c r="G32" s="79" t="s">
        <v>113</v>
      </c>
      <c r="H32" s="79" t="s">
        <v>114</v>
      </c>
      <c r="I32" s="177" t="s">
        <v>79</v>
      </c>
      <c r="J32" s="79" t="s">
        <v>115</v>
      </c>
      <c r="K32" s="79" t="s">
        <v>116</v>
      </c>
      <c r="L32" s="79" t="s">
        <v>117</v>
      </c>
      <c r="M32" s="180" t="s">
        <v>80</v>
      </c>
      <c r="N32" s="191" t="s">
        <v>169</v>
      </c>
    </row>
    <row r="33" spans="1:14" x14ac:dyDescent="0.25">
      <c r="A33" s="80" t="s">
        <v>126</v>
      </c>
      <c r="B33" s="172">
        <v>1</v>
      </c>
      <c r="C33" s="172">
        <v>1</v>
      </c>
      <c r="D33" s="172">
        <v>1</v>
      </c>
      <c r="E33" s="175">
        <f>AVERAGE(B33:D33)</f>
        <v>1</v>
      </c>
      <c r="F33" s="172">
        <v>1</v>
      </c>
      <c r="G33" s="172">
        <v>1</v>
      </c>
      <c r="H33" s="172">
        <v>1</v>
      </c>
      <c r="I33" s="178">
        <f>AVERAGE(F33:H33)</f>
        <v>1</v>
      </c>
      <c r="J33" s="172" t="s">
        <v>84</v>
      </c>
      <c r="K33" s="172">
        <v>1</v>
      </c>
      <c r="L33" s="172" t="s">
        <v>84</v>
      </c>
      <c r="M33" s="181">
        <f>AVERAGE(J33:L33)</f>
        <v>1</v>
      </c>
      <c r="N33" s="192">
        <f>(E33+I33+M33)/3</f>
        <v>1</v>
      </c>
    </row>
    <row r="34" spans="1:14" x14ac:dyDescent="0.25">
      <c r="A34" s="80" t="s">
        <v>127</v>
      </c>
      <c r="B34" s="172">
        <v>1</v>
      </c>
      <c r="C34" s="172">
        <v>1</v>
      </c>
      <c r="D34" s="172">
        <v>1</v>
      </c>
      <c r="E34" s="175">
        <f t="shared" ref="E34:E36" si="10">AVERAGE(B34:D34)</f>
        <v>1</v>
      </c>
      <c r="F34" s="172">
        <v>1</v>
      </c>
      <c r="G34" s="172">
        <v>1</v>
      </c>
      <c r="H34" s="172">
        <v>1</v>
      </c>
      <c r="I34" s="178">
        <f t="shared" ref="I34:I36" si="11">AVERAGE(F34:H34)</f>
        <v>1</v>
      </c>
      <c r="J34" s="172" t="s">
        <v>84</v>
      </c>
      <c r="K34" s="172">
        <v>1</v>
      </c>
      <c r="L34" s="172" t="s">
        <v>84</v>
      </c>
      <c r="M34" s="181">
        <f t="shared" ref="M34:M36" si="12">AVERAGE(J34:L34)</f>
        <v>1</v>
      </c>
      <c r="N34" s="192">
        <f t="shared" ref="N34:N36" si="13">(E34+I34+M34)/3</f>
        <v>1</v>
      </c>
    </row>
    <row r="35" spans="1:14" x14ac:dyDescent="0.25">
      <c r="A35" s="80" t="s">
        <v>128</v>
      </c>
      <c r="B35" s="172">
        <v>1</v>
      </c>
      <c r="C35" s="172">
        <v>1</v>
      </c>
      <c r="D35" s="172" t="s">
        <v>84</v>
      </c>
      <c r="E35" s="175">
        <f t="shared" si="10"/>
        <v>1</v>
      </c>
      <c r="F35" s="172">
        <v>1</v>
      </c>
      <c r="G35" s="172" t="s">
        <v>84</v>
      </c>
      <c r="H35" s="172" t="s">
        <v>84</v>
      </c>
      <c r="I35" s="178">
        <f t="shared" si="11"/>
        <v>1</v>
      </c>
      <c r="J35" s="172" t="s">
        <v>84</v>
      </c>
      <c r="K35" s="172" t="s">
        <v>84</v>
      </c>
      <c r="L35" s="172" t="s">
        <v>84</v>
      </c>
      <c r="M35" s="181" t="s">
        <v>84</v>
      </c>
      <c r="N35" s="192">
        <f>(E35+I35)/2</f>
        <v>1</v>
      </c>
    </row>
    <row r="36" spans="1:14" x14ac:dyDescent="0.25">
      <c r="A36" s="80" t="s">
        <v>47</v>
      </c>
      <c r="B36" s="173">
        <f>AVERAGE(B33:B35)</f>
        <v>1</v>
      </c>
      <c r="C36" s="173">
        <f t="shared" ref="C36:K36" si="14">AVERAGE(C33:C35)</f>
        <v>1</v>
      </c>
      <c r="D36" s="173">
        <f t="shared" si="14"/>
        <v>1</v>
      </c>
      <c r="E36" s="176">
        <f t="shared" si="10"/>
        <v>1</v>
      </c>
      <c r="F36" s="173">
        <f t="shared" si="14"/>
        <v>1</v>
      </c>
      <c r="G36" s="173">
        <f t="shared" si="14"/>
        <v>1</v>
      </c>
      <c r="H36" s="173">
        <f t="shared" si="14"/>
        <v>1</v>
      </c>
      <c r="I36" s="179">
        <f t="shared" si="11"/>
        <v>1</v>
      </c>
      <c r="J36" s="173" t="s">
        <v>84</v>
      </c>
      <c r="K36" s="173">
        <f t="shared" si="14"/>
        <v>1</v>
      </c>
      <c r="L36" s="173" t="s">
        <v>84</v>
      </c>
      <c r="M36" s="182">
        <f t="shared" si="12"/>
        <v>1</v>
      </c>
      <c r="N36" s="192">
        <f t="shared" si="13"/>
        <v>1</v>
      </c>
    </row>
  </sheetData>
  <mergeCells count="3">
    <mergeCell ref="A2:N2"/>
    <mergeCell ref="A16:N16"/>
    <mergeCell ref="A31:N31"/>
  </mergeCells>
  <pageMargins left="0.25" right="0.25" top="0.75" bottom="0.75" header="0.3" footer="0.3"/>
  <pageSetup scale="1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RONDAS</vt:lpstr>
      <vt:lpstr>BARRERAS</vt:lpstr>
      <vt:lpstr>SERVICIOS</vt:lpstr>
      <vt:lpstr>GLOBAL</vt:lpstr>
      <vt:lpstr>COND SIL Y CONS INF</vt:lpstr>
    </vt:vector>
  </TitlesOfParts>
  <Company>HUDN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2023-10-09T19:52:53Z</cp:lastPrinted>
  <dcterms:created xsi:type="dcterms:W3CDTF">2020-11-26T13:58:01Z</dcterms:created>
  <dcterms:modified xsi:type="dcterms:W3CDTF">2023-10-10T15:20:34Z</dcterms:modified>
</cp:coreProperties>
</file>