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_ARCHIVOS\VIVIANA SEG AL PÁCIENTE\PROGRAMA SEGURIDAD DEL PACIENTE\2023\INFORMES\10. RIESGOS CLÍNICOS\SEGUIMIENTO\RONDAS DE SEGURIDAD\"/>
    </mc:Choice>
  </mc:AlternateContent>
  <bookViews>
    <workbookView xWindow="0" yWindow="0" windowWidth="20490" windowHeight="7155"/>
  </bookViews>
  <sheets>
    <sheet name="RONDAS" sheetId="1" r:id="rId1"/>
    <sheet name="BARRERAS" sheetId="2" r:id="rId2"/>
    <sheet name="SERVICIOS" sheetId="3" r:id="rId3"/>
    <sheet name="GLOBAL" sheetId="6" r:id="rId4"/>
    <sheet name="COMPARATIVO" sheetId="4" r:id="rId5"/>
    <sheet name="COND. SIL Y C. INF" sheetId="8" r:id="rId6"/>
    <sheet name="COMPARATIVO AÑOS" sheetId="9" r:id="rId7"/>
  </sheets>
  <definedNames>
    <definedName name="_xlnm._FilterDatabase" localSheetId="3" hidden="1">GLOBAL!$A$4:$I$21</definedName>
  </definedNames>
  <calcPr calcId="152511"/>
</workbook>
</file>

<file path=xl/calcChain.xml><?xml version="1.0" encoding="utf-8"?>
<calcChain xmlns="http://schemas.openxmlformats.org/spreadsheetml/2006/main">
  <c r="N26" i="8" l="1"/>
  <c r="C36" i="8"/>
  <c r="D36" i="8"/>
  <c r="E36" i="8"/>
  <c r="F36" i="8"/>
  <c r="G36" i="8"/>
  <c r="H36" i="8"/>
  <c r="I36" i="8"/>
  <c r="J36" i="8"/>
  <c r="K36" i="8"/>
  <c r="L36" i="8"/>
  <c r="M36" i="8"/>
  <c r="B36" i="8"/>
  <c r="N35" i="8"/>
  <c r="N34" i="8"/>
  <c r="N33" i="8"/>
  <c r="C29" i="8"/>
  <c r="B29" i="8"/>
  <c r="N27" i="8"/>
  <c r="N20" i="8"/>
  <c r="N36" i="8" l="1"/>
  <c r="M29" i="8"/>
  <c r="L29" i="8"/>
  <c r="K29" i="8"/>
  <c r="J29" i="8"/>
  <c r="I29" i="8"/>
  <c r="H29" i="8"/>
  <c r="G29" i="8"/>
  <c r="F29" i="8"/>
  <c r="E29" i="8"/>
  <c r="D29" i="8"/>
  <c r="N28" i="8"/>
  <c r="N25" i="8"/>
  <c r="N24" i="8"/>
  <c r="N23" i="8"/>
  <c r="N22" i="8"/>
  <c r="N21" i="8"/>
  <c r="N19" i="8"/>
  <c r="N18" i="8"/>
  <c r="N29" i="8" l="1"/>
  <c r="R41" i="2"/>
  <c r="R42" i="2"/>
  <c r="R40" i="2"/>
  <c r="C13" i="8" l="1"/>
  <c r="D13" i="8"/>
  <c r="E13" i="8"/>
  <c r="F13" i="8"/>
  <c r="G13" i="8"/>
  <c r="H13" i="8"/>
  <c r="I13" i="8"/>
  <c r="J13" i="8"/>
  <c r="K13" i="8"/>
  <c r="L13" i="8"/>
  <c r="M13" i="8"/>
  <c r="B13" i="8"/>
  <c r="N5" i="8"/>
  <c r="N6" i="8"/>
  <c r="N7" i="8"/>
  <c r="N8" i="8"/>
  <c r="N9" i="8"/>
  <c r="N10" i="8"/>
  <c r="N11" i="8"/>
  <c r="N12" i="8"/>
  <c r="N4" i="8"/>
  <c r="N13" i="8" l="1"/>
  <c r="D5" i="6"/>
  <c r="H5" i="6"/>
  <c r="D6" i="6"/>
  <c r="H6" i="6"/>
  <c r="D7" i="6"/>
  <c r="H7" i="6"/>
  <c r="D8" i="6"/>
  <c r="H8" i="6"/>
  <c r="D9" i="6"/>
  <c r="H9" i="6"/>
  <c r="D10" i="6"/>
  <c r="H10" i="6"/>
  <c r="D11" i="6"/>
  <c r="H11" i="6"/>
  <c r="D12" i="6"/>
  <c r="H12" i="6"/>
  <c r="D13" i="6"/>
  <c r="H13" i="6"/>
  <c r="D14" i="6"/>
  <c r="H14" i="6"/>
  <c r="D15" i="6"/>
  <c r="H15" i="6"/>
  <c r="D16" i="6"/>
  <c r="H16" i="6"/>
  <c r="D17" i="6"/>
  <c r="H17" i="6"/>
  <c r="D18" i="6"/>
  <c r="H18" i="6"/>
  <c r="D19" i="6"/>
  <c r="H19" i="6"/>
  <c r="D20" i="6"/>
  <c r="H20" i="6"/>
  <c r="D21" i="6"/>
  <c r="H21" i="6"/>
  <c r="D22" i="6"/>
  <c r="H22" i="6"/>
  <c r="D23" i="6"/>
  <c r="H23" i="6"/>
  <c r="D24" i="6"/>
  <c r="H24" i="6"/>
  <c r="D25" i="6"/>
  <c r="H25" i="6"/>
  <c r="D26" i="6"/>
  <c r="I22" i="4" l="1"/>
  <c r="J22" i="4"/>
  <c r="D22" i="4"/>
  <c r="J45" i="4"/>
  <c r="K45" i="4" s="1"/>
  <c r="D45" i="4"/>
  <c r="K22" i="4" l="1"/>
  <c r="K36" i="4"/>
  <c r="H36" i="4"/>
  <c r="D36" i="4"/>
  <c r="K39" i="4"/>
  <c r="H39" i="4"/>
  <c r="D39" i="4"/>
  <c r="K35" i="4"/>
  <c r="H35" i="4"/>
  <c r="D35" i="4"/>
  <c r="K41" i="4"/>
  <c r="H41" i="4"/>
  <c r="D41" i="4"/>
  <c r="K26" i="4"/>
  <c r="H26" i="4"/>
  <c r="D26" i="4"/>
  <c r="K44" i="4"/>
  <c r="H44" i="4"/>
  <c r="D44" i="4"/>
  <c r="K29" i="4"/>
  <c r="H29" i="4"/>
  <c r="D29" i="4"/>
  <c r="K34" i="4"/>
  <c r="H34" i="4"/>
  <c r="D34" i="4"/>
  <c r="K30" i="4"/>
  <c r="H30" i="4"/>
  <c r="D30" i="4"/>
  <c r="K33" i="4"/>
  <c r="H33" i="4"/>
  <c r="D33" i="4"/>
  <c r="K31" i="4"/>
  <c r="H31" i="4"/>
  <c r="D31" i="4"/>
  <c r="K28" i="4"/>
  <c r="H28" i="4"/>
  <c r="D28" i="4"/>
  <c r="K27" i="4"/>
  <c r="H27" i="4"/>
  <c r="D27" i="4"/>
  <c r="K32" i="4"/>
  <c r="H32" i="4"/>
  <c r="D32" i="4"/>
  <c r="K43" i="4"/>
  <c r="H43" i="4"/>
  <c r="D43" i="4"/>
  <c r="K37" i="4"/>
  <c r="H37" i="4"/>
  <c r="D37" i="4"/>
  <c r="K40" i="4"/>
  <c r="H40" i="4"/>
  <c r="D40" i="4"/>
  <c r="K42" i="4"/>
  <c r="H42" i="4"/>
  <c r="D42" i="4"/>
  <c r="K38" i="4"/>
  <c r="H38" i="4"/>
  <c r="D38" i="4"/>
  <c r="K26" i="6"/>
  <c r="L26" i="6" s="1"/>
  <c r="K8" i="4"/>
  <c r="K20" i="4"/>
  <c r="K5" i="4"/>
  <c r="K3" i="4"/>
  <c r="K6" i="4"/>
  <c r="K15" i="4"/>
  <c r="K12" i="4"/>
  <c r="K17" i="4"/>
  <c r="K14" i="4"/>
  <c r="K13" i="4"/>
  <c r="K7" i="4"/>
  <c r="K11" i="4"/>
  <c r="K10" i="4"/>
  <c r="K9" i="4"/>
  <c r="K19" i="4"/>
  <c r="K16" i="4"/>
  <c r="K21" i="4"/>
  <c r="K18" i="4"/>
  <c r="K4" i="4"/>
  <c r="L5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K84" i="2" l="1"/>
  <c r="K92" i="2"/>
  <c r="I92" i="2"/>
  <c r="I91" i="2"/>
  <c r="I90" i="2"/>
  <c r="I89" i="2"/>
  <c r="I84" i="2"/>
  <c r="I83" i="2"/>
  <c r="I82" i="2"/>
  <c r="I81" i="2"/>
  <c r="M76" i="2"/>
  <c r="M75" i="2"/>
  <c r="M74" i="2"/>
  <c r="Q69" i="2"/>
  <c r="Q68" i="2"/>
  <c r="Q67" i="2"/>
  <c r="Q66" i="2"/>
  <c r="Q65" i="2"/>
  <c r="Q60" i="2"/>
  <c r="Q59" i="2"/>
  <c r="Q58" i="2"/>
  <c r="Q57" i="2"/>
  <c r="Q56" i="2"/>
  <c r="Q55" i="2"/>
  <c r="Q50" i="2"/>
  <c r="Q49" i="2"/>
  <c r="Q48" i="2"/>
  <c r="Q47" i="2"/>
  <c r="Q42" i="2"/>
  <c r="Q41" i="2"/>
  <c r="Q40" i="2"/>
  <c r="Q35" i="2"/>
  <c r="Q34" i="2"/>
  <c r="Q33" i="2"/>
  <c r="Q32" i="2"/>
  <c r="Q27" i="2"/>
  <c r="Q26" i="2"/>
  <c r="Q25" i="2"/>
  <c r="Q24" i="2"/>
  <c r="Q19" i="2"/>
  <c r="Q18" i="2"/>
  <c r="Q17" i="2"/>
  <c r="Q16" i="2"/>
  <c r="Q15" i="2"/>
  <c r="Q10" i="2"/>
  <c r="Q9" i="2"/>
  <c r="Q8" i="2"/>
  <c r="Q7" i="2"/>
  <c r="Q6" i="2"/>
  <c r="Q5" i="2"/>
  <c r="R20" i="3"/>
  <c r="R12" i="3"/>
  <c r="R8" i="3"/>
  <c r="Q10" i="3"/>
  <c r="Q20" i="3"/>
  <c r="Q24" i="3"/>
  <c r="Q23" i="3"/>
  <c r="Q22" i="3"/>
  <c r="P25" i="3" l="1"/>
  <c r="P24" i="3"/>
  <c r="P23" i="3"/>
  <c r="P22" i="3"/>
  <c r="P21" i="3"/>
  <c r="P20" i="3"/>
  <c r="P19" i="3"/>
  <c r="P18" i="3"/>
  <c r="P17" i="3"/>
  <c r="P16" i="3"/>
  <c r="P15" i="3"/>
  <c r="P14" i="3"/>
  <c r="P13" i="3"/>
  <c r="P11" i="3"/>
  <c r="P10" i="3"/>
  <c r="P9" i="3"/>
  <c r="P6" i="3"/>
  <c r="P7" i="3"/>
  <c r="P5" i="3"/>
  <c r="C16" i="1"/>
  <c r="L699" i="1" l="1"/>
  <c r="K688" i="1" l="1"/>
  <c r="I740" i="1" l="1"/>
  <c r="I739" i="1"/>
  <c r="J736" i="1"/>
  <c r="K733" i="1"/>
  <c r="K730" i="1"/>
  <c r="K736" i="1" l="1"/>
  <c r="H92" i="2" l="1"/>
  <c r="H91" i="2"/>
  <c r="H90" i="2"/>
  <c r="H89" i="2"/>
  <c r="H84" i="2"/>
  <c r="H83" i="2"/>
  <c r="H82" i="2"/>
  <c r="H81" i="2"/>
  <c r="L76" i="2"/>
  <c r="L75" i="2"/>
  <c r="L74" i="2"/>
  <c r="P69" i="2"/>
  <c r="P68" i="2"/>
  <c r="P67" i="2"/>
  <c r="P66" i="2"/>
  <c r="P65" i="2"/>
  <c r="R56" i="2"/>
  <c r="R57" i="2"/>
  <c r="R58" i="2"/>
  <c r="R59" i="2"/>
  <c r="R60" i="2"/>
  <c r="R55" i="2"/>
  <c r="P60" i="2"/>
  <c r="P59" i="2"/>
  <c r="P58" i="2"/>
  <c r="P57" i="2"/>
  <c r="P56" i="2"/>
  <c r="P55" i="2"/>
  <c r="P50" i="2"/>
  <c r="P49" i="2"/>
  <c r="P48" i="2"/>
  <c r="P47" i="2"/>
  <c r="P42" i="2"/>
  <c r="P41" i="2"/>
  <c r="P40" i="2"/>
  <c r="P35" i="2"/>
  <c r="P34" i="2"/>
  <c r="P33" i="2"/>
  <c r="P32" i="2"/>
  <c r="P27" i="2"/>
  <c r="P26" i="2"/>
  <c r="P25" i="2"/>
  <c r="P24" i="2"/>
  <c r="P19" i="2"/>
  <c r="P18" i="2"/>
  <c r="P17" i="2"/>
  <c r="P16" i="2"/>
  <c r="P15" i="2"/>
  <c r="P10" i="2"/>
  <c r="P9" i="2"/>
  <c r="P8" i="2"/>
  <c r="P7" i="2"/>
  <c r="P6" i="2"/>
  <c r="P5" i="2"/>
  <c r="N26" i="3" l="1"/>
  <c r="O26" i="3"/>
  <c r="O25" i="3" l="1"/>
  <c r="O24" i="3"/>
  <c r="O23" i="3"/>
  <c r="O22" i="3"/>
  <c r="O21" i="3"/>
  <c r="O20" i="3"/>
  <c r="O19" i="3"/>
  <c r="O18" i="3"/>
  <c r="O17" i="3"/>
  <c r="O16" i="3"/>
  <c r="O15" i="3"/>
  <c r="O14" i="3"/>
  <c r="O13" i="3"/>
  <c r="O11" i="3"/>
  <c r="O10" i="3"/>
  <c r="O9" i="3"/>
  <c r="O7" i="3"/>
  <c r="O6" i="3"/>
  <c r="O5" i="3"/>
  <c r="C15" i="1"/>
  <c r="K620" i="1" l="1"/>
  <c r="I675" i="1" l="1"/>
  <c r="I674" i="1"/>
  <c r="J671" i="1"/>
  <c r="K668" i="1"/>
  <c r="K665" i="1"/>
  <c r="H660" i="1"/>
  <c r="H659" i="1"/>
  <c r="H661" i="1" l="1"/>
  <c r="K671" i="1"/>
  <c r="G92" i="2"/>
  <c r="G91" i="2"/>
  <c r="G90" i="2"/>
  <c r="G89" i="2"/>
  <c r="G84" i="2"/>
  <c r="G83" i="2"/>
  <c r="G82" i="2"/>
  <c r="G81" i="2"/>
  <c r="I611" i="1" l="1"/>
  <c r="I610" i="1"/>
  <c r="J607" i="1" l="1"/>
  <c r="K76" i="2" s="1"/>
  <c r="K604" i="1" l="1"/>
  <c r="K75" i="2" s="1"/>
  <c r="K601" i="1"/>
  <c r="K74" i="2" s="1"/>
  <c r="K607" i="1" l="1"/>
  <c r="O69" i="2" l="1"/>
  <c r="O68" i="2"/>
  <c r="O67" i="2"/>
  <c r="O66" i="2"/>
  <c r="O65" i="2"/>
  <c r="O50" i="2"/>
  <c r="O49" i="2"/>
  <c r="O48" i="2"/>
  <c r="O47" i="2"/>
  <c r="O42" i="2"/>
  <c r="O41" i="2"/>
  <c r="O40" i="2"/>
  <c r="O35" i="2"/>
  <c r="O34" i="2"/>
  <c r="O33" i="2"/>
  <c r="O32" i="2"/>
  <c r="O27" i="2"/>
  <c r="O26" i="2"/>
  <c r="O25" i="2"/>
  <c r="O24" i="2"/>
  <c r="O19" i="2"/>
  <c r="O18" i="2"/>
  <c r="O17" i="2"/>
  <c r="O16" i="2"/>
  <c r="O15" i="2"/>
  <c r="O10" i="2"/>
  <c r="O9" i="2"/>
  <c r="O8" i="2"/>
  <c r="O7" i="2"/>
  <c r="O6" i="2"/>
  <c r="O5" i="2"/>
  <c r="C14" i="1"/>
  <c r="E92" i="2" l="1"/>
  <c r="E91" i="2"/>
  <c r="E90" i="2"/>
  <c r="E89" i="2"/>
  <c r="E84" i="2"/>
  <c r="E83" i="2"/>
  <c r="E82" i="2"/>
  <c r="E81" i="2"/>
  <c r="D92" i="2"/>
  <c r="D91" i="2"/>
  <c r="D90" i="2"/>
  <c r="D89" i="2"/>
  <c r="D84" i="2"/>
  <c r="D83" i="2"/>
  <c r="D82" i="2"/>
  <c r="D81" i="2"/>
  <c r="C92" i="2"/>
  <c r="F92" i="2" s="1"/>
  <c r="C91" i="2"/>
  <c r="F91" i="2" s="1"/>
  <c r="C90" i="2"/>
  <c r="F90" i="2" s="1"/>
  <c r="C89" i="2"/>
  <c r="C84" i="2"/>
  <c r="F84" i="2" s="1"/>
  <c r="C82" i="2"/>
  <c r="C83" i="2"/>
  <c r="J92" i="2"/>
  <c r="J84" i="2"/>
  <c r="I93" i="2"/>
  <c r="H93" i="2"/>
  <c r="G93" i="2"/>
  <c r="G85" i="2"/>
  <c r="H85" i="2"/>
  <c r="I85" i="2"/>
  <c r="C81" i="2"/>
  <c r="J91" i="2"/>
  <c r="J90" i="2"/>
  <c r="J89" i="2"/>
  <c r="J83" i="2"/>
  <c r="J82" i="2"/>
  <c r="J81" i="2"/>
  <c r="I547" i="1"/>
  <c r="I546" i="1"/>
  <c r="F83" i="2" l="1"/>
  <c r="K91" i="2"/>
  <c r="K90" i="2"/>
  <c r="J93" i="2"/>
  <c r="K83" i="2"/>
  <c r="J85" i="2"/>
  <c r="C93" i="2"/>
  <c r="F82" i="2"/>
  <c r="K82" i="2" s="1"/>
  <c r="F81" i="2"/>
  <c r="E93" i="2"/>
  <c r="F89" i="2"/>
  <c r="K89" i="2" s="1"/>
  <c r="E85" i="2"/>
  <c r="D93" i="2"/>
  <c r="D85" i="2"/>
  <c r="C85" i="2"/>
  <c r="I541" i="1"/>
  <c r="I540" i="1"/>
  <c r="K93" i="2" l="1"/>
  <c r="F85" i="2"/>
  <c r="K81" i="2"/>
  <c r="K85" i="2" s="1"/>
  <c r="F93" i="2"/>
  <c r="I535" i="1"/>
  <c r="I534" i="1"/>
  <c r="D14" i="4" l="1"/>
  <c r="H14" i="4"/>
  <c r="D21" i="4"/>
  <c r="H21" i="4"/>
  <c r="D10" i="4"/>
  <c r="H10" i="4"/>
  <c r="D11" i="4"/>
  <c r="H11" i="4"/>
  <c r="D12" i="4"/>
  <c r="H12" i="4"/>
  <c r="D13" i="4"/>
  <c r="H13" i="4"/>
  <c r="D6" i="4"/>
  <c r="H6" i="4"/>
  <c r="D9" i="4"/>
  <c r="H9" i="4"/>
  <c r="D17" i="4"/>
  <c r="H17" i="4"/>
  <c r="D7" i="4"/>
  <c r="H7" i="4"/>
  <c r="D16" i="4"/>
  <c r="H16" i="4"/>
  <c r="D20" i="4"/>
  <c r="H20" i="4"/>
  <c r="D8" i="4"/>
  <c r="H8" i="4"/>
  <c r="D18" i="4"/>
  <c r="H18" i="4"/>
  <c r="D19" i="4"/>
  <c r="H19" i="4"/>
  <c r="D5" i="4"/>
  <c r="H5" i="4"/>
  <c r="D4" i="4"/>
  <c r="H4" i="4"/>
  <c r="D3" i="4"/>
  <c r="H3" i="4"/>
  <c r="D15" i="4"/>
  <c r="H15" i="4"/>
  <c r="M69" i="2"/>
  <c r="M68" i="2"/>
  <c r="M67" i="2"/>
  <c r="M66" i="2"/>
  <c r="M65" i="2"/>
  <c r="M60" i="2"/>
  <c r="M59" i="2"/>
  <c r="M58" i="2"/>
  <c r="M57" i="2"/>
  <c r="M56" i="2"/>
  <c r="M55" i="2"/>
  <c r="M50" i="2"/>
  <c r="M49" i="2"/>
  <c r="M48" i="2"/>
  <c r="M47" i="2"/>
  <c r="M42" i="2"/>
  <c r="M41" i="2"/>
  <c r="M40" i="2"/>
  <c r="M35" i="2"/>
  <c r="M34" i="2"/>
  <c r="M33" i="2"/>
  <c r="M32" i="2"/>
  <c r="M27" i="2"/>
  <c r="M26" i="2"/>
  <c r="M25" i="2"/>
  <c r="M24" i="2"/>
  <c r="M19" i="2"/>
  <c r="M18" i="2"/>
  <c r="M17" i="2"/>
  <c r="M16" i="2"/>
  <c r="M15" i="2"/>
  <c r="M10" i="2"/>
  <c r="M9" i="2"/>
  <c r="M8" i="2"/>
  <c r="M7" i="2"/>
  <c r="M6" i="2"/>
  <c r="M5" i="2"/>
  <c r="H76" i="2"/>
  <c r="C12" i="1"/>
  <c r="K464" i="1" l="1"/>
  <c r="H75" i="2" s="1"/>
  <c r="K461" i="1"/>
  <c r="H74" i="2" s="1"/>
  <c r="L69" i="2"/>
  <c r="L68" i="2"/>
  <c r="L67" i="2"/>
  <c r="L66" i="2"/>
  <c r="L65" i="2"/>
  <c r="L50" i="2"/>
  <c r="L49" i="2"/>
  <c r="L48" i="2"/>
  <c r="L47" i="2"/>
  <c r="L42" i="2"/>
  <c r="L41" i="2"/>
  <c r="L40" i="2"/>
  <c r="L35" i="2"/>
  <c r="L34" i="2"/>
  <c r="L33" i="2"/>
  <c r="L32" i="2"/>
  <c r="L27" i="2"/>
  <c r="L25" i="2"/>
  <c r="L26" i="2"/>
  <c r="L24" i="2"/>
  <c r="L19" i="2"/>
  <c r="L18" i="2"/>
  <c r="L17" i="2"/>
  <c r="L16" i="2"/>
  <c r="L15" i="2"/>
  <c r="L10" i="2"/>
  <c r="L9" i="2"/>
  <c r="L8" i="2"/>
  <c r="L7" i="2"/>
  <c r="L6" i="2"/>
  <c r="L5" i="2"/>
  <c r="G76" i="2"/>
  <c r="J76" i="2" s="1"/>
  <c r="K69" i="2"/>
  <c r="K68" i="2"/>
  <c r="K67" i="2"/>
  <c r="K66" i="2"/>
  <c r="K65" i="2"/>
  <c r="K60" i="2"/>
  <c r="K59" i="2"/>
  <c r="K58" i="2"/>
  <c r="K57" i="2"/>
  <c r="K56" i="2"/>
  <c r="K55" i="2"/>
  <c r="K50" i="2"/>
  <c r="K49" i="2"/>
  <c r="K48" i="2"/>
  <c r="K47" i="2"/>
  <c r="K42" i="2"/>
  <c r="K41" i="2"/>
  <c r="K40" i="2"/>
  <c r="K35" i="2"/>
  <c r="K34" i="2"/>
  <c r="K33" i="2"/>
  <c r="K32" i="2"/>
  <c r="K27" i="2"/>
  <c r="K26" i="2"/>
  <c r="K25" i="2"/>
  <c r="K24" i="2"/>
  <c r="K19" i="2"/>
  <c r="K18" i="2"/>
  <c r="K17" i="2"/>
  <c r="K16" i="2"/>
  <c r="K15" i="2"/>
  <c r="K10" i="2"/>
  <c r="K9" i="2"/>
  <c r="K8" i="2"/>
  <c r="K7" i="2"/>
  <c r="K6" i="2"/>
  <c r="K5" i="2"/>
  <c r="C13" i="1"/>
  <c r="N41" i="2" l="1"/>
  <c r="N40" i="2"/>
  <c r="N42" i="2"/>
  <c r="K467" i="1"/>
  <c r="K20" i="3" s="1"/>
  <c r="K36" i="2"/>
  <c r="C11" i="1"/>
  <c r="K404" i="1" l="1"/>
  <c r="G75" i="2" s="1"/>
  <c r="J75" i="2" s="1"/>
  <c r="K401" i="1"/>
  <c r="G74" i="2" s="1"/>
  <c r="J74" i="2" s="1"/>
  <c r="K407" i="1" l="1"/>
  <c r="J20" i="3" s="1"/>
  <c r="M20" i="3" s="1"/>
  <c r="G27" i="2" l="1"/>
  <c r="M77" i="2"/>
  <c r="L77" i="2"/>
  <c r="K77" i="2"/>
  <c r="H77" i="2"/>
  <c r="I77" i="2"/>
  <c r="G77" i="2"/>
  <c r="N76" i="2"/>
  <c r="N75" i="2"/>
  <c r="N74" i="2"/>
  <c r="I69" i="2"/>
  <c r="I68" i="2"/>
  <c r="I67" i="2"/>
  <c r="I66" i="2"/>
  <c r="I65" i="2"/>
  <c r="I60" i="2"/>
  <c r="I59" i="2"/>
  <c r="I58" i="2"/>
  <c r="I57" i="2"/>
  <c r="I56" i="2"/>
  <c r="I55" i="2"/>
  <c r="I50" i="2"/>
  <c r="I49" i="2"/>
  <c r="I48" i="2"/>
  <c r="I47" i="2"/>
  <c r="I42" i="2"/>
  <c r="I41" i="2"/>
  <c r="I40" i="2"/>
  <c r="I35" i="2"/>
  <c r="I34" i="2"/>
  <c r="I33" i="2"/>
  <c r="I32" i="2"/>
  <c r="I27" i="2"/>
  <c r="I26" i="2"/>
  <c r="I25" i="2"/>
  <c r="I24" i="2"/>
  <c r="I19" i="2"/>
  <c r="I18" i="2"/>
  <c r="I17" i="2"/>
  <c r="I16" i="2"/>
  <c r="I15" i="2"/>
  <c r="I10" i="2"/>
  <c r="I9" i="2"/>
  <c r="I8" i="2"/>
  <c r="I7" i="2"/>
  <c r="I6" i="2"/>
  <c r="I5" i="2"/>
  <c r="H10" i="2"/>
  <c r="H9" i="2"/>
  <c r="H8" i="2"/>
  <c r="H7" i="2"/>
  <c r="H6" i="2"/>
  <c r="H5" i="2"/>
  <c r="G10" i="2"/>
  <c r="G9" i="2"/>
  <c r="G8" i="2"/>
  <c r="G7" i="2"/>
  <c r="G6" i="2"/>
  <c r="G5" i="2"/>
  <c r="N77" i="2" l="1"/>
  <c r="J77" i="2"/>
  <c r="C5" i="2"/>
  <c r="C10" i="1" l="1"/>
  <c r="J347" i="1" l="1"/>
  <c r="E76" i="2" s="1"/>
  <c r="K344" i="1"/>
  <c r="E75" i="2" s="1"/>
  <c r="K341" i="1"/>
  <c r="E74" i="2" s="1"/>
  <c r="E77" i="2" l="1"/>
  <c r="K347" i="1"/>
  <c r="H20" i="3" s="1"/>
  <c r="C9" i="1" l="1"/>
  <c r="J285" i="1"/>
  <c r="D76" i="2" s="1"/>
  <c r="K282" i="1"/>
  <c r="D75" i="2" s="1"/>
  <c r="K279" i="1"/>
  <c r="D74" i="2" s="1"/>
  <c r="D77" i="2" l="1"/>
  <c r="K285" i="1"/>
  <c r="G20" i="3" s="1"/>
  <c r="C8" i="1" l="1"/>
  <c r="J224" i="1"/>
  <c r="C76" i="2" s="1"/>
  <c r="F76" i="2" s="1"/>
  <c r="O76" i="2" s="1"/>
  <c r="K221" i="1"/>
  <c r="C75" i="2" s="1"/>
  <c r="F75" i="2" s="1"/>
  <c r="O75" i="2" s="1"/>
  <c r="K218" i="1"/>
  <c r="C74" i="2" s="1"/>
  <c r="C77" i="2" l="1"/>
  <c r="F74" i="2"/>
  <c r="K224" i="1"/>
  <c r="F20" i="3" s="1"/>
  <c r="I20" i="3" s="1"/>
  <c r="H69" i="2"/>
  <c r="H68" i="2"/>
  <c r="H67" i="2"/>
  <c r="H66" i="2"/>
  <c r="H65" i="2"/>
  <c r="H60" i="2"/>
  <c r="H59" i="2"/>
  <c r="H58" i="2"/>
  <c r="H57" i="2"/>
  <c r="H56" i="2"/>
  <c r="H55" i="2"/>
  <c r="H50" i="2"/>
  <c r="H49" i="2"/>
  <c r="H48" i="2"/>
  <c r="H47" i="2"/>
  <c r="H42" i="2"/>
  <c r="H41" i="2"/>
  <c r="H40" i="2"/>
  <c r="H35" i="2"/>
  <c r="H34" i="2"/>
  <c r="H33" i="2"/>
  <c r="H32" i="2"/>
  <c r="H27" i="2"/>
  <c r="H26" i="2"/>
  <c r="H25" i="2"/>
  <c r="H24" i="2"/>
  <c r="H19" i="2"/>
  <c r="H18" i="2"/>
  <c r="H17" i="2"/>
  <c r="H16" i="2"/>
  <c r="H15" i="2"/>
  <c r="O74" i="2" l="1"/>
  <c r="O77" i="2" s="1"/>
  <c r="F77" i="2"/>
  <c r="G69" i="2"/>
  <c r="G68" i="2"/>
  <c r="G67" i="2"/>
  <c r="G66" i="2"/>
  <c r="G65" i="2"/>
  <c r="G60" i="2"/>
  <c r="G59" i="2"/>
  <c r="G58" i="2"/>
  <c r="G57" i="2"/>
  <c r="G56" i="2"/>
  <c r="G55" i="2"/>
  <c r="G50" i="2"/>
  <c r="G49" i="2"/>
  <c r="G48" i="2"/>
  <c r="G47" i="2"/>
  <c r="G42" i="2"/>
  <c r="G41" i="2"/>
  <c r="G40" i="2"/>
  <c r="G35" i="2"/>
  <c r="G34" i="2"/>
  <c r="G33" i="2"/>
  <c r="G32" i="2"/>
  <c r="G26" i="2"/>
  <c r="G25" i="2"/>
  <c r="G24" i="2"/>
  <c r="G19" i="2"/>
  <c r="G18" i="2"/>
  <c r="G17" i="2"/>
  <c r="G16" i="2"/>
  <c r="G15" i="2"/>
  <c r="K185" i="1" l="1"/>
  <c r="F11" i="3" s="1"/>
  <c r="E42" i="2" l="1"/>
  <c r="E41" i="2"/>
  <c r="E40" i="2"/>
  <c r="D40" i="2"/>
  <c r="D10" i="2"/>
  <c r="D9" i="2"/>
  <c r="D8" i="2"/>
  <c r="D7" i="2"/>
  <c r="D6" i="2"/>
  <c r="D5" i="2"/>
  <c r="C10" i="2"/>
  <c r="C9" i="2"/>
  <c r="C8" i="2"/>
  <c r="C7" i="2"/>
  <c r="C6" i="2"/>
  <c r="C7" i="1"/>
  <c r="C6" i="1"/>
  <c r="C5" i="1"/>
  <c r="D60" i="2" l="1"/>
  <c r="D59" i="2"/>
  <c r="D58" i="2"/>
  <c r="D57" i="2"/>
  <c r="D56" i="2"/>
  <c r="D55" i="2"/>
  <c r="N117" i="1"/>
  <c r="C22" i="3" s="1"/>
  <c r="K79" i="1" l="1"/>
  <c r="C10" i="3" s="1"/>
  <c r="K29" i="1" l="1"/>
  <c r="E10" i="2" l="1"/>
  <c r="E9" i="2"/>
  <c r="E8" i="2"/>
  <c r="E7" i="2"/>
  <c r="E6" i="2"/>
  <c r="E5" i="2"/>
  <c r="K134" i="1"/>
  <c r="D12" i="3" s="1"/>
  <c r="E19" i="2" l="1"/>
  <c r="E18" i="2"/>
  <c r="E17" i="2"/>
  <c r="E16" i="2"/>
  <c r="E15" i="2"/>
  <c r="D19" i="2"/>
  <c r="D18" i="2"/>
  <c r="D17" i="2"/>
  <c r="D16" i="2"/>
  <c r="D15" i="2"/>
  <c r="C19" i="2"/>
  <c r="C18" i="2"/>
  <c r="C17" i="2"/>
  <c r="C16" i="2"/>
  <c r="C15" i="2"/>
  <c r="L42" i="1"/>
  <c r="B25" i="3" s="1"/>
  <c r="L40" i="1"/>
  <c r="L95" i="1"/>
  <c r="C25" i="3" s="1"/>
  <c r="L93" i="1"/>
  <c r="L146" i="1"/>
  <c r="D25" i="3" s="1"/>
  <c r="L144" i="1"/>
  <c r="L197" i="1"/>
  <c r="F25" i="3" s="1"/>
  <c r="L195" i="1"/>
  <c r="F16" i="3" s="1"/>
  <c r="L258" i="1"/>
  <c r="G25" i="3" s="1"/>
  <c r="L256" i="1"/>
  <c r="G16" i="3" s="1"/>
  <c r="L320" i="1"/>
  <c r="H25" i="3" s="1"/>
  <c r="L318" i="1"/>
  <c r="H16" i="3" s="1"/>
  <c r="L380" i="1"/>
  <c r="J25" i="3" s="1"/>
  <c r="L378" i="1"/>
  <c r="J16" i="3" s="1"/>
  <c r="L440" i="1"/>
  <c r="K25" i="3" s="1"/>
  <c r="L438" i="1"/>
  <c r="K16" i="3" s="1"/>
  <c r="L500" i="1"/>
  <c r="L25" i="3" s="1"/>
  <c r="L498" i="1"/>
  <c r="L16" i="3" s="1"/>
  <c r="M25" i="3" l="1"/>
  <c r="I25" i="3"/>
  <c r="L198" i="1"/>
  <c r="E25" i="3"/>
  <c r="L441" i="1"/>
  <c r="L321" i="1"/>
  <c r="L501" i="1"/>
  <c r="L381" i="1"/>
  <c r="L259" i="1"/>
  <c r="L147" i="1"/>
  <c r="L96" i="1"/>
  <c r="L43" i="1"/>
  <c r="K80" i="1"/>
  <c r="C14" i="3" s="1"/>
  <c r="C42" i="2" l="1"/>
  <c r="C41" i="2"/>
  <c r="C40" i="2"/>
  <c r="H724" i="1" l="1"/>
  <c r="H723" i="1"/>
  <c r="N720" i="1"/>
  <c r="M715" i="1"/>
  <c r="I710" i="1"/>
  <c r="I709" i="1"/>
  <c r="I708" i="1"/>
  <c r="L704" i="1"/>
  <c r="L703" i="1"/>
  <c r="L697" i="1"/>
  <c r="I692" i="1"/>
  <c r="K687" i="1"/>
  <c r="K686" i="1"/>
  <c r="K685" i="1"/>
  <c r="K684" i="1"/>
  <c r="K683" i="1"/>
  <c r="K682" i="1"/>
  <c r="K681" i="1"/>
  <c r="P26" i="3" s="1"/>
  <c r="N656" i="1"/>
  <c r="M651" i="1"/>
  <c r="I646" i="1"/>
  <c r="I645" i="1"/>
  <c r="I644" i="1"/>
  <c r="L640" i="1"/>
  <c r="L639" i="1"/>
  <c r="L634" i="1"/>
  <c r="L632" i="1"/>
  <c r="I627" i="1"/>
  <c r="K623" i="1"/>
  <c r="K622" i="1"/>
  <c r="K621" i="1"/>
  <c r="K619" i="1"/>
  <c r="K618" i="1"/>
  <c r="K617" i="1"/>
  <c r="K616" i="1"/>
  <c r="L705" i="1" l="1"/>
  <c r="I647" i="1"/>
  <c r="K689" i="1"/>
  <c r="I711" i="1"/>
  <c r="H725" i="1"/>
  <c r="L641" i="1"/>
  <c r="L635" i="1"/>
  <c r="K624" i="1"/>
  <c r="R10" i="2"/>
  <c r="R9" i="2"/>
  <c r="R8" i="2"/>
  <c r="R7" i="2"/>
  <c r="R6" i="2"/>
  <c r="R5" i="2"/>
  <c r="R15" i="2"/>
  <c r="R69" i="2"/>
  <c r="R68" i="2"/>
  <c r="R67" i="2"/>
  <c r="R66" i="2"/>
  <c r="R65" i="2"/>
  <c r="R50" i="2"/>
  <c r="R49" i="2"/>
  <c r="R48" i="2"/>
  <c r="R47" i="2"/>
  <c r="R35" i="2"/>
  <c r="R34" i="2"/>
  <c r="R33" i="2"/>
  <c r="R32" i="2"/>
  <c r="R27" i="2"/>
  <c r="R26" i="2"/>
  <c r="R25" i="2"/>
  <c r="R24" i="2"/>
  <c r="R19" i="2"/>
  <c r="R18" i="2"/>
  <c r="R17" i="2"/>
  <c r="R16" i="2"/>
  <c r="R70" i="2" l="1"/>
  <c r="R20" i="2"/>
  <c r="R51" i="2"/>
  <c r="R61" i="2"/>
  <c r="R28" i="2"/>
  <c r="R36" i="2"/>
  <c r="R43" i="2"/>
  <c r="R11" i="2"/>
  <c r="L570" i="1"/>
  <c r="N25" i="3" s="1"/>
  <c r="Q25" i="3" s="1"/>
  <c r="H596" i="1" l="1"/>
  <c r="H595" i="1"/>
  <c r="N592" i="1"/>
  <c r="M587" i="1"/>
  <c r="I582" i="1"/>
  <c r="I581" i="1"/>
  <c r="I580" i="1"/>
  <c r="L576" i="1"/>
  <c r="L575" i="1"/>
  <c r="L568" i="1"/>
  <c r="I563" i="1"/>
  <c r="K559" i="1"/>
  <c r="K558" i="1"/>
  <c r="K557" i="1"/>
  <c r="K556" i="1"/>
  <c r="K555" i="1"/>
  <c r="K554" i="1"/>
  <c r="K553" i="1"/>
  <c r="K552" i="1"/>
  <c r="N5" i="3" l="1"/>
  <c r="N13" i="3"/>
  <c r="Q13" i="3" s="1"/>
  <c r="N19" i="3"/>
  <c r="Q19" i="3" s="1"/>
  <c r="N14" i="3"/>
  <c r="Q14" i="3" s="1"/>
  <c r="N15" i="3"/>
  <c r="Q15" i="3" s="1"/>
  <c r="N11" i="3"/>
  <c r="Q11" i="3" s="1"/>
  <c r="L571" i="1"/>
  <c r="N16" i="3"/>
  <c r="N24" i="3"/>
  <c r="N10" i="3"/>
  <c r="N18" i="3"/>
  <c r="Q18" i="3" s="1"/>
  <c r="N6" i="3"/>
  <c r="Q6" i="3" s="1"/>
  <c r="N7" i="3"/>
  <c r="Q7" i="3" s="1"/>
  <c r="N9" i="3"/>
  <c r="Q9" i="3" s="1"/>
  <c r="N17" i="3"/>
  <c r="Q17" i="3" s="1"/>
  <c r="N23" i="3"/>
  <c r="Q5" i="3"/>
  <c r="K560" i="1"/>
  <c r="L577" i="1"/>
  <c r="H597" i="1"/>
  <c r="I583" i="1"/>
  <c r="Q16" i="3" l="1"/>
  <c r="N21" i="3"/>
  <c r="Q21" i="3" l="1"/>
  <c r="Q26" i="3" s="1"/>
  <c r="N16" i="2" l="1"/>
  <c r="N24" i="2"/>
  <c r="N32" i="2"/>
  <c r="N56" i="2"/>
  <c r="N55" i="2"/>
  <c r="N58" i="2"/>
  <c r="N18" i="2"/>
  <c r="N26" i="2"/>
  <c r="N34" i="2"/>
  <c r="N59" i="2"/>
  <c r="N15" i="2"/>
  <c r="N19" i="2"/>
  <c r="N35" i="2"/>
  <c r="N17" i="2"/>
  <c r="N25" i="2"/>
  <c r="N33" i="2"/>
  <c r="N49" i="2"/>
  <c r="N60" i="2"/>
  <c r="N27" i="2"/>
  <c r="N68" i="2"/>
  <c r="N69" i="2"/>
  <c r="N47" i="2"/>
  <c r="N65" i="2"/>
  <c r="N67" i="2"/>
  <c r="N50" i="2"/>
  <c r="N57" i="2"/>
  <c r="N48" i="2"/>
  <c r="N66" i="2"/>
  <c r="N10" i="2"/>
  <c r="N9" i="2"/>
  <c r="N8" i="2"/>
  <c r="N7" i="2"/>
  <c r="N6" i="2"/>
  <c r="N5" i="2"/>
  <c r="H526" i="1"/>
  <c r="L23" i="3" s="1"/>
  <c r="H525" i="1"/>
  <c r="L24" i="3" s="1"/>
  <c r="N522" i="1"/>
  <c r="L22" i="3" s="1"/>
  <c r="M517" i="1"/>
  <c r="L19" i="3" s="1"/>
  <c r="I512" i="1"/>
  <c r="I511" i="1"/>
  <c r="I510" i="1"/>
  <c r="L506" i="1"/>
  <c r="L18" i="3" s="1"/>
  <c r="L505" i="1"/>
  <c r="L17" i="3" s="1"/>
  <c r="I493" i="1"/>
  <c r="L15" i="3" s="1"/>
  <c r="K489" i="1"/>
  <c r="L13" i="3" s="1"/>
  <c r="K488" i="1"/>
  <c r="L11" i="3" s="1"/>
  <c r="K487" i="1"/>
  <c r="L14" i="3" s="1"/>
  <c r="K486" i="1"/>
  <c r="L10" i="3" s="1"/>
  <c r="K485" i="1"/>
  <c r="L9" i="3" s="1"/>
  <c r="K484" i="1"/>
  <c r="L7" i="3" s="1"/>
  <c r="K483" i="1"/>
  <c r="L6" i="3" s="1"/>
  <c r="K482" i="1"/>
  <c r="L5" i="3" s="1"/>
  <c r="H476" i="1"/>
  <c r="K23" i="3" s="1"/>
  <c r="H475" i="1"/>
  <c r="K24" i="3" s="1"/>
  <c r="N472" i="1"/>
  <c r="M457" i="1"/>
  <c r="K19" i="3" s="1"/>
  <c r="I452" i="1"/>
  <c r="I451" i="1"/>
  <c r="I450" i="1"/>
  <c r="L446" i="1"/>
  <c r="K18" i="3" s="1"/>
  <c r="L445" i="1"/>
  <c r="K17" i="3" s="1"/>
  <c r="I433" i="1"/>
  <c r="K15" i="3" s="1"/>
  <c r="K429" i="1"/>
  <c r="K13" i="3" s="1"/>
  <c r="K428" i="1"/>
  <c r="K11" i="3" s="1"/>
  <c r="K427" i="1"/>
  <c r="K14" i="3" s="1"/>
  <c r="K426" i="1"/>
  <c r="K10" i="3" s="1"/>
  <c r="K425" i="1"/>
  <c r="K9" i="3" s="1"/>
  <c r="K424" i="1"/>
  <c r="K7" i="3" s="1"/>
  <c r="K423" i="1"/>
  <c r="K6" i="3" s="1"/>
  <c r="K422" i="1"/>
  <c r="K5" i="3" s="1"/>
  <c r="H416" i="1"/>
  <c r="J23" i="3" s="1"/>
  <c r="H415" i="1"/>
  <c r="J24" i="3" s="1"/>
  <c r="N412" i="1"/>
  <c r="J22" i="3" s="1"/>
  <c r="M397" i="1"/>
  <c r="J19" i="3" s="1"/>
  <c r="I392" i="1"/>
  <c r="I391" i="1"/>
  <c r="I390" i="1"/>
  <c r="L386" i="1"/>
  <c r="J18" i="3" s="1"/>
  <c r="L385" i="1"/>
  <c r="J17" i="3" s="1"/>
  <c r="I373" i="1"/>
  <c r="J15" i="3" s="1"/>
  <c r="K369" i="1"/>
  <c r="J13" i="3" s="1"/>
  <c r="K368" i="1"/>
  <c r="J11" i="3" s="1"/>
  <c r="K367" i="1"/>
  <c r="J14" i="3" s="1"/>
  <c r="K366" i="1"/>
  <c r="J10" i="3" s="1"/>
  <c r="K365" i="1"/>
  <c r="J9" i="3" s="1"/>
  <c r="K364" i="1"/>
  <c r="J7" i="3" s="1"/>
  <c r="K363" i="1"/>
  <c r="J6" i="3" s="1"/>
  <c r="K362" i="1"/>
  <c r="J5" i="3" s="1"/>
  <c r="M23" i="3" l="1"/>
  <c r="M24" i="3"/>
  <c r="H477" i="1"/>
  <c r="N43" i="2"/>
  <c r="M7" i="3"/>
  <c r="M14" i="3"/>
  <c r="M15" i="3"/>
  <c r="M22" i="3"/>
  <c r="I393" i="1"/>
  <c r="J21" i="3" s="1"/>
  <c r="J26" i="3" s="1"/>
  <c r="M17" i="3"/>
  <c r="M8" i="3"/>
  <c r="M11" i="3"/>
  <c r="M16" i="3"/>
  <c r="N28" i="2"/>
  <c r="M13" i="3"/>
  <c r="N70" i="2"/>
  <c r="N36" i="2"/>
  <c r="N61" i="2"/>
  <c r="N20" i="2"/>
  <c r="M5" i="3"/>
  <c r="M12" i="3"/>
  <c r="N51" i="2"/>
  <c r="M9" i="3"/>
  <c r="M6" i="3"/>
  <c r="M10" i="3"/>
  <c r="M18" i="3"/>
  <c r="M19" i="3"/>
  <c r="N11" i="2"/>
  <c r="L507" i="1"/>
  <c r="L447" i="1"/>
  <c r="L387" i="1"/>
  <c r="K490" i="1"/>
  <c r="K430" i="1"/>
  <c r="K370" i="1"/>
  <c r="I453" i="1"/>
  <c r="K21" i="3" s="1"/>
  <c r="K26" i="3" s="1"/>
  <c r="I513" i="1"/>
  <c r="L21" i="3" s="1"/>
  <c r="L26" i="3" s="1"/>
  <c r="H527" i="1"/>
  <c r="H417" i="1"/>
  <c r="M21" i="3" l="1"/>
  <c r="M26" i="3" s="1"/>
  <c r="I330" i="1" l="1"/>
  <c r="K307" i="1"/>
  <c r="H14" i="3" s="1"/>
  <c r="H356" i="1"/>
  <c r="H23" i="3" s="1"/>
  <c r="H355" i="1"/>
  <c r="H24" i="3" s="1"/>
  <c r="N352" i="1"/>
  <c r="H22" i="3" s="1"/>
  <c r="M337" i="1"/>
  <c r="H19" i="3" s="1"/>
  <c r="I332" i="1"/>
  <c r="I331" i="1"/>
  <c r="L326" i="1"/>
  <c r="H18" i="3" s="1"/>
  <c r="L325" i="1"/>
  <c r="H17" i="3" s="1"/>
  <c r="I313" i="1"/>
  <c r="H15" i="3" s="1"/>
  <c r="K309" i="1"/>
  <c r="H13" i="3" s="1"/>
  <c r="K308" i="1"/>
  <c r="H11" i="3" s="1"/>
  <c r="K306" i="1"/>
  <c r="H10" i="3" s="1"/>
  <c r="K305" i="1"/>
  <c r="H9" i="3" s="1"/>
  <c r="K304" i="1"/>
  <c r="H7" i="3" s="1"/>
  <c r="K303" i="1"/>
  <c r="H6" i="3" s="1"/>
  <c r="K302" i="1"/>
  <c r="H295" i="1"/>
  <c r="G24" i="3" s="1"/>
  <c r="H296" i="1"/>
  <c r="G23" i="3" s="1"/>
  <c r="K240" i="1"/>
  <c r="G5" i="3" s="1"/>
  <c r="K241" i="1"/>
  <c r="G6" i="3" s="1"/>
  <c r="K242" i="1"/>
  <c r="G7" i="3" s="1"/>
  <c r="K243" i="1"/>
  <c r="G9" i="3" s="1"/>
  <c r="K244" i="1"/>
  <c r="G10" i="3" s="1"/>
  <c r="K245" i="1"/>
  <c r="G14" i="3" s="1"/>
  <c r="K246" i="1"/>
  <c r="G11" i="3" s="1"/>
  <c r="K247" i="1"/>
  <c r="G13" i="3" s="1"/>
  <c r="I251" i="1"/>
  <c r="G15" i="3" s="1"/>
  <c r="L263" i="1"/>
  <c r="G17" i="3" s="1"/>
  <c r="L264" i="1"/>
  <c r="G18" i="3" s="1"/>
  <c r="I268" i="1"/>
  <c r="I269" i="1"/>
  <c r="I270" i="1"/>
  <c r="M275" i="1"/>
  <c r="G19" i="3" s="1"/>
  <c r="N292" i="1"/>
  <c r="G22" i="3" s="1"/>
  <c r="H5" i="3" l="1"/>
  <c r="I8" i="3"/>
  <c r="H357" i="1"/>
  <c r="I333" i="1"/>
  <c r="H21" i="3" s="1"/>
  <c r="L327" i="1"/>
  <c r="K310" i="1"/>
  <c r="H297" i="1"/>
  <c r="I271" i="1"/>
  <c r="G21" i="3" s="1"/>
  <c r="G26" i="3" s="1"/>
  <c r="L265" i="1"/>
  <c r="K248" i="1"/>
  <c r="H26" i="3" l="1"/>
  <c r="J42" i="2"/>
  <c r="J41" i="2"/>
  <c r="J40" i="2"/>
  <c r="R25" i="3"/>
  <c r="J69" i="2"/>
  <c r="J68" i="2"/>
  <c r="J67" i="2"/>
  <c r="J66" i="2"/>
  <c r="J65" i="2"/>
  <c r="J60" i="2"/>
  <c r="J59" i="2"/>
  <c r="J58" i="2"/>
  <c r="J57" i="2"/>
  <c r="J56" i="2"/>
  <c r="J55" i="2"/>
  <c r="J50" i="2"/>
  <c r="J49" i="2"/>
  <c r="J48" i="2"/>
  <c r="J47" i="2"/>
  <c r="J35" i="2"/>
  <c r="J34" i="2"/>
  <c r="J33" i="2"/>
  <c r="J32" i="2"/>
  <c r="J27" i="2"/>
  <c r="J26" i="2"/>
  <c r="J25" i="2"/>
  <c r="J24" i="2"/>
  <c r="J19" i="2"/>
  <c r="J18" i="2"/>
  <c r="J17" i="2"/>
  <c r="J16" i="2"/>
  <c r="J15" i="2"/>
  <c r="J10" i="2"/>
  <c r="J9" i="2"/>
  <c r="J8" i="2"/>
  <c r="J7" i="2"/>
  <c r="J6" i="2"/>
  <c r="J5" i="2"/>
  <c r="J36" i="2" l="1"/>
  <c r="J51" i="2"/>
  <c r="J61" i="2"/>
  <c r="J11" i="2"/>
  <c r="J70" i="2"/>
  <c r="J43" i="2"/>
  <c r="J20" i="2"/>
  <c r="J28" i="2"/>
  <c r="H234" i="1"/>
  <c r="H233" i="1"/>
  <c r="N230" i="1"/>
  <c r="M214" i="1"/>
  <c r="I209" i="1"/>
  <c r="I208" i="1"/>
  <c r="I207" i="1"/>
  <c r="L203" i="1"/>
  <c r="L202" i="1"/>
  <c r="I16" i="3"/>
  <c r="I190" i="1"/>
  <c r="K186" i="1"/>
  <c r="I12" i="3"/>
  <c r="K184" i="1"/>
  <c r="K183" i="1"/>
  <c r="K182" i="1"/>
  <c r="F9" i="3" s="1"/>
  <c r="I9" i="3" s="1"/>
  <c r="K181" i="1"/>
  <c r="K180" i="1"/>
  <c r="K179" i="1"/>
  <c r="F5" i="3" s="1"/>
  <c r="F13" i="3" l="1"/>
  <c r="I13" i="3" s="1"/>
  <c r="F19" i="3"/>
  <c r="I19" i="3" s="1"/>
  <c r="F15" i="3"/>
  <c r="I15" i="3" s="1"/>
  <c r="F22" i="3"/>
  <c r="I22" i="3" s="1"/>
  <c r="F10" i="3"/>
  <c r="I10" i="3" s="1"/>
  <c r="I11" i="3"/>
  <c r="F14" i="3"/>
  <c r="I14" i="3" s="1"/>
  <c r="F6" i="3"/>
  <c r="I6" i="3" s="1"/>
  <c r="F18" i="3"/>
  <c r="I18" i="3" s="1"/>
  <c r="F7" i="3"/>
  <c r="I7" i="3" s="1"/>
  <c r="F17" i="3"/>
  <c r="I17" i="3" s="1"/>
  <c r="F23" i="3"/>
  <c r="I23" i="3" s="1"/>
  <c r="F24" i="3"/>
  <c r="I5" i="3"/>
  <c r="L204" i="1"/>
  <c r="H235" i="1"/>
  <c r="I210" i="1"/>
  <c r="K187" i="1"/>
  <c r="F21" i="3" l="1"/>
  <c r="F26" i="3" s="1"/>
  <c r="I24" i="3"/>
  <c r="E69" i="2"/>
  <c r="E68" i="2"/>
  <c r="E67" i="2"/>
  <c r="E66" i="2"/>
  <c r="E65" i="2"/>
  <c r="E60" i="2"/>
  <c r="E59" i="2"/>
  <c r="E58" i="2"/>
  <c r="E57" i="2"/>
  <c r="E56" i="2"/>
  <c r="E55" i="2"/>
  <c r="E50" i="2"/>
  <c r="E49" i="2"/>
  <c r="E48" i="2"/>
  <c r="E47" i="2"/>
  <c r="D50" i="2"/>
  <c r="D49" i="2"/>
  <c r="D48" i="2"/>
  <c r="D47" i="2"/>
  <c r="E35" i="2"/>
  <c r="E34" i="2"/>
  <c r="E33" i="2"/>
  <c r="E32" i="2"/>
  <c r="E27" i="2"/>
  <c r="E26" i="2"/>
  <c r="E25" i="2"/>
  <c r="E24" i="2"/>
  <c r="I21" i="3" l="1"/>
  <c r="I26" i="3" s="1"/>
  <c r="H173" i="1" l="1"/>
  <c r="H172" i="1"/>
  <c r="D24" i="3" s="1"/>
  <c r="N168" i="1"/>
  <c r="D22" i="3" s="1"/>
  <c r="E22" i="3" s="1"/>
  <c r="M163" i="1"/>
  <c r="D19" i="3" s="1"/>
  <c r="I158" i="1"/>
  <c r="I157" i="1"/>
  <c r="I156" i="1"/>
  <c r="L152" i="1"/>
  <c r="D18" i="3" s="1"/>
  <c r="L151" i="1"/>
  <c r="D17" i="3" s="1"/>
  <c r="D16" i="3"/>
  <c r="I139" i="1"/>
  <c r="D15" i="3" s="1"/>
  <c r="K135" i="1"/>
  <c r="D13" i="3" s="1"/>
  <c r="K133" i="1"/>
  <c r="D11" i="3" s="1"/>
  <c r="K132" i="1"/>
  <c r="D14" i="3" s="1"/>
  <c r="K131" i="1"/>
  <c r="D10" i="3" s="1"/>
  <c r="K130" i="1"/>
  <c r="D9" i="3" s="1"/>
  <c r="K129" i="1"/>
  <c r="D7" i="3" s="1"/>
  <c r="K128" i="1"/>
  <c r="D6" i="3" s="1"/>
  <c r="K127" i="1"/>
  <c r="D5" i="3" s="1"/>
  <c r="H174" i="1" l="1"/>
  <c r="L153" i="1"/>
  <c r="K136" i="1"/>
  <c r="I159" i="1"/>
  <c r="D21" i="3" s="1"/>
  <c r="D26" i="3" s="1"/>
  <c r="D69" i="2" l="1"/>
  <c r="D68" i="2"/>
  <c r="D67" i="2"/>
  <c r="D66" i="2"/>
  <c r="D65" i="2"/>
  <c r="D42" i="2"/>
  <c r="D41" i="2"/>
  <c r="D35" i="2"/>
  <c r="D34" i="2"/>
  <c r="D33" i="2"/>
  <c r="D32" i="2"/>
  <c r="D27" i="2"/>
  <c r="D26" i="2"/>
  <c r="D25" i="2"/>
  <c r="D24" i="2"/>
  <c r="L101" i="1" l="1"/>
  <c r="C18" i="3" s="1"/>
  <c r="L100" i="1"/>
  <c r="C17" i="3" s="1"/>
  <c r="P70" i="2"/>
  <c r="Q70" i="2"/>
  <c r="D70" i="2"/>
  <c r="E70" i="2"/>
  <c r="G70" i="2"/>
  <c r="H70" i="2"/>
  <c r="I70" i="2"/>
  <c r="K70" i="2"/>
  <c r="L70" i="2"/>
  <c r="M70" i="2"/>
  <c r="O70" i="2"/>
  <c r="C69" i="2"/>
  <c r="F69" i="2" s="1"/>
  <c r="S69" i="2" s="1"/>
  <c r="C68" i="2"/>
  <c r="F68" i="2" s="1"/>
  <c r="S68" i="2" s="1"/>
  <c r="C67" i="2"/>
  <c r="F67" i="2" s="1"/>
  <c r="S67" i="2" s="1"/>
  <c r="C66" i="2"/>
  <c r="C65" i="2"/>
  <c r="F65" i="2" s="1"/>
  <c r="S65" i="2" s="1"/>
  <c r="C60" i="2"/>
  <c r="F60" i="2" s="1"/>
  <c r="S60" i="2" s="1"/>
  <c r="C59" i="2"/>
  <c r="F59" i="2" s="1"/>
  <c r="S59" i="2" s="1"/>
  <c r="C58" i="2"/>
  <c r="F58" i="2" s="1"/>
  <c r="S58" i="2" s="1"/>
  <c r="C57" i="2"/>
  <c r="F57" i="2" s="1"/>
  <c r="S57" i="2" s="1"/>
  <c r="C56" i="2"/>
  <c r="F56" i="2" s="1"/>
  <c r="S56" i="2" s="1"/>
  <c r="C55" i="2"/>
  <c r="F55" i="2" s="1"/>
  <c r="S55" i="2" s="1"/>
  <c r="Q61" i="2"/>
  <c r="P61" i="2"/>
  <c r="O61" i="2"/>
  <c r="M61" i="2"/>
  <c r="K61" i="2"/>
  <c r="I61" i="2"/>
  <c r="H61" i="2"/>
  <c r="G61" i="2"/>
  <c r="E61" i="2"/>
  <c r="D61" i="2"/>
  <c r="D51" i="2"/>
  <c r="E51" i="2"/>
  <c r="G51" i="2"/>
  <c r="H51" i="2"/>
  <c r="I51" i="2"/>
  <c r="K51" i="2"/>
  <c r="L51" i="2"/>
  <c r="M51" i="2"/>
  <c r="O51" i="2"/>
  <c r="P51" i="2"/>
  <c r="Q51" i="2"/>
  <c r="C50" i="2"/>
  <c r="F50" i="2" s="1"/>
  <c r="S50" i="2" s="1"/>
  <c r="C47" i="2"/>
  <c r="F47" i="2" s="1"/>
  <c r="S47" i="2" s="1"/>
  <c r="C48" i="2"/>
  <c r="F48" i="2" s="1"/>
  <c r="S48" i="2" s="1"/>
  <c r="C49" i="2"/>
  <c r="F49" i="2" s="1"/>
  <c r="S49" i="2" s="1"/>
  <c r="D36" i="2"/>
  <c r="E36" i="2"/>
  <c r="G36" i="2"/>
  <c r="H36" i="2"/>
  <c r="I36" i="2"/>
  <c r="L36" i="2"/>
  <c r="M36" i="2"/>
  <c r="O36" i="2"/>
  <c r="P36" i="2"/>
  <c r="Q36" i="2"/>
  <c r="D28" i="2"/>
  <c r="E28" i="2"/>
  <c r="G28" i="2"/>
  <c r="H28" i="2"/>
  <c r="I28" i="2"/>
  <c r="K28" i="2"/>
  <c r="L28" i="2"/>
  <c r="M28" i="2"/>
  <c r="O28" i="2"/>
  <c r="P28" i="2"/>
  <c r="Q28" i="2"/>
  <c r="D20" i="2"/>
  <c r="E20" i="2"/>
  <c r="G20" i="2"/>
  <c r="H20" i="2"/>
  <c r="I20" i="2"/>
  <c r="K20" i="2"/>
  <c r="L20" i="2"/>
  <c r="M20" i="2"/>
  <c r="O20" i="2"/>
  <c r="P20" i="2"/>
  <c r="Q20" i="2"/>
  <c r="D11" i="2"/>
  <c r="E11" i="2"/>
  <c r="G11" i="2"/>
  <c r="H11" i="2"/>
  <c r="I11" i="2"/>
  <c r="K11" i="2"/>
  <c r="L11" i="2"/>
  <c r="M11" i="2"/>
  <c r="O11" i="2"/>
  <c r="P11" i="2"/>
  <c r="Q11" i="2"/>
  <c r="D43" i="2"/>
  <c r="E43" i="2"/>
  <c r="G43" i="2"/>
  <c r="H43" i="2"/>
  <c r="I43" i="2"/>
  <c r="K43" i="2"/>
  <c r="L43" i="2"/>
  <c r="M43" i="2"/>
  <c r="O43" i="2"/>
  <c r="P43" i="2"/>
  <c r="Q43" i="2"/>
  <c r="F42" i="2"/>
  <c r="S42" i="2" s="1"/>
  <c r="F41" i="2"/>
  <c r="S41" i="2" s="1"/>
  <c r="F40" i="2"/>
  <c r="S40" i="2" s="1"/>
  <c r="C35" i="2"/>
  <c r="C34" i="2"/>
  <c r="C33" i="2"/>
  <c r="F33" i="2" s="1"/>
  <c r="S33" i="2" s="1"/>
  <c r="C32" i="2"/>
  <c r="C27" i="2"/>
  <c r="C26" i="2"/>
  <c r="C25" i="2"/>
  <c r="C24" i="2"/>
  <c r="F19" i="2"/>
  <c r="S19" i="2" s="1"/>
  <c r="F18" i="2"/>
  <c r="S18" i="2" s="1"/>
  <c r="F17" i="2"/>
  <c r="S17" i="2" s="1"/>
  <c r="F16" i="2"/>
  <c r="S16" i="2" s="1"/>
  <c r="F15" i="2"/>
  <c r="S15" i="2" s="1"/>
  <c r="F10" i="2"/>
  <c r="S10" i="2" s="1"/>
  <c r="F9" i="2"/>
  <c r="S9" i="2" s="1"/>
  <c r="F8" i="2"/>
  <c r="S8" i="2" s="1"/>
  <c r="F7" i="2"/>
  <c r="S7" i="2" s="1"/>
  <c r="F6" i="2"/>
  <c r="S6" i="2" s="1"/>
  <c r="F5" i="2"/>
  <c r="S5" i="2" s="1"/>
  <c r="K77" i="1"/>
  <c r="C8" i="3" s="1"/>
  <c r="E8" i="3" s="1"/>
  <c r="K78" i="1"/>
  <c r="F34" i="2" l="1"/>
  <c r="S34" i="2" s="1"/>
  <c r="F27" i="2"/>
  <c r="S27" i="2" s="1"/>
  <c r="F35" i="2"/>
  <c r="S35" i="2" s="1"/>
  <c r="F66" i="2"/>
  <c r="S66" i="2" s="1"/>
  <c r="S70" i="2" s="1"/>
  <c r="F24" i="2"/>
  <c r="S24" i="2" s="1"/>
  <c r="F32" i="2"/>
  <c r="S32" i="2" s="1"/>
  <c r="F26" i="2"/>
  <c r="S26" i="2" s="1"/>
  <c r="F25" i="2"/>
  <c r="S25" i="2" s="1"/>
  <c r="S43" i="2"/>
  <c r="S51" i="2"/>
  <c r="S61" i="2"/>
  <c r="S11" i="2"/>
  <c r="S20" i="2"/>
  <c r="F43" i="2"/>
  <c r="F51" i="2"/>
  <c r="F61" i="2"/>
  <c r="F11" i="2"/>
  <c r="F20" i="2"/>
  <c r="C61" i="2"/>
  <c r="C43" i="2"/>
  <c r="C51" i="2"/>
  <c r="C20" i="2"/>
  <c r="K27" i="1"/>
  <c r="B10" i="3" s="1"/>
  <c r="S28" i="2" l="1"/>
  <c r="S36" i="2"/>
  <c r="F70" i="2"/>
  <c r="F36" i="2"/>
  <c r="F28" i="2"/>
  <c r="E10" i="3"/>
  <c r="R10" i="3" s="1"/>
  <c r="C17" i="1"/>
  <c r="L48" i="1"/>
  <c r="B18" i="3" s="1"/>
  <c r="E18" i="3" s="1"/>
  <c r="R18" i="3" s="1"/>
  <c r="L47" i="1"/>
  <c r="B17" i="3" s="1"/>
  <c r="E17" i="3" s="1"/>
  <c r="R17" i="3" s="1"/>
  <c r="L49" i="1" l="1"/>
  <c r="H121" i="1"/>
  <c r="C23" i="3" s="1"/>
  <c r="E23" i="3" s="1"/>
  <c r="H120" i="1"/>
  <c r="C24" i="3" s="1"/>
  <c r="M112" i="1"/>
  <c r="C19" i="3" s="1"/>
  <c r="I107" i="1"/>
  <c r="I106" i="1"/>
  <c r="I105" i="1"/>
  <c r="L102" i="1"/>
  <c r="C16" i="3"/>
  <c r="I87" i="1"/>
  <c r="I88" i="1" s="1"/>
  <c r="C15" i="3" s="1"/>
  <c r="K83" i="1"/>
  <c r="C13" i="3" s="1"/>
  <c r="K82" i="1"/>
  <c r="C12" i="3" s="1"/>
  <c r="K81" i="1"/>
  <c r="K76" i="1"/>
  <c r="C7" i="3" s="1"/>
  <c r="K75" i="1"/>
  <c r="C6" i="3" s="1"/>
  <c r="K74" i="1"/>
  <c r="C5" i="3" s="1"/>
  <c r="K30" i="1"/>
  <c r="B12" i="3" s="1"/>
  <c r="E12" i="3" l="1"/>
  <c r="C9" i="3"/>
  <c r="C11" i="3"/>
  <c r="D17" i="1"/>
  <c r="I108" i="1"/>
  <c r="C21" i="3" s="1"/>
  <c r="H122" i="1"/>
  <c r="K84" i="1"/>
  <c r="C26" i="3" l="1"/>
  <c r="B16" i="3"/>
  <c r="E16" i="3" s="1"/>
  <c r="R16" i="3" s="1"/>
  <c r="K28" i="1" l="1"/>
  <c r="B14" i="3" s="1"/>
  <c r="E14" i="3" l="1"/>
  <c r="R14" i="3" s="1"/>
  <c r="H68" i="1"/>
  <c r="R23" i="3" s="1"/>
  <c r="H67" i="1"/>
  <c r="B24" i="3" s="1"/>
  <c r="E24" i="3" s="1"/>
  <c r="R24" i="3" s="1"/>
  <c r="H69" i="1" l="1"/>
  <c r="N64" i="1"/>
  <c r="R22" i="3" s="1"/>
  <c r="K22" i="1" l="1"/>
  <c r="B5" i="3" s="1"/>
  <c r="C70" i="2"/>
  <c r="C11" i="2"/>
  <c r="C36" i="2"/>
  <c r="C28" i="2"/>
  <c r="E5" i="3" l="1"/>
  <c r="R5" i="3" l="1"/>
  <c r="M59" i="1"/>
  <c r="B19" i="3" s="1"/>
  <c r="E19" i="3" s="1"/>
  <c r="R19" i="3" s="1"/>
  <c r="I54" i="1"/>
  <c r="I53" i="1"/>
  <c r="I52" i="1"/>
  <c r="I35" i="1"/>
  <c r="B15" i="3" s="1"/>
  <c r="E15" i="3" s="1"/>
  <c r="R15" i="3" s="1"/>
  <c r="K31" i="1"/>
  <c r="B13" i="3" s="1"/>
  <c r="E13" i="3" s="1"/>
  <c r="R13" i="3" s="1"/>
  <c r="K26" i="1"/>
  <c r="B9" i="3" s="1"/>
  <c r="E9" i="3" s="1"/>
  <c r="R9" i="3" s="1"/>
  <c r="K25" i="1"/>
  <c r="K24" i="1"/>
  <c r="B7" i="3" s="1"/>
  <c r="E7" i="3" s="1"/>
  <c r="R7" i="3" s="1"/>
  <c r="K23" i="1"/>
  <c r="B6" i="3" s="1"/>
  <c r="E6" i="3" l="1"/>
  <c r="I55" i="1"/>
  <c r="B21" i="3" s="1"/>
  <c r="E21" i="3" s="1"/>
  <c r="R21" i="3" s="1"/>
  <c r="R6" i="3" l="1"/>
  <c r="K32" i="1"/>
  <c r="B11" i="3"/>
  <c r="B26" i="3" s="1"/>
  <c r="E11" i="3" l="1"/>
  <c r="E26" i="3" s="1"/>
  <c r="R11" i="3" l="1"/>
  <c r="R26" i="3" s="1"/>
</calcChain>
</file>

<file path=xl/sharedStrings.xml><?xml version="1.0" encoding="utf-8"?>
<sst xmlns="http://schemas.openxmlformats.org/spreadsheetml/2006/main" count="2024" uniqueCount="180">
  <si>
    <t>Mes</t>
  </si>
  <si>
    <t>Total de pacientes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</si>
  <si>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</si>
  <si>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</si>
  <si>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</si>
  <si>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</si>
  <si>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</si>
  <si>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</si>
  <si>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</si>
  <si>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</si>
  <si>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MARZO</t>
  </si>
  <si>
    <t>Servicio</t>
  </si>
  <si>
    <t>Correcta identificación</t>
  </si>
  <si>
    <t xml:space="preserve">Prevención de caidas </t>
  </si>
  <si>
    <t>Prevención de UPP</t>
  </si>
  <si>
    <t>Comunicación efectiva</t>
  </si>
  <si>
    <t>Humanización en la atención</t>
  </si>
  <si>
    <t>Administración segura de medicamentos</t>
  </si>
  <si>
    <t>Promedio</t>
  </si>
  <si>
    <t xml:space="preserve">Cirugía general  </t>
  </si>
  <si>
    <t>Medicina interna</t>
  </si>
  <si>
    <t>Especialidades quirúrgicas - Ortopedia</t>
  </si>
  <si>
    <t>Especialidades quinto piso - pensión</t>
  </si>
  <si>
    <t>Ginecología</t>
  </si>
  <si>
    <t>Promedio total</t>
  </si>
  <si>
    <t>Prevención de infecciones asociadas a la atención en salud</t>
  </si>
  <si>
    <t>Consulta externa</t>
  </si>
  <si>
    <t>Toral promedio</t>
  </si>
  <si>
    <t>Prevención de caidas</t>
  </si>
  <si>
    <t xml:space="preserve"> Comunicación efectiva</t>
  </si>
  <si>
    <t>Normas de bioseguridad</t>
  </si>
  <si>
    <t xml:space="preserve"> Administración segura de  medicamentos</t>
  </si>
  <si>
    <t>Uci Adulto</t>
  </si>
  <si>
    <t>Total promedio</t>
  </si>
  <si>
    <t>Administración segura de  medicamentos</t>
  </si>
  <si>
    <t>Ucin</t>
  </si>
  <si>
    <t>Cuidado basico</t>
  </si>
  <si>
    <t>Comunicación efeciva</t>
  </si>
  <si>
    <t>Total</t>
  </si>
  <si>
    <t>Quimioterapia</t>
  </si>
  <si>
    <t>Radioterapia</t>
  </si>
  <si>
    <t>Rehabillitación</t>
  </si>
  <si>
    <t xml:space="preserve">Promedio total </t>
  </si>
  <si>
    <t>Prácticas de Cirugía Segura</t>
  </si>
  <si>
    <t>Quirófano</t>
  </si>
  <si>
    <t>ABRIL</t>
  </si>
  <si>
    <t>MAYO</t>
  </si>
  <si>
    <t>JUNIO</t>
  </si>
  <si>
    <t>JULIO</t>
  </si>
  <si>
    <t>AGOSTO</t>
  </si>
  <si>
    <t>SEPTIEMBRE</t>
  </si>
  <si>
    <t>OCTUBRE</t>
  </si>
  <si>
    <t>SERVICIOS HOSPITALARIOS</t>
  </si>
  <si>
    <t>BARRERA</t>
  </si>
  <si>
    <t>TOTAL</t>
  </si>
  <si>
    <t>Correcta Identificación</t>
  </si>
  <si>
    <t>Prevención de Caidas</t>
  </si>
  <si>
    <t>Comunicación Efectiva</t>
  </si>
  <si>
    <t>Humanización en la Atención</t>
  </si>
  <si>
    <t>Adm. Segura de Medicamentos</t>
  </si>
  <si>
    <t>Prevención de IACS</t>
  </si>
  <si>
    <t>Normas de Bioseguridad</t>
  </si>
  <si>
    <t>UNIDADES DE CUIDADO INTENSIVO NEONATAL - BASICO</t>
  </si>
  <si>
    <t>QUIRÓFANO</t>
  </si>
  <si>
    <t>SERVICIOS</t>
  </si>
  <si>
    <t>Soporte Terapéutico</t>
  </si>
  <si>
    <t>PROMEDIO PERIODO</t>
  </si>
  <si>
    <t>NOVIEMBRE</t>
  </si>
  <si>
    <t>DICIEMBRE</t>
  </si>
  <si>
    <t>Noviembre</t>
  </si>
  <si>
    <t>Diciembre</t>
  </si>
  <si>
    <t>Imágenes Diagnósticas</t>
  </si>
  <si>
    <t>Enero</t>
  </si>
  <si>
    <t>Febrero</t>
  </si>
  <si>
    <t>ENERO</t>
  </si>
  <si>
    <t>FEBRERO</t>
  </si>
  <si>
    <t>Hemodialisis</t>
  </si>
  <si>
    <t>Laboratorio Clínico</t>
  </si>
  <si>
    <t>Atención y gestión de la prestación del servicio</t>
  </si>
  <si>
    <t>Comunicación efectiva y humanización en la atención</t>
  </si>
  <si>
    <t>Sala de Partos</t>
  </si>
  <si>
    <t>Urgencias Respirat</t>
  </si>
  <si>
    <t>Unidad complementaria Respiratoria</t>
  </si>
  <si>
    <t>Unidad complementaria No Respiratoria</t>
  </si>
  <si>
    <t xml:space="preserve">Atención y gestión de la prestación del servicio </t>
  </si>
  <si>
    <t>Especialidades Quinto Piso</t>
  </si>
  <si>
    <t>Urgencias No Respirato</t>
  </si>
  <si>
    <t>Urgencias Respiratoria</t>
  </si>
  <si>
    <t>Urgencias No Respiratoria</t>
  </si>
  <si>
    <t>SERVICIOS AMBULATORIOS: CONSULTA EXTERNA</t>
  </si>
  <si>
    <t>SERVICIOS AMBULATORIOS: AYUDAS DIAGNÓSTICAS</t>
  </si>
  <si>
    <t>SERVICIOS AMBULATORIOS: SOPORTE TERAPÈUTICO</t>
  </si>
  <si>
    <t>HEMODIALISIS</t>
  </si>
  <si>
    <t>Urgencias Respiratorias</t>
  </si>
  <si>
    <t>No se Raliza</t>
  </si>
  <si>
    <t>TOTAL 
I TRIM</t>
  </si>
  <si>
    <t>TOTAL 
II TRIM</t>
  </si>
  <si>
    <t>TOTAL 
III TRIM</t>
  </si>
  <si>
    <t>Cuidado Intermedio Adulto</t>
  </si>
  <si>
    <t>SEPT</t>
  </si>
  <si>
    <t>OCT</t>
  </si>
  <si>
    <t>NOV</t>
  </si>
  <si>
    <t>DIC</t>
  </si>
  <si>
    <t>I TRIM</t>
  </si>
  <si>
    <t>II TRIM</t>
  </si>
  <si>
    <t>III TRIM</t>
  </si>
  <si>
    <t xml:space="preserve">NOVIEMBRE </t>
  </si>
  <si>
    <t>IV TRIM</t>
  </si>
  <si>
    <t>TOTAL 
IV TRIM</t>
  </si>
  <si>
    <t>CONSOLIDADO MENSUAL RONDAS DE SEGURIDAD POR SERVICIO 2022</t>
  </si>
  <si>
    <t>CONSOLIDADO DE CUMPLIMIENTO DE BARRERAS DE SEGURIDAD 2022</t>
  </si>
  <si>
    <t>CUMPLIMIENTO CONSOLIDADO POR SERVICIO A DICIEMBRE DE 2022</t>
  </si>
  <si>
    <t>Cuidado Intermedio</t>
  </si>
  <si>
    <t>UNIDAD DE CUIDADO INTENSIVO ADULTO - CUIDADO INTERMEDIO</t>
  </si>
  <si>
    <t>Urgencias Respirato</t>
  </si>
  <si>
    <t>Unidad complementaria 4°</t>
  </si>
  <si>
    <t xml:space="preserve">Urgencias </t>
  </si>
  <si>
    <t>Urgencias</t>
  </si>
  <si>
    <t>NA</t>
  </si>
  <si>
    <t>Central de Esterilización</t>
  </si>
  <si>
    <t>Servicio: soporte terapéutico</t>
  </si>
  <si>
    <t>Servicio: central de esterilización</t>
  </si>
  <si>
    <t>Area de lavado</t>
  </si>
  <si>
    <t>Area esteril</t>
  </si>
  <si>
    <t>Area de empaque</t>
  </si>
  <si>
    <t>Total de observaciones</t>
  </si>
  <si>
    <t>Condiciones Zona esteril</t>
  </si>
  <si>
    <t>Almacenamiento Instrumental y dispositivos</t>
  </si>
  <si>
    <t>Identificación Eventos Adversos</t>
  </si>
  <si>
    <t>Funcionamiento Equipos</t>
  </si>
  <si>
    <t>Empaque Instrumental y Dispositivos</t>
  </si>
  <si>
    <t>Recepción instrumental y dispositivos</t>
  </si>
  <si>
    <t>Proceso de lavado</t>
  </si>
  <si>
    <t>COMPORTAMIENTO</t>
  </si>
  <si>
    <t>Aumenta</t>
  </si>
  <si>
    <t>Se mantiene</t>
  </si>
  <si>
    <t>Disminuye</t>
  </si>
  <si>
    <t>Area Esteril</t>
  </si>
  <si>
    <t>Area de Empaque</t>
  </si>
  <si>
    <t>Area de Lavado</t>
  </si>
  <si>
    <t>DIFERENCIA</t>
  </si>
  <si>
    <t>CENTRAL DE ESTERILIZACIÓN</t>
  </si>
  <si>
    <t>Porcentaje de
 Adherencia</t>
  </si>
  <si>
    <t>NR</t>
  </si>
  <si>
    <t>No pacientes en II y III trim</t>
  </si>
  <si>
    <t>Consultorio Urgencias 1° p</t>
  </si>
  <si>
    <t>Consultorio Urgencias Ginecologia</t>
  </si>
  <si>
    <t>RONDA ESPECIFICA CONSULTORIOS URGENCIAS</t>
  </si>
  <si>
    <t>CONSULTORIOS URGENCIAS 1 PISO</t>
  </si>
  <si>
    <t>CONSULTORIOS URGENCIAS GINECOLOGIA</t>
  </si>
  <si>
    <t>No pacientes en II - III y  IV trim</t>
  </si>
  <si>
    <t>COMPARATIVO ADHERENCIA RONDAS DE SEGURIDAD 2022 COMPARATIVO POR TRIMESTRES</t>
  </si>
  <si>
    <t>ADECUADAS CONDICIONES DE DESCANSO DURANTE LA NOCHE Y CONDICIONES DE SILENCIO EN SALA DE CIRUGÍA 2022 (Porcentaje)</t>
  </si>
  <si>
    <t>SERVICIO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</si>
  <si>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</si>
  <si>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</si>
  <si>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</si>
  <si>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</si>
  <si>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</si>
  <si>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</si>
  <si>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</si>
  <si>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</si>
  <si>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</si>
  <si>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Cirugía General</t>
  </si>
  <si>
    <t>Especialidades Quirúrgicas Ortopedia</t>
  </si>
  <si>
    <t>Especialidades  Quinto Piso</t>
  </si>
  <si>
    <t>Medicina Interna</t>
  </si>
  <si>
    <t>Esp. Cuarto Piso UC</t>
  </si>
  <si>
    <t>Prevención de Caídas</t>
  </si>
  <si>
    <t>UNIDAD DE CUIDADOS INTENSIVOS ADULTO</t>
  </si>
  <si>
    <t>CUIDADO INTENSIVO NEONATAL Y BASICO</t>
  </si>
  <si>
    <t>SERVICIOS AMBULATORIOS: CONSULTA EXTERNA - SOPORTE TERAPÉUTICO - AYUDAS DIAGNÓSTICAS</t>
  </si>
  <si>
    <t>Cuiddado Básico</t>
  </si>
  <si>
    <t>UCIN</t>
  </si>
  <si>
    <t xml:space="preserve">CONSOLIDADO ADHERENCIA A CONSENTIMIENTO INFORMADO SERVICIOS 2022 </t>
  </si>
  <si>
    <t xml:space="preserve">CONSOLIDADO ADHERENCIA A CONSENTIMIENTO INFORMADO QUIRÓFANO 2022 </t>
  </si>
  <si>
    <t>UCIA</t>
  </si>
  <si>
    <t>Quirúrgico</t>
  </si>
  <si>
    <t>Anestesia</t>
  </si>
  <si>
    <t>Transfusión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</si>
</sst>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ndara"/>
      <family val="2"/>
    </font>
    <font>
      <b/>
      <sz val="10"/>
      <color theme="1"/>
      <name val="Candara"/>
      <family val="2"/>
    </font>
    <font>
      <sz val="10"/>
      <color theme="1"/>
      <name val="Candara"/>
      <family val="2"/>
    </font>
    <font>
      <sz val="10"/>
      <color rgb="FF000000"/>
      <name val="Candara"/>
      <family val="2"/>
    </font>
    <font>
      <b/>
      <sz val="10"/>
      <color rgb="FF000000"/>
      <name val="Candar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FFFF00"/>
      </patternFill>
    </fill>
    <fill>
      <patternFill patternType="solid">
        <fgColor theme="0" tint="-0.14999847407452621"/>
        <bgColor rgb="FF92D05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A8D08D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Border="0" applyProtection="0"/>
  </cellStyleXfs>
  <cellXfs count="251">
    <xf numFmtId="0" fontId="0" fillId="0" borderId="0" xfId="0"/>
    <xf numFmtId="0" fontId="3" fillId="0" borderId="1" xfId="0" applyFont="1" applyBorder="1"/>
    <xf numFmtId="0" fontId="3" fillId="0" borderId="0" xfId="0" applyFont="1"/>
    <xf numFmtId="0" fontId="5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9" fontId="3" fillId="0" borderId="1" xfId="1" applyNumberFormat="1" applyFont="1" applyFill="1" applyBorder="1" applyAlignment="1">
      <alignment horizontal="center" vertical="center" wrapText="1"/>
    </xf>
    <xf numFmtId="9" fontId="3" fillId="0" borderId="1" xfId="1" applyFont="1" applyFill="1" applyBorder="1" applyAlignment="1">
      <alignment horizontal="center" vertical="center" wrapText="1"/>
    </xf>
    <xf numFmtId="9" fontId="3" fillId="0" borderId="1" xfId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9" fontId="3" fillId="3" borderId="0" xfId="0" applyNumberFormat="1" applyFont="1" applyFill="1" applyBorder="1" applyAlignment="1">
      <alignment horizontal="center" vertical="center" wrapText="1"/>
    </xf>
    <xf numFmtId="9" fontId="3" fillId="3" borderId="0" xfId="1" applyFont="1" applyFill="1" applyBorder="1" applyAlignment="1">
      <alignment horizontal="center" vertical="center" wrapText="1"/>
    </xf>
    <xf numFmtId="9" fontId="3" fillId="3" borderId="0" xfId="0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1" fontId="6" fillId="6" borderId="1" xfId="1" applyNumberFormat="1" applyFont="1" applyFill="1" applyBorder="1" applyAlignment="1">
      <alignment horizontal="center" vertical="center" wrapText="1"/>
    </xf>
    <xf numFmtId="9" fontId="6" fillId="7" borderId="1" xfId="1" applyFont="1" applyFill="1" applyBorder="1" applyAlignment="1">
      <alignment horizontal="center" vertical="center" wrapText="1"/>
    </xf>
    <xf numFmtId="9" fontId="6" fillId="6" borderId="1" xfId="1" applyFont="1" applyFill="1" applyBorder="1" applyAlignment="1">
      <alignment horizontal="center" vertical="center" wrapText="1"/>
    </xf>
    <xf numFmtId="9" fontId="6" fillId="7" borderId="1" xfId="2" applyNumberFormat="1" applyFont="1" applyFill="1" applyBorder="1" applyAlignment="1">
      <alignment horizontal="center" vertical="center" wrapText="1"/>
    </xf>
    <xf numFmtId="0" fontId="6" fillId="7" borderId="0" xfId="2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 wrapText="1"/>
    </xf>
    <xf numFmtId="1" fontId="6" fillId="7" borderId="1" xfId="1" applyNumberFormat="1" applyFont="1" applyFill="1" applyBorder="1" applyAlignment="1">
      <alignment horizontal="center" vertical="center" wrapText="1"/>
    </xf>
    <xf numFmtId="1" fontId="6" fillId="8" borderId="1" xfId="1" applyNumberFormat="1" applyFont="1" applyFill="1" applyBorder="1" applyAlignment="1">
      <alignment horizontal="center" vertical="center" wrapText="1"/>
    </xf>
    <xf numFmtId="9" fontId="6" fillId="8" borderId="1" xfId="1" applyFont="1" applyFill="1" applyBorder="1" applyAlignment="1">
      <alignment horizontal="center" vertical="center" wrapText="1"/>
    </xf>
    <xf numFmtId="9" fontId="6" fillId="9" borderId="1" xfId="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9" fontId="3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/>
    <xf numFmtId="0" fontId="3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" fontId="5" fillId="0" borderId="0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2" fillId="0" borderId="1" xfId="2" applyFont="1" applyFill="1" applyBorder="1" applyAlignment="1">
      <alignment vertical="center" wrapText="1"/>
    </xf>
    <xf numFmtId="0" fontId="13" fillId="0" borderId="1" xfId="2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164" fontId="0" fillId="0" borderId="0" xfId="0" applyNumberFormat="1" applyBorder="1" applyAlignment="1">
      <alignment vertical="center" wrapText="1"/>
    </xf>
    <xf numFmtId="2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9" fontId="11" fillId="0" borderId="1" xfId="0" applyNumberFormat="1" applyFont="1" applyFill="1" applyBorder="1" applyAlignment="1">
      <alignment vertical="center" wrapText="1"/>
    </xf>
    <xf numFmtId="0" fontId="6" fillId="4" borderId="2" xfId="2" applyFont="1" applyFill="1" applyBorder="1" applyAlignment="1">
      <alignment vertical="center" wrapText="1"/>
    </xf>
    <xf numFmtId="0" fontId="6" fillId="4" borderId="4" xfId="2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9" fontId="6" fillId="0" borderId="0" xfId="2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9" fontId="12" fillId="0" borderId="1" xfId="2" applyNumberFormat="1" applyFont="1" applyFill="1" applyBorder="1" applyAlignment="1">
      <alignment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9" fontId="13" fillId="0" borderId="1" xfId="2" applyNumberFormat="1" applyFont="1" applyFill="1" applyBorder="1" applyAlignment="1">
      <alignment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vertical="center" wrapText="1"/>
    </xf>
    <xf numFmtId="9" fontId="5" fillId="0" borderId="1" xfId="1" applyFont="1" applyBorder="1" applyAlignment="1">
      <alignment horizontal="center" vertical="center" wrapText="1"/>
    </xf>
    <xf numFmtId="9" fontId="3" fillId="0" borderId="1" xfId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9" fontId="5" fillId="0" borderId="0" xfId="1" applyFont="1" applyBorder="1" applyAlignment="1">
      <alignment horizontal="center" vertical="center" wrapText="1"/>
    </xf>
    <xf numFmtId="9" fontId="11" fillId="0" borderId="1" xfId="1" applyFont="1" applyFill="1" applyBorder="1" applyAlignment="1">
      <alignment vertical="center" wrapText="1"/>
    </xf>
    <xf numFmtId="9" fontId="11" fillId="0" borderId="1" xfId="1" applyFont="1" applyBorder="1" applyAlignment="1">
      <alignment vertical="center" wrapText="1"/>
    </xf>
    <xf numFmtId="9" fontId="12" fillId="0" borderId="1" xfId="1" applyFont="1" applyFill="1" applyBorder="1" applyAlignment="1">
      <alignment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13" fillId="10" borderId="1" xfId="2" applyNumberFormat="1" applyFont="1" applyFill="1" applyBorder="1" applyAlignment="1">
      <alignment vertical="center" wrapText="1"/>
    </xf>
    <xf numFmtId="0" fontId="10" fillId="10" borderId="1" xfId="0" applyFont="1" applyFill="1" applyBorder="1" applyAlignment="1">
      <alignment horizontal="center" vertical="center" wrapText="1"/>
    </xf>
    <xf numFmtId="9" fontId="10" fillId="10" borderId="1" xfId="1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9" fontId="11" fillId="10" borderId="1" xfId="1" applyFont="1" applyFill="1" applyBorder="1" applyAlignment="1">
      <alignment vertical="center" wrapText="1"/>
    </xf>
    <xf numFmtId="0" fontId="5" fillId="10" borderId="1" xfId="0" applyFont="1" applyFill="1" applyBorder="1" applyAlignment="1">
      <alignment horizontal="center" vertical="center" wrapText="1"/>
    </xf>
    <xf numFmtId="9" fontId="3" fillId="10" borderId="1" xfId="1" applyFont="1" applyFill="1" applyBorder="1" applyAlignment="1">
      <alignment horizontal="center" vertical="center" wrapText="1"/>
    </xf>
    <xf numFmtId="9" fontId="5" fillId="10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9" fontId="5" fillId="0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9" fontId="3" fillId="0" borderId="0" xfId="1" applyFont="1" applyBorder="1" applyAlignment="1">
      <alignment horizontal="center" vertical="center" wrapText="1"/>
    </xf>
    <xf numFmtId="0" fontId="5" fillId="0" borderId="0" xfId="0" applyFont="1" applyBorder="1" applyAlignment="1"/>
    <xf numFmtId="165" fontId="11" fillId="10" borderId="1" xfId="1" applyNumberFormat="1" applyFont="1" applyFill="1" applyBorder="1" applyAlignment="1">
      <alignment vertical="center" wrapText="1"/>
    </xf>
    <xf numFmtId="9" fontId="11" fillId="10" borderId="1" xfId="1" applyNumberFormat="1" applyFont="1" applyFill="1" applyBorder="1" applyAlignment="1">
      <alignment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vertical="center" wrapText="1"/>
    </xf>
    <xf numFmtId="165" fontId="11" fillId="12" borderId="1" xfId="1" applyNumberFormat="1" applyFont="1" applyFill="1" applyBorder="1" applyAlignment="1">
      <alignment vertical="center" wrapText="1"/>
    </xf>
    <xf numFmtId="9" fontId="11" fillId="12" borderId="1" xfId="1" applyFont="1" applyFill="1" applyBorder="1" applyAlignment="1">
      <alignment vertical="center" wrapText="1"/>
    </xf>
    <xf numFmtId="9" fontId="13" fillId="12" borderId="1" xfId="2" applyNumberFormat="1" applyFont="1" applyFill="1" applyBorder="1" applyAlignment="1">
      <alignment vertical="center" wrapText="1"/>
    </xf>
    <xf numFmtId="0" fontId="5" fillId="0" borderId="0" xfId="0" applyFont="1"/>
    <xf numFmtId="0" fontId="5" fillId="12" borderId="0" xfId="0" applyFont="1" applyFill="1"/>
    <xf numFmtId="9" fontId="3" fillId="0" borderId="0" xfId="1" applyNumberFormat="1" applyFont="1" applyFill="1" applyBorder="1" applyAlignment="1">
      <alignment horizontal="center" vertical="center" wrapText="1"/>
    </xf>
    <xf numFmtId="9" fontId="3" fillId="0" borderId="0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 wrapText="1"/>
    </xf>
    <xf numFmtId="165" fontId="11" fillId="13" borderId="1" xfId="1" applyNumberFormat="1" applyFont="1" applyFill="1" applyBorder="1" applyAlignment="1">
      <alignment vertical="center" wrapText="1"/>
    </xf>
    <xf numFmtId="9" fontId="13" fillId="13" borderId="1" xfId="2" applyNumberFormat="1" applyFont="1" applyFill="1" applyBorder="1" applyAlignment="1">
      <alignment vertical="center" wrapText="1"/>
    </xf>
    <xf numFmtId="165" fontId="10" fillId="13" borderId="1" xfId="1" applyNumberFormat="1" applyFont="1" applyFill="1" applyBorder="1" applyAlignment="1">
      <alignment vertical="center" wrapText="1"/>
    </xf>
    <xf numFmtId="165" fontId="13" fillId="13" borderId="1" xfId="2" applyNumberFormat="1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justify" vertical="center" wrapText="1"/>
    </xf>
    <xf numFmtId="0" fontId="17" fillId="0" borderId="1" xfId="0" applyFont="1" applyBorder="1" applyAlignment="1">
      <alignment horizontal="center" vertical="center" wrapText="1"/>
    </xf>
    <xf numFmtId="2" fontId="17" fillId="0" borderId="1" xfId="0" applyNumberFormat="1" applyFont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 wrapText="1"/>
    </xf>
    <xf numFmtId="0" fontId="14" fillId="15" borderId="14" xfId="0" applyFont="1" applyFill="1" applyBorder="1" applyAlignment="1">
      <alignment horizontal="justify" vertical="center" wrapText="1"/>
    </xf>
    <xf numFmtId="0" fontId="15" fillId="14" borderId="14" xfId="0" applyFont="1" applyFill="1" applyBorder="1" applyAlignment="1">
      <alignment horizontal="justify" vertical="center" wrapText="1"/>
    </xf>
    <xf numFmtId="0" fontId="14" fillId="14" borderId="14" xfId="0" applyFont="1" applyFill="1" applyBorder="1" applyAlignment="1">
      <alignment horizontal="justify" vertical="center" wrapText="1"/>
    </xf>
    <xf numFmtId="0" fontId="0" fillId="0" borderId="16" xfId="0" applyBorder="1"/>
    <xf numFmtId="0" fontId="0" fillId="0" borderId="0" xfId="0" applyBorder="1"/>
    <xf numFmtId="0" fontId="14" fillId="15" borderId="15" xfId="0" applyFont="1" applyFill="1" applyBorder="1" applyAlignment="1">
      <alignment horizontal="center" vertical="center" wrapText="1"/>
    </xf>
    <xf numFmtId="9" fontId="15" fillId="14" borderId="15" xfId="0" applyNumberFormat="1" applyFont="1" applyFill="1" applyBorder="1" applyAlignment="1">
      <alignment horizontal="center" vertical="center" wrapText="1"/>
    </xf>
    <xf numFmtId="9" fontId="14" fillId="14" borderId="15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justify" vertical="center" wrapText="1"/>
    </xf>
    <xf numFmtId="0" fontId="14" fillId="15" borderId="17" xfId="0" applyFont="1" applyFill="1" applyBorder="1" applyAlignment="1">
      <alignment vertical="center" wrapText="1"/>
    </xf>
    <xf numFmtId="0" fontId="14" fillId="15" borderId="18" xfId="0" applyFont="1" applyFill="1" applyBorder="1" applyAlignment="1">
      <alignment vertical="center" wrapText="1"/>
    </xf>
    <xf numFmtId="0" fontId="14" fillId="15" borderId="19" xfId="0" applyFont="1" applyFill="1" applyBorder="1" applyAlignment="1">
      <alignment vertical="center" wrapText="1"/>
    </xf>
    <xf numFmtId="0" fontId="14" fillId="15" borderId="11" xfId="0" applyFont="1" applyFill="1" applyBorder="1" applyAlignment="1">
      <alignment vertical="center" wrapText="1"/>
    </xf>
    <xf numFmtId="0" fontId="14" fillId="15" borderId="12" xfId="0" applyFont="1" applyFill="1" applyBorder="1" applyAlignment="1">
      <alignment vertical="center" wrapText="1"/>
    </xf>
    <xf numFmtId="0" fontId="14" fillId="15" borderId="13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justify" vertical="center" wrapText="1"/>
    </xf>
    <xf numFmtId="0" fontId="6" fillId="4" borderId="1" xfId="0" applyFont="1" applyFill="1" applyBorder="1" applyAlignment="1">
      <alignment horizontal="justify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6" fillId="4" borderId="1" xfId="2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6" fillId="4" borderId="1" xfId="2" applyFont="1" applyFill="1" applyBorder="1" applyAlignment="1">
      <alignment horizontal="justify" vertical="center" wrapText="1"/>
    </xf>
    <xf numFmtId="0" fontId="6" fillId="4" borderId="1" xfId="2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justify" vertical="center" wrapText="1"/>
    </xf>
    <xf numFmtId="0" fontId="3" fillId="2" borderId="10" xfId="0" applyFont="1" applyFill="1" applyBorder="1" applyAlignment="1">
      <alignment horizontal="justify" vertical="center" wrapText="1"/>
    </xf>
    <xf numFmtId="9" fontId="3" fillId="0" borderId="2" xfId="0" applyNumberFormat="1" applyFont="1" applyBorder="1" applyAlignment="1">
      <alignment horizontal="center" vertical="center" wrapText="1"/>
    </xf>
    <xf numFmtId="9" fontId="3" fillId="0" borderId="3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4" borderId="4" xfId="2" applyFont="1" applyFill="1" applyBorder="1" applyAlignment="1">
      <alignment horizontal="center" vertical="center" wrapText="1"/>
    </xf>
    <xf numFmtId="0" fontId="6" fillId="4" borderId="3" xfId="2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14" borderId="1" xfId="0" applyFont="1" applyFill="1" applyBorder="1" applyAlignment="1">
      <alignment horizontal="center" vertical="center" wrapText="1"/>
    </xf>
    <xf numFmtId="0" fontId="14" fillId="15" borderId="17" xfId="0" applyFont="1" applyFill="1" applyBorder="1" applyAlignment="1">
      <alignment horizontal="center" vertical="center" wrapText="1"/>
    </xf>
    <xf numFmtId="0" fontId="14" fillId="15" borderId="18" xfId="0" applyFont="1" applyFill="1" applyBorder="1" applyAlignment="1">
      <alignment horizontal="center" vertical="center" wrapText="1"/>
    </xf>
    <xf numFmtId="0" fontId="14" fillId="15" borderId="19" xfId="0" applyFont="1" applyFill="1" applyBorder="1" applyAlignment="1">
      <alignment horizontal="center" vertical="center" wrapText="1"/>
    </xf>
    <xf numFmtId="0" fontId="14" fillId="15" borderId="11" xfId="0" applyFont="1" applyFill="1" applyBorder="1" applyAlignment="1">
      <alignment horizontal="center" vertical="center" wrapText="1"/>
    </xf>
    <xf numFmtId="0" fontId="14" fillId="15" borderId="12" xfId="0" applyFont="1" applyFill="1" applyBorder="1" applyAlignment="1">
      <alignment horizontal="center" vertical="center" wrapText="1"/>
    </xf>
    <xf numFmtId="0" fontId="14" fillId="15" borderId="13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SERVICIOS!$A$32:$A$51</c:f>
              <c:strCache>
                <c:ptCount val="20"/>
                <c:pt idx="0">
                  <c:v>Especialidades quirúrgicas - Ortopedia</c:v>
                </c:pt>
                <c:pt idx="1">
                  <c:v>Medicina interna</c:v>
                </c:pt>
                <c:pt idx="2">
                  <c:v>Laboratorio Clínico</c:v>
                </c:pt>
                <c:pt idx="3">
                  <c:v>Ginecología</c:v>
                </c:pt>
                <c:pt idx="4">
                  <c:v>Sala de Partos</c:v>
                </c:pt>
                <c:pt idx="5">
                  <c:v>Unidad complementaria No Respiratoria</c:v>
                </c:pt>
                <c:pt idx="6">
                  <c:v>Especialidades quinto piso - pensión</c:v>
                </c:pt>
                <c:pt idx="7">
                  <c:v>Ucin</c:v>
                </c:pt>
                <c:pt idx="8">
                  <c:v>Cirugía general  </c:v>
                </c:pt>
                <c:pt idx="9">
                  <c:v>Cuidado basico</c:v>
                </c:pt>
                <c:pt idx="10">
                  <c:v>Unidad complementaria Respiratoria</c:v>
                </c:pt>
                <c:pt idx="11">
                  <c:v>Quirófano</c:v>
                </c:pt>
                <c:pt idx="12">
                  <c:v>Imágenes Diagnósticas</c:v>
                </c:pt>
                <c:pt idx="13">
                  <c:v>Soporte Terapéutico</c:v>
                </c:pt>
                <c:pt idx="14">
                  <c:v>Urgencias No Respiratoria</c:v>
                </c:pt>
                <c:pt idx="15">
                  <c:v>Hemodialisis</c:v>
                </c:pt>
                <c:pt idx="16">
                  <c:v>Urgencias Respiratoria</c:v>
                </c:pt>
                <c:pt idx="17">
                  <c:v>Consulta externa</c:v>
                </c:pt>
                <c:pt idx="18">
                  <c:v>Cuidado Intermedio Adulto</c:v>
                </c:pt>
                <c:pt idx="19">
                  <c:v>Uci Adulto</c:v>
                </c:pt>
              </c:strCache>
            </c:strRef>
          </c:cat>
          <c:val>
            <c:numRef>
              <c:f>SERVICIOS!$B$32:$B$51</c:f>
              <c:numCache>
                <c:formatCode>0%</c:formatCode>
                <c:ptCount val="20"/>
                <c:pt idx="0">
                  <c:v>0.98879444444444442</c:v>
                </c:pt>
                <c:pt idx="1">
                  <c:v>0.98097222222222236</c:v>
                </c:pt>
                <c:pt idx="2">
                  <c:v>0.9695138888888889</c:v>
                </c:pt>
                <c:pt idx="3">
                  <c:v>0.96426388888888881</c:v>
                </c:pt>
                <c:pt idx="4">
                  <c:v>0.95434027777777775</c:v>
                </c:pt>
                <c:pt idx="5">
                  <c:v>0.93965277777777767</c:v>
                </c:pt>
                <c:pt idx="6">
                  <c:v>0.93869513888888878</c:v>
                </c:pt>
                <c:pt idx="7">
                  <c:v>0.92897916666666669</c:v>
                </c:pt>
                <c:pt idx="8">
                  <c:v>0.92718472222222215</c:v>
                </c:pt>
                <c:pt idx="9">
                  <c:v>0.92437499999999984</c:v>
                </c:pt>
                <c:pt idx="10">
                  <c:v>0.92429351851851849</c:v>
                </c:pt>
                <c:pt idx="11">
                  <c:v>0.92380166666666663</c:v>
                </c:pt>
                <c:pt idx="12">
                  <c:v>0.92083333333333328</c:v>
                </c:pt>
                <c:pt idx="13">
                  <c:v>0.91247222222222224</c:v>
                </c:pt>
                <c:pt idx="14">
                  <c:v>0.9037236111111111</c:v>
                </c:pt>
                <c:pt idx="15">
                  <c:v>0.89754166666666668</c:v>
                </c:pt>
                <c:pt idx="16">
                  <c:v>0.8721458333333334</c:v>
                </c:pt>
                <c:pt idx="17">
                  <c:v>0.82236666666666669</c:v>
                </c:pt>
                <c:pt idx="18">
                  <c:v>0.78970370370370369</c:v>
                </c:pt>
                <c:pt idx="19">
                  <c:v>0.76513333333333333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9812064"/>
        <c:axId val="470775840"/>
        <c:axId val="0"/>
      </c:bar3DChart>
      <c:catAx>
        <c:axId val="309812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70775840"/>
        <c:crosses val="autoZero"/>
        <c:auto val="1"/>
        <c:lblAlgn val="ctr"/>
        <c:lblOffset val="100"/>
        <c:noMultiLvlLbl val="0"/>
      </c:catAx>
      <c:valAx>
        <c:axId val="4707758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09812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28575</xdr:rowOff>
    </xdr:from>
    <xdr:to>
      <xdr:col>1</xdr:col>
      <xdr:colOff>581025</xdr:colOff>
      <xdr:row>1</xdr:row>
      <xdr:rowOff>473074</xdr:rowOff>
    </xdr:to>
    <xdr:pic>
      <xdr:nvPicPr>
        <xdr:cNvPr id="2" name="6 Imagen">
          <a:extLst>
            <a:ext uri="{FF2B5EF4-FFF2-40B4-BE49-F238E27FC236}">
              <a16:creationId xmlns:r="http://schemas.openxmlformats.org/officeDocument/2006/relationships" xmlns:p="http://schemas.openxmlformats.org/presentationml/2006/main" xmlns="" xmlns:a16="http://schemas.microsoft.com/office/drawing/2014/main" xmlns:lc="http://schemas.openxmlformats.org/drawingml/2006/lockedCanvas" id="{CB97C2F5-3820-4BA6-892F-8B457A615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16891"/>
        <a:stretch/>
      </xdr:blipFill>
      <xdr:spPr>
        <a:xfrm>
          <a:off x="161925" y="514350"/>
          <a:ext cx="419100" cy="444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0</xdr:row>
      <xdr:rowOff>0</xdr:rowOff>
    </xdr:from>
    <xdr:to>
      <xdr:col>1</xdr:col>
      <xdr:colOff>771525</xdr:colOff>
      <xdr:row>0</xdr:row>
      <xdr:rowOff>498420</xdr:rowOff>
    </xdr:to>
    <xdr:pic>
      <xdr:nvPicPr>
        <xdr:cNvPr id="2" name="6 Imagen">
          <a:extLst>
            <a:ext uri="{FF2B5EF4-FFF2-40B4-BE49-F238E27FC236}">
              <a16:creationId xmlns:r="http://schemas.openxmlformats.org/officeDocument/2006/relationships" xmlns:p="http://schemas.openxmlformats.org/presentationml/2006/main" xmlns="" xmlns:a16="http://schemas.microsoft.com/office/drawing/2014/main" xmlns:lc="http://schemas.openxmlformats.org/drawingml/2006/lockedCanvas" id="{CB97C2F5-3820-4BA6-892F-8B457A615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16891"/>
        <a:stretch/>
      </xdr:blipFill>
      <xdr:spPr>
        <a:xfrm>
          <a:off x="590550" y="0"/>
          <a:ext cx="457200" cy="498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</xdr:row>
      <xdr:rowOff>19050</xdr:rowOff>
    </xdr:from>
    <xdr:to>
      <xdr:col>0</xdr:col>
      <xdr:colOff>866775</xdr:colOff>
      <xdr:row>1</xdr:row>
      <xdr:rowOff>593670</xdr:rowOff>
    </xdr:to>
    <xdr:pic>
      <xdr:nvPicPr>
        <xdr:cNvPr id="2" name="6 Imagen">
          <a:extLst>
            <a:ext uri="{FF2B5EF4-FFF2-40B4-BE49-F238E27FC236}">
              <a16:creationId xmlns:r="http://schemas.openxmlformats.org/officeDocument/2006/relationships" xmlns:p="http://schemas.openxmlformats.org/presentationml/2006/main" xmlns="" xmlns:a16="http://schemas.microsoft.com/office/drawing/2014/main" xmlns:lc="http://schemas.openxmlformats.org/drawingml/2006/lockedCanvas" id="{CB97C2F5-3820-4BA6-892F-8B457A615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16891"/>
        <a:stretch/>
      </xdr:blipFill>
      <xdr:spPr>
        <a:xfrm>
          <a:off x="666750" y="209550"/>
          <a:ext cx="552450" cy="574620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30</xdr:row>
      <xdr:rowOff>176212</xdr:rowOff>
    </xdr:from>
    <xdr:to>
      <xdr:col>13</xdr:col>
      <xdr:colOff>314325</xdr:colOff>
      <xdr:row>48</xdr:row>
      <xdr:rowOff>61912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2"/>
  <sheetViews>
    <sheetView tabSelected="1" zoomScale="120" zoomScaleNormal="120" workbookViewId="0">
      <selection activeCell="H16" sqref="H16"/>
    </sheetView>
  </sheetViews>
  <sheetFormatPr baseColWidth="10" defaultRowHeight="38.25" customHeight="1" x14ac:dyDescent="0.2"/>
  <cols>
    <col min="1" max="1" width="2.85546875" style="2" customWidth="1"/>
    <col min="2" max="3" width="11.42578125" style="2"/>
    <col min="4" max="4" width="11.5703125" style="2" customWidth="1"/>
    <col min="5" max="5" width="11.7109375" style="2" customWidth="1"/>
    <col min="6" max="7" width="11" style="2" customWidth="1"/>
    <col min="8" max="8" width="12.42578125" style="2" customWidth="1"/>
    <col min="9" max="9" width="12" style="2" customWidth="1"/>
    <col min="10" max="10" width="13.140625" style="2" customWidth="1"/>
    <col min="11" max="11" width="11" style="2" customWidth="1"/>
    <col min="12" max="12" width="14.42578125" style="2" customWidth="1"/>
    <col min="13" max="14" width="8.42578125" style="2" customWidth="1"/>
    <col min="15" max="15" width="3.7109375" style="2" customWidth="1"/>
    <col min="16" max="16384" width="11.42578125" style="2"/>
  </cols>
  <sheetData>
    <row r="1" spans="2:15" ht="12.75" x14ac:dyDescent="0.2"/>
    <row r="2" spans="2:15" ht="38.25" customHeight="1" x14ac:dyDescent="0.2">
      <c r="B2" s="1"/>
      <c r="C2" s="226" t="s">
        <v>109</v>
      </c>
      <c r="D2" s="226"/>
      <c r="E2" s="226"/>
      <c r="F2" s="226"/>
      <c r="G2" s="226"/>
      <c r="H2" s="226"/>
      <c r="I2" s="226"/>
      <c r="J2" s="226"/>
      <c r="K2" s="226"/>
    </row>
    <row r="3" spans="2:15" ht="12.75" x14ac:dyDescent="0.2"/>
    <row r="4" spans="2:15" ht="38.25" customHeight="1" x14ac:dyDescent="0.2">
      <c r="B4" s="3" t="s">
        <v>0</v>
      </c>
      <c r="C4" s="3" t="s">
        <v>1</v>
      </c>
      <c r="D4" s="3" t="s">
        <v>142</v>
      </c>
      <c r="G4" s="8"/>
      <c r="H4" s="8"/>
      <c r="I4" s="8"/>
      <c r="J4" s="8"/>
      <c r="K4" s="8"/>
      <c r="L4" s="8"/>
      <c r="M4" s="8"/>
      <c r="N4" s="8"/>
      <c r="O4" s="8"/>
    </row>
    <row r="5" spans="2:15" ht="12.75" x14ac:dyDescent="0.2">
      <c r="B5" s="39" t="s">
        <v>72</v>
      </c>
      <c r="C5" s="10">
        <f>D22+D23+D24+D25+D26+D27+D28+D29+D30+D31+D35+D39+D41+D47+D48+D52+D53+D54+D59+D63+D67+D68</f>
        <v>252</v>
      </c>
      <c r="D5" s="11">
        <v>0.9</v>
      </c>
      <c r="G5" s="8"/>
      <c r="H5" s="8"/>
      <c r="I5" s="8"/>
      <c r="J5" s="8"/>
      <c r="K5" s="8"/>
      <c r="L5" s="8"/>
      <c r="M5" s="8"/>
      <c r="N5" s="8"/>
      <c r="O5" s="8"/>
    </row>
    <row r="6" spans="2:15" ht="12.75" x14ac:dyDescent="0.2">
      <c r="B6" s="39" t="s">
        <v>73</v>
      </c>
      <c r="C6" s="10">
        <f>D74+D75+D76+D77+D78+D80+D79+D81+D82+D83+D87+D92+D94+D100+D101+D105+D106+D107+D112+D116+D120+D121</f>
        <v>365</v>
      </c>
      <c r="D6" s="53">
        <v>0.91</v>
      </c>
      <c r="G6" s="8"/>
      <c r="H6" s="8"/>
      <c r="I6" s="8"/>
      <c r="J6" s="8"/>
      <c r="K6" s="8"/>
      <c r="L6" s="8"/>
      <c r="M6" s="8"/>
      <c r="N6" s="8"/>
      <c r="O6" s="8"/>
    </row>
    <row r="7" spans="2:15" ht="12.75" x14ac:dyDescent="0.2">
      <c r="B7" s="39" t="s">
        <v>2</v>
      </c>
      <c r="C7" s="10">
        <f>D127+D128+D129+D130+D131+D132+D133+D134+D135+D139+D143+D145+D151+D152+D156+D157+D158+D163+D167+D172+D173</f>
        <v>418</v>
      </c>
      <c r="D7" s="53">
        <v>0.91</v>
      </c>
      <c r="G7" s="8"/>
      <c r="H7" s="8"/>
      <c r="I7" s="8"/>
      <c r="J7" s="8"/>
      <c r="K7" s="8"/>
      <c r="L7" s="8"/>
      <c r="M7" s="8"/>
      <c r="N7" s="8"/>
      <c r="O7" s="8"/>
    </row>
    <row r="8" spans="2:15" ht="12.75" x14ac:dyDescent="0.2">
      <c r="B8" s="39" t="s">
        <v>3</v>
      </c>
      <c r="C8" s="10">
        <f>D179+D180+D181+D182+D183+D184+D185+D186+D190+D194+D218+D221+D224+D196+D202+D203+D207+D208+D209+D214+D229+D233+D234</f>
        <v>428</v>
      </c>
      <c r="D8" s="11">
        <v>0.92</v>
      </c>
      <c r="G8" s="8"/>
      <c r="H8" s="8"/>
      <c r="I8" s="8"/>
      <c r="J8" s="8"/>
      <c r="K8" s="8"/>
      <c r="L8" s="8"/>
      <c r="M8" s="8"/>
      <c r="N8" s="8"/>
      <c r="O8" s="8"/>
    </row>
    <row r="9" spans="2:15" ht="12.75" x14ac:dyDescent="0.2">
      <c r="B9" s="39" t="s">
        <v>4</v>
      </c>
      <c r="C9" s="10">
        <f>D240+D241+D242+D243+D244+D245+D246+D247+D251+D255+D257+D263+D264+D268+D269+D270+D275+D279+D282+D285+D291+D295+D296</f>
        <v>382</v>
      </c>
      <c r="D9" s="11">
        <v>0.94</v>
      </c>
      <c r="G9" s="8"/>
      <c r="H9" s="8"/>
      <c r="I9" s="8"/>
      <c r="J9" s="8"/>
      <c r="K9" s="8"/>
      <c r="L9" s="8"/>
      <c r="M9" s="8"/>
      <c r="N9" s="8"/>
      <c r="O9" s="8"/>
    </row>
    <row r="10" spans="2:15" ht="12.75" x14ac:dyDescent="0.2">
      <c r="B10" s="39" t="s">
        <v>5</v>
      </c>
      <c r="C10" s="10">
        <f>D302+D303+D304+D305+D306+D307+D308+D309+D313+D317+D319+D325+D326+D330+D331+D332+D337+D341+D344+D347+D351+D355+D356</f>
        <v>360</v>
      </c>
      <c r="D10" s="11">
        <v>0.95</v>
      </c>
      <c r="G10" s="8"/>
      <c r="H10" s="8"/>
      <c r="I10" s="8"/>
      <c r="J10" s="8"/>
      <c r="K10" s="8"/>
      <c r="L10" s="8"/>
      <c r="M10" s="8"/>
      <c r="N10" s="8"/>
      <c r="O10" s="8"/>
    </row>
    <row r="11" spans="2:15" ht="12.75" x14ac:dyDescent="0.2">
      <c r="B11" s="39" t="s">
        <v>6</v>
      </c>
      <c r="C11" s="10">
        <f>D362+D363+D364+D365+D366+D367+D368+D369+D373+D377+D379+D385+D386+D390+D391+D392+D397+D401+D404+D407+D411+D415+D416</f>
        <v>355</v>
      </c>
      <c r="D11" s="11">
        <v>0.94</v>
      </c>
      <c r="G11" s="8"/>
      <c r="H11" s="8"/>
      <c r="I11" s="8"/>
      <c r="J11" s="8"/>
      <c r="K11" s="8"/>
      <c r="L11" s="8"/>
      <c r="M11" s="8"/>
      <c r="N11" s="8"/>
      <c r="O11" s="8"/>
    </row>
    <row r="12" spans="2:15" ht="12.75" x14ac:dyDescent="0.2">
      <c r="B12" s="39" t="s">
        <v>7</v>
      </c>
      <c r="C12" s="10">
        <f>D422+D423+D424+D425+D426+D427+D428+D429+D433+D437+D439+D445+D446+D450+D451+D452+D457+D461+D464+D467+D475+D476</f>
        <v>316</v>
      </c>
      <c r="D12" s="11">
        <v>0.94</v>
      </c>
      <c r="G12" s="8"/>
      <c r="H12" s="8"/>
      <c r="I12" s="8"/>
      <c r="J12" s="8"/>
      <c r="K12" s="8"/>
      <c r="L12" s="8"/>
      <c r="M12" s="8"/>
      <c r="N12" s="8"/>
      <c r="O12" s="8"/>
    </row>
    <row r="13" spans="2:15" ht="12.75" x14ac:dyDescent="0.2">
      <c r="B13" s="39" t="s">
        <v>8</v>
      </c>
      <c r="C13" s="10">
        <f>D482+D483+D484+D485+D486+D487+D488+D489+D493+D497+D499+D505+D506+D510+D511+D512+D517+D521+D525+D526</f>
        <v>310</v>
      </c>
      <c r="D13" s="11">
        <v>0.93</v>
      </c>
      <c r="G13" s="8"/>
      <c r="H13" s="8"/>
      <c r="I13" s="8"/>
      <c r="J13" s="8"/>
      <c r="K13" s="8"/>
      <c r="L13" s="8"/>
      <c r="M13" s="8"/>
      <c r="N13" s="8"/>
      <c r="O13" s="8"/>
    </row>
    <row r="14" spans="2:15" ht="12.75" x14ac:dyDescent="0.2">
      <c r="B14" s="39" t="s">
        <v>9</v>
      </c>
      <c r="C14" s="10">
        <f>D552+D553+D554+D555+D556+D557+D558+D559+D563+D567+D569+D575+D576+D580+D581+D582+D587+D595+D596</f>
        <v>349</v>
      </c>
      <c r="D14" s="11">
        <v>0.95</v>
      </c>
      <c r="G14" s="8"/>
      <c r="H14" s="8"/>
      <c r="I14" s="8"/>
      <c r="J14" s="8"/>
      <c r="K14" s="8"/>
      <c r="L14" s="8"/>
      <c r="M14" s="8"/>
      <c r="N14" s="8"/>
      <c r="O14" s="8"/>
    </row>
    <row r="15" spans="2:15" ht="12.75" x14ac:dyDescent="0.2">
      <c r="B15" s="39" t="s">
        <v>69</v>
      </c>
      <c r="C15" s="10">
        <f>D616+D617+D618+D619+D620+D621+D622+D623+D627+D631+D633+D639+D640+D644+D645+D646+D651+D655+D659+D660+D665+D668+D671+D674+D675</f>
        <v>383</v>
      </c>
      <c r="D15" s="44">
        <v>0.95</v>
      </c>
      <c r="G15" s="8"/>
      <c r="H15" s="8"/>
      <c r="I15" s="8"/>
      <c r="J15" s="8"/>
      <c r="K15" s="8"/>
      <c r="L15" s="8"/>
      <c r="M15" s="8"/>
      <c r="N15" s="8"/>
      <c r="O15" s="8"/>
    </row>
    <row r="16" spans="2:15" ht="12.75" x14ac:dyDescent="0.2">
      <c r="B16" s="39" t="s">
        <v>70</v>
      </c>
      <c r="C16" s="10">
        <f>D681+D682+D683+D684+D685+D686+D687+D688+D692+D696+D698+D703+D704+D708+D709+D710+D715+D719+D723+D724+D730+D733+D736+D739+D740</f>
        <v>357</v>
      </c>
      <c r="D16" s="44">
        <v>0.95</v>
      </c>
      <c r="G16" s="8"/>
      <c r="H16" s="8"/>
      <c r="I16" s="8"/>
      <c r="J16" s="8"/>
      <c r="K16" s="8"/>
      <c r="L16" s="8"/>
      <c r="M16" s="8"/>
      <c r="N16" s="8"/>
      <c r="O16" s="8"/>
    </row>
    <row r="17" spans="2:15" ht="12.75" x14ac:dyDescent="0.2">
      <c r="B17" s="123" t="s">
        <v>54</v>
      </c>
      <c r="C17" s="124">
        <f>SUM(C5:C16)</f>
        <v>4275</v>
      </c>
      <c r="D17" s="125">
        <f>AVERAGE(D5:D16)</f>
        <v>0.93249999999999977</v>
      </c>
      <c r="G17" s="8"/>
      <c r="H17" s="8"/>
      <c r="I17" s="8"/>
      <c r="J17" s="8"/>
      <c r="K17" s="8"/>
      <c r="L17" s="8"/>
      <c r="M17" s="8"/>
      <c r="N17" s="8"/>
      <c r="O17" s="8"/>
    </row>
    <row r="18" spans="2:15" ht="12.75" x14ac:dyDescent="0.2"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ht="12.75" x14ac:dyDescent="0.2">
      <c r="B19" s="12" t="s">
        <v>74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</row>
    <row r="20" spans="2:15" ht="12.75" x14ac:dyDescent="0.2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2:15" ht="38.25" customHeight="1" x14ac:dyDescent="0.2">
      <c r="B21" s="197" t="s">
        <v>11</v>
      </c>
      <c r="C21" s="197"/>
      <c r="D21" s="4" t="s">
        <v>1</v>
      </c>
      <c r="E21" s="4" t="s">
        <v>12</v>
      </c>
      <c r="F21" s="4" t="s">
        <v>13</v>
      </c>
      <c r="G21" s="4" t="s">
        <v>14</v>
      </c>
      <c r="H21" s="4" t="s">
        <v>15</v>
      </c>
      <c r="I21" s="4" t="s">
        <v>16</v>
      </c>
      <c r="J21" s="4" t="s">
        <v>17</v>
      </c>
      <c r="K21" s="4" t="s">
        <v>18</v>
      </c>
      <c r="L21" s="8"/>
      <c r="M21" s="8"/>
      <c r="N21" s="8"/>
      <c r="O21" s="8"/>
    </row>
    <row r="22" spans="2:15" ht="12.75" x14ac:dyDescent="0.2">
      <c r="B22" s="201" t="s">
        <v>19</v>
      </c>
      <c r="C22" s="201"/>
      <c r="D22" s="9">
        <v>16</v>
      </c>
      <c r="E22" s="13">
        <v>0.89</v>
      </c>
      <c r="F22" s="14">
        <v>0.95899999999999996</v>
      </c>
      <c r="G22" s="15">
        <v>0.93600000000000005</v>
      </c>
      <c r="H22" s="14">
        <v>0.79700000000000004</v>
      </c>
      <c r="I22" s="15">
        <v>0.97</v>
      </c>
      <c r="J22" s="15">
        <v>0.89</v>
      </c>
      <c r="K22" s="16">
        <f>+AVERAGE(E22:J22)</f>
        <v>0.90700000000000003</v>
      </c>
      <c r="L22" s="8"/>
      <c r="M22" s="8"/>
      <c r="N22" s="8"/>
      <c r="O22" s="8"/>
    </row>
    <row r="23" spans="2:15" ht="12.75" x14ac:dyDescent="0.2">
      <c r="B23" s="208" t="s">
        <v>20</v>
      </c>
      <c r="C23" s="209"/>
      <c r="D23" s="9">
        <v>11</v>
      </c>
      <c r="E23" s="13">
        <v>1</v>
      </c>
      <c r="F23" s="14">
        <v>1</v>
      </c>
      <c r="G23" s="15">
        <v>0.99</v>
      </c>
      <c r="H23" s="14">
        <v>0.99</v>
      </c>
      <c r="I23" s="15">
        <v>1</v>
      </c>
      <c r="J23" s="15">
        <v>1</v>
      </c>
      <c r="K23" s="16">
        <f t="shared" ref="K23:K31" si="0">+AVERAGE(E23:J23)</f>
        <v>0.9966666666666667</v>
      </c>
      <c r="L23" s="8"/>
      <c r="M23" s="8"/>
      <c r="N23" s="8"/>
      <c r="O23" s="8"/>
    </row>
    <row r="24" spans="2:15" ht="38.25" customHeight="1" x14ac:dyDescent="0.2">
      <c r="B24" s="201" t="s">
        <v>21</v>
      </c>
      <c r="C24" s="201"/>
      <c r="D24" s="9">
        <v>8</v>
      </c>
      <c r="E24" s="14">
        <v>0.96</v>
      </c>
      <c r="F24" s="17">
        <v>0.98</v>
      </c>
      <c r="G24" s="11">
        <v>1</v>
      </c>
      <c r="H24" s="17">
        <v>0.92</v>
      </c>
      <c r="I24" s="15">
        <v>1</v>
      </c>
      <c r="J24" s="11">
        <v>1</v>
      </c>
      <c r="K24" s="16">
        <f t="shared" si="0"/>
        <v>0.97666666666666657</v>
      </c>
      <c r="L24" s="8"/>
      <c r="M24" s="8"/>
      <c r="N24" s="8"/>
      <c r="O24" s="8"/>
    </row>
    <row r="25" spans="2:15" ht="26.25" customHeight="1" x14ac:dyDescent="0.2">
      <c r="B25" s="208" t="s">
        <v>82</v>
      </c>
      <c r="C25" s="209"/>
      <c r="D25" s="9">
        <v>0</v>
      </c>
      <c r="E25" s="14">
        <v>0</v>
      </c>
      <c r="F25" s="17">
        <v>0</v>
      </c>
      <c r="G25" s="11">
        <v>0</v>
      </c>
      <c r="H25" s="17">
        <v>0</v>
      </c>
      <c r="I25" s="15">
        <v>0</v>
      </c>
      <c r="J25" s="11">
        <v>0</v>
      </c>
      <c r="K25" s="16">
        <f t="shared" si="0"/>
        <v>0</v>
      </c>
      <c r="L25" s="8"/>
      <c r="M25" s="8"/>
      <c r="N25" s="8"/>
      <c r="O25" s="8"/>
    </row>
    <row r="26" spans="2:15" ht="24.75" customHeight="1" x14ac:dyDescent="0.2">
      <c r="B26" s="208" t="s">
        <v>83</v>
      </c>
      <c r="C26" s="209"/>
      <c r="D26" s="9">
        <v>12</v>
      </c>
      <c r="E26" s="17">
        <v>0.85</v>
      </c>
      <c r="F26" s="17">
        <v>0.99</v>
      </c>
      <c r="G26" s="11">
        <v>0.96</v>
      </c>
      <c r="H26" s="17">
        <v>0.93</v>
      </c>
      <c r="I26" s="15">
        <v>1</v>
      </c>
      <c r="J26" s="11">
        <v>0.96</v>
      </c>
      <c r="K26" s="16">
        <f t="shared" si="0"/>
        <v>0.94833333333333336</v>
      </c>
      <c r="L26" s="8"/>
      <c r="M26" s="8"/>
      <c r="N26" s="8"/>
      <c r="O26" s="8"/>
    </row>
    <row r="27" spans="2:15" ht="24.75" customHeight="1" x14ac:dyDescent="0.2">
      <c r="B27" s="208" t="s">
        <v>85</v>
      </c>
      <c r="C27" s="209"/>
      <c r="D27" s="71">
        <v>15</v>
      </c>
      <c r="E27" s="17">
        <v>0.9</v>
      </c>
      <c r="F27" s="17">
        <v>0.95</v>
      </c>
      <c r="G27" s="70">
        <v>0.94</v>
      </c>
      <c r="H27" s="17">
        <v>0.92</v>
      </c>
      <c r="I27" s="15">
        <v>1</v>
      </c>
      <c r="J27" s="70">
        <v>0.91</v>
      </c>
      <c r="K27" s="16">
        <f t="shared" si="0"/>
        <v>0.93666666666666665</v>
      </c>
      <c r="L27" s="8"/>
      <c r="M27" s="8"/>
      <c r="N27" s="8"/>
      <c r="O27" s="8"/>
    </row>
    <row r="28" spans="2:15" ht="12.75" x14ac:dyDescent="0.2">
      <c r="B28" s="208" t="s">
        <v>80</v>
      </c>
      <c r="C28" s="209"/>
      <c r="D28" s="54">
        <v>3</v>
      </c>
      <c r="E28" s="17">
        <v>1</v>
      </c>
      <c r="F28" s="17">
        <v>1</v>
      </c>
      <c r="G28" s="53">
        <v>1</v>
      </c>
      <c r="H28" s="17">
        <v>1</v>
      </c>
      <c r="I28" s="15">
        <v>1</v>
      </c>
      <c r="J28" s="53">
        <v>1</v>
      </c>
      <c r="K28" s="16">
        <f t="shared" si="0"/>
        <v>1</v>
      </c>
      <c r="L28" s="8"/>
      <c r="M28" s="8"/>
      <c r="N28" s="8"/>
      <c r="O28" s="8"/>
    </row>
    <row r="29" spans="2:15" ht="12.75" x14ac:dyDescent="0.2">
      <c r="B29" s="208" t="s">
        <v>86</v>
      </c>
      <c r="C29" s="209"/>
      <c r="D29" s="9">
        <v>46</v>
      </c>
      <c r="E29" s="17">
        <v>0.81</v>
      </c>
      <c r="F29" s="17">
        <v>0.91</v>
      </c>
      <c r="G29" s="133">
        <v>0.92</v>
      </c>
      <c r="H29" s="17">
        <v>0.82</v>
      </c>
      <c r="I29" s="15">
        <v>0.99</v>
      </c>
      <c r="J29" s="133">
        <v>0.97</v>
      </c>
      <c r="K29" s="16">
        <f t="shared" si="0"/>
        <v>0.90333333333333332</v>
      </c>
      <c r="L29" s="8"/>
      <c r="M29" s="8"/>
      <c r="N29" s="8"/>
      <c r="O29" s="8"/>
    </row>
    <row r="30" spans="2:15" ht="12.75" x14ac:dyDescent="0.2">
      <c r="B30" s="208" t="s">
        <v>81</v>
      </c>
      <c r="C30" s="209"/>
      <c r="D30" s="54">
        <v>9</v>
      </c>
      <c r="E30" s="53">
        <v>0.8</v>
      </c>
      <c r="F30" s="53">
        <v>0.85</v>
      </c>
      <c r="G30" s="53">
        <v>0.73</v>
      </c>
      <c r="H30" s="53">
        <v>0.85</v>
      </c>
      <c r="I30" s="53">
        <v>1</v>
      </c>
      <c r="J30" s="53">
        <v>0.95</v>
      </c>
      <c r="K30" s="16">
        <f t="shared" si="0"/>
        <v>0.8633333333333334</v>
      </c>
      <c r="L30" s="8"/>
      <c r="M30" s="8"/>
      <c r="N30" s="8"/>
      <c r="O30" s="8"/>
    </row>
    <row r="31" spans="2:15" ht="12.75" x14ac:dyDescent="0.2">
      <c r="B31" s="18" t="s">
        <v>23</v>
      </c>
      <c r="C31" s="19"/>
      <c r="D31" s="9">
        <v>12</v>
      </c>
      <c r="E31" s="17">
        <v>0.98</v>
      </c>
      <c r="F31" s="17">
        <v>0.96</v>
      </c>
      <c r="G31" s="11">
        <v>0.98</v>
      </c>
      <c r="H31" s="17">
        <v>0.92</v>
      </c>
      <c r="I31" s="15">
        <v>0.67</v>
      </c>
      <c r="J31" s="11">
        <v>1</v>
      </c>
      <c r="K31" s="16">
        <f t="shared" si="0"/>
        <v>0.91833333333333333</v>
      </c>
      <c r="L31" s="8"/>
      <c r="M31" s="8"/>
      <c r="N31" s="8"/>
      <c r="O31" s="8"/>
    </row>
    <row r="32" spans="2:15" ht="12.75" x14ac:dyDescent="0.2">
      <c r="B32" s="197" t="s">
        <v>24</v>
      </c>
      <c r="C32" s="197"/>
      <c r="D32" s="197"/>
      <c r="E32" s="197"/>
      <c r="F32" s="197"/>
      <c r="G32" s="197"/>
      <c r="H32" s="197"/>
      <c r="I32" s="197"/>
      <c r="J32" s="197"/>
      <c r="K32" s="20">
        <f>+AVERAGE(K22:K31)</f>
        <v>0.8450333333333333</v>
      </c>
      <c r="L32" s="8"/>
      <c r="M32" s="8"/>
      <c r="N32" s="8"/>
      <c r="O32" s="8"/>
    </row>
    <row r="33" spans="2:15" ht="21" customHeight="1" x14ac:dyDescent="0.2">
      <c r="B33" s="5"/>
      <c r="C33" s="5"/>
      <c r="D33" s="5"/>
      <c r="E33" s="5"/>
      <c r="F33" s="5"/>
      <c r="G33" s="5"/>
      <c r="H33" s="5"/>
      <c r="I33" s="5"/>
      <c r="J33" s="5"/>
      <c r="K33" s="21"/>
      <c r="L33" s="8"/>
      <c r="M33" s="8"/>
      <c r="N33" s="8"/>
      <c r="O33" s="8"/>
    </row>
    <row r="34" spans="2:15" ht="57" customHeight="1" x14ac:dyDescent="0.2">
      <c r="B34" s="197" t="s">
        <v>11</v>
      </c>
      <c r="C34" s="197"/>
      <c r="D34" s="4" t="s">
        <v>1</v>
      </c>
      <c r="E34" s="4" t="s">
        <v>13</v>
      </c>
      <c r="F34" s="4" t="s">
        <v>15</v>
      </c>
      <c r="G34" s="4" t="s">
        <v>84</v>
      </c>
      <c r="H34" s="4" t="s">
        <v>16</v>
      </c>
      <c r="I34" s="4" t="s">
        <v>18</v>
      </c>
      <c r="J34" s="5"/>
      <c r="K34" s="5"/>
      <c r="L34" s="8"/>
      <c r="M34" s="8"/>
      <c r="N34" s="8"/>
      <c r="O34" s="8"/>
    </row>
    <row r="35" spans="2:15" ht="12.75" x14ac:dyDescent="0.2">
      <c r="B35" s="198" t="s">
        <v>26</v>
      </c>
      <c r="C35" s="198"/>
      <c r="D35" s="9">
        <v>24</v>
      </c>
      <c r="E35" s="13">
        <v>0.57999999999999996</v>
      </c>
      <c r="F35" s="14">
        <v>0.84</v>
      </c>
      <c r="G35" s="15">
        <v>0.6</v>
      </c>
      <c r="H35" s="14">
        <v>0.88</v>
      </c>
      <c r="I35" s="15">
        <f>+AVERAGE(E35:H35)</f>
        <v>0.72499999999999998</v>
      </c>
      <c r="J35" s="22"/>
      <c r="K35" s="23"/>
      <c r="L35" s="8"/>
      <c r="M35" s="8"/>
      <c r="N35" s="8"/>
      <c r="O35" s="8"/>
    </row>
    <row r="36" spans="2:15" ht="12.75" x14ac:dyDescent="0.2">
      <c r="B36" s="5"/>
      <c r="C36" s="5"/>
      <c r="D36" s="5"/>
      <c r="E36" s="5"/>
      <c r="F36" s="5"/>
      <c r="G36" s="5"/>
      <c r="H36" s="5"/>
      <c r="I36" s="5"/>
      <c r="J36" s="5"/>
      <c r="K36" s="21"/>
      <c r="L36" s="8"/>
      <c r="M36" s="8"/>
      <c r="N36" s="8"/>
      <c r="O36" s="8"/>
    </row>
    <row r="37" spans="2:15" ht="38.25" customHeight="1" x14ac:dyDescent="0.2">
      <c r="B37" s="197" t="s">
        <v>11</v>
      </c>
      <c r="C37" s="197"/>
      <c r="D37" s="197" t="s">
        <v>1</v>
      </c>
      <c r="E37" s="198" t="s">
        <v>12</v>
      </c>
      <c r="F37" s="197" t="s">
        <v>28</v>
      </c>
      <c r="G37" s="197"/>
      <c r="H37" s="197" t="s">
        <v>25</v>
      </c>
      <c r="I37" s="197"/>
      <c r="J37" s="197" t="s">
        <v>29</v>
      </c>
      <c r="K37" s="204"/>
      <c r="L37" s="210" t="s">
        <v>31</v>
      </c>
      <c r="M37" s="68"/>
      <c r="N37" s="223"/>
      <c r="O37" s="223"/>
    </row>
    <row r="38" spans="2:15" ht="12" customHeight="1" x14ac:dyDescent="0.2">
      <c r="B38" s="197"/>
      <c r="C38" s="197"/>
      <c r="D38" s="197"/>
      <c r="E38" s="198"/>
      <c r="F38" s="197"/>
      <c r="G38" s="197"/>
      <c r="H38" s="197"/>
      <c r="I38" s="197"/>
      <c r="J38" s="197"/>
      <c r="K38" s="204"/>
      <c r="L38" s="211"/>
      <c r="M38" s="68"/>
      <c r="N38" s="223"/>
      <c r="O38" s="223"/>
    </row>
    <row r="39" spans="2:15" ht="12" customHeight="1" x14ac:dyDescent="0.2">
      <c r="B39" s="201" t="s">
        <v>32</v>
      </c>
      <c r="C39" s="201"/>
      <c r="D39" s="130">
        <v>26</v>
      </c>
      <c r="E39" s="129">
        <v>0.83</v>
      </c>
      <c r="F39" s="202">
        <v>0.63</v>
      </c>
      <c r="G39" s="203"/>
      <c r="H39" s="202">
        <v>0.77</v>
      </c>
      <c r="I39" s="203"/>
      <c r="J39" s="202">
        <v>0.79</v>
      </c>
      <c r="K39" s="222"/>
      <c r="L39" s="129">
        <v>0.68</v>
      </c>
      <c r="M39" s="68"/>
      <c r="N39" s="131"/>
      <c r="O39" s="131"/>
    </row>
    <row r="40" spans="2:15" ht="12" customHeight="1" x14ac:dyDescent="0.2">
      <c r="B40" s="204" t="s">
        <v>33</v>
      </c>
      <c r="C40" s="205"/>
      <c r="D40" s="18"/>
      <c r="E40" s="67"/>
      <c r="F40" s="67"/>
      <c r="G40" s="67"/>
      <c r="H40" s="67"/>
      <c r="I40" s="67"/>
      <c r="J40" s="67"/>
      <c r="K40" s="67"/>
      <c r="L40" s="20">
        <f>(E39+F39+H39+J39+L39)/5</f>
        <v>0.74</v>
      </c>
      <c r="M40" s="68"/>
      <c r="N40" s="131"/>
      <c r="O40" s="131"/>
    </row>
    <row r="41" spans="2:15" ht="12" customHeight="1" x14ac:dyDescent="0.2">
      <c r="B41" s="201" t="s">
        <v>112</v>
      </c>
      <c r="C41" s="201"/>
      <c r="D41" s="130">
        <v>9</v>
      </c>
      <c r="E41" s="129">
        <v>0.78</v>
      </c>
      <c r="F41" s="202">
        <v>0.63</v>
      </c>
      <c r="G41" s="203"/>
      <c r="H41" s="202">
        <v>0.7</v>
      </c>
      <c r="I41" s="203"/>
      <c r="J41" s="202">
        <v>0.8</v>
      </c>
      <c r="K41" s="222"/>
      <c r="L41" s="129">
        <v>0.67</v>
      </c>
      <c r="M41" s="68"/>
      <c r="N41" s="131"/>
      <c r="O41" s="131"/>
    </row>
    <row r="42" spans="2:15" ht="12.75" x14ac:dyDescent="0.2">
      <c r="B42" s="204" t="s">
        <v>33</v>
      </c>
      <c r="C42" s="205"/>
      <c r="D42" s="18"/>
      <c r="E42" s="67"/>
      <c r="F42" s="67"/>
      <c r="G42" s="67"/>
      <c r="H42" s="67"/>
      <c r="I42" s="67"/>
      <c r="J42" s="67"/>
      <c r="K42" s="67"/>
      <c r="L42" s="20">
        <f>(E41+F41+H41+J41+L41)/5</f>
        <v>0.71599999999999997</v>
      </c>
      <c r="M42" s="68"/>
      <c r="N42" s="224"/>
      <c r="O42" s="223"/>
    </row>
    <row r="43" spans="2:15" ht="12.75" customHeight="1" x14ac:dyDescent="0.2">
      <c r="B43" s="204" t="s">
        <v>33</v>
      </c>
      <c r="C43" s="205"/>
      <c r="D43" s="18"/>
      <c r="E43" s="67"/>
      <c r="F43" s="67"/>
      <c r="G43" s="67"/>
      <c r="H43" s="67"/>
      <c r="I43" s="67"/>
      <c r="J43" s="67"/>
      <c r="K43" s="67"/>
      <c r="L43" s="20">
        <f>(L40+L42)/2</f>
        <v>0.72799999999999998</v>
      </c>
      <c r="M43" s="68"/>
      <c r="N43" s="224"/>
      <c r="O43" s="223"/>
    </row>
    <row r="44" spans="2:15" ht="12.75" x14ac:dyDescent="0.2">
      <c r="B44" s="8"/>
      <c r="C44" s="8"/>
      <c r="D44" s="8"/>
      <c r="E44" s="8"/>
      <c r="F44" s="8"/>
      <c r="G44" s="8"/>
      <c r="H44" s="8"/>
      <c r="I44" s="8"/>
      <c r="J44" s="8"/>
      <c r="K44" s="8"/>
      <c r="L44" s="41"/>
      <c r="M44" s="8"/>
      <c r="N44" s="8"/>
      <c r="O44" s="8"/>
    </row>
    <row r="45" spans="2:15" ht="38.25" customHeight="1" x14ac:dyDescent="0.2">
      <c r="B45" s="197" t="s">
        <v>11</v>
      </c>
      <c r="C45" s="197"/>
      <c r="D45" s="197" t="s">
        <v>1</v>
      </c>
      <c r="E45" s="198" t="s">
        <v>12</v>
      </c>
      <c r="F45" s="197" t="s">
        <v>25</v>
      </c>
      <c r="G45" s="197"/>
      <c r="H45" s="197" t="s">
        <v>15</v>
      </c>
      <c r="I45" s="197"/>
      <c r="J45" s="197" t="s">
        <v>34</v>
      </c>
      <c r="K45" s="197"/>
      <c r="L45" s="197" t="s">
        <v>18</v>
      </c>
      <c r="M45" s="8"/>
      <c r="N45" s="8"/>
      <c r="O45" s="8"/>
    </row>
    <row r="46" spans="2:15" ht="18.75" customHeight="1" x14ac:dyDescent="0.2">
      <c r="B46" s="197"/>
      <c r="C46" s="197"/>
      <c r="D46" s="197"/>
      <c r="E46" s="198"/>
      <c r="F46" s="197"/>
      <c r="G46" s="197"/>
      <c r="H46" s="197"/>
      <c r="I46" s="197"/>
      <c r="J46" s="197"/>
      <c r="K46" s="197"/>
      <c r="L46" s="197"/>
      <c r="M46" s="8"/>
      <c r="N46" s="8"/>
      <c r="O46" s="8"/>
    </row>
    <row r="47" spans="2:15" ht="12.75" x14ac:dyDescent="0.2">
      <c r="B47" s="201" t="s">
        <v>35</v>
      </c>
      <c r="C47" s="201"/>
      <c r="D47" s="9">
        <v>17</v>
      </c>
      <c r="E47" s="11">
        <v>0.97</v>
      </c>
      <c r="F47" s="202">
        <v>1</v>
      </c>
      <c r="G47" s="203"/>
      <c r="H47" s="202">
        <v>0.99</v>
      </c>
      <c r="I47" s="203"/>
      <c r="J47" s="202">
        <v>0.96</v>
      </c>
      <c r="K47" s="203"/>
      <c r="L47" s="11">
        <f>+AVERAGE(E47:K47)</f>
        <v>0.98</v>
      </c>
      <c r="M47" s="8"/>
      <c r="N47" s="8"/>
      <c r="O47" s="8"/>
    </row>
    <row r="48" spans="2:15" ht="12.75" x14ac:dyDescent="0.2">
      <c r="B48" s="201" t="s">
        <v>36</v>
      </c>
      <c r="C48" s="201"/>
      <c r="D48" s="9">
        <v>15</v>
      </c>
      <c r="E48" s="11">
        <v>0.95</v>
      </c>
      <c r="F48" s="202">
        <v>1</v>
      </c>
      <c r="G48" s="203"/>
      <c r="H48" s="202">
        <v>0.96</v>
      </c>
      <c r="I48" s="203"/>
      <c r="J48" s="202">
        <v>0.98</v>
      </c>
      <c r="K48" s="203"/>
      <c r="L48" s="57">
        <f>+AVERAGE(E48:K48)</f>
        <v>0.97250000000000003</v>
      </c>
      <c r="M48" s="8"/>
      <c r="N48" s="8"/>
      <c r="O48" s="8"/>
    </row>
    <row r="49" spans="2:15" ht="12.75" x14ac:dyDescent="0.2">
      <c r="B49" s="197" t="s">
        <v>33</v>
      </c>
      <c r="C49" s="197"/>
      <c r="D49" s="197"/>
      <c r="E49" s="197"/>
      <c r="F49" s="197"/>
      <c r="G49" s="197"/>
      <c r="H49" s="197"/>
      <c r="I49" s="197"/>
      <c r="J49" s="197"/>
      <c r="K49" s="197"/>
      <c r="L49" s="20">
        <f>+AVERAGE(L47:L48)</f>
        <v>0.97625000000000006</v>
      </c>
      <c r="M49" s="8"/>
      <c r="N49" s="8"/>
      <c r="O49" s="8"/>
    </row>
    <row r="50" spans="2:15" ht="12.75" x14ac:dyDescent="0.2">
      <c r="B50" s="5"/>
      <c r="C50" s="5"/>
      <c r="D50" s="5"/>
      <c r="E50" s="5"/>
      <c r="F50" s="5"/>
      <c r="G50" s="5"/>
      <c r="H50" s="5"/>
      <c r="I50" s="5"/>
      <c r="J50" s="5"/>
      <c r="K50" s="5"/>
      <c r="L50" s="21"/>
      <c r="M50" s="8"/>
      <c r="N50" s="8"/>
      <c r="O50" s="8"/>
    </row>
    <row r="51" spans="2:15" ht="50.25" customHeight="1" x14ac:dyDescent="0.2">
      <c r="B51" s="200" t="s">
        <v>11</v>
      </c>
      <c r="C51" s="200"/>
      <c r="D51" s="26" t="s">
        <v>1</v>
      </c>
      <c r="E51" s="26" t="s">
        <v>28</v>
      </c>
      <c r="F51" s="24" t="s">
        <v>37</v>
      </c>
      <c r="G51" s="24" t="s">
        <v>78</v>
      </c>
      <c r="H51" s="6" t="s">
        <v>16</v>
      </c>
      <c r="I51" s="6" t="s">
        <v>38</v>
      </c>
      <c r="J51" s="7"/>
      <c r="K51" s="7"/>
      <c r="L51" s="7"/>
      <c r="M51" s="8"/>
      <c r="N51" s="8"/>
      <c r="O51" s="8"/>
    </row>
    <row r="52" spans="2:15" ht="12.75" x14ac:dyDescent="0.2">
      <c r="B52" s="207" t="s">
        <v>39</v>
      </c>
      <c r="C52" s="207"/>
      <c r="D52" s="27">
        <v>8</v>
      </c>
      <c r="E52" s="28">
        <v>0.88</v>
      </c>
      <c r="F52" s="28">
        <v>0.93</v>
      </c>
      <c r="G52" s="29">
        <v>0.94</v>
      </c>
      <c r="H52" s="30">
        <v>0.96</v>
      </c>
      <c r="I52" s="30">
        <f>+AVERAGE(E52:H52)</f>
        <v>0.92749999999999999</v>
      </c>
      <c r="J52" s="31"/>
      <c r="K52" s="32"/>
      <c r="L52" s="31"/>
      <c r="M52" s="8"/>
      <c r="N52" s="8"/>
      <c r="O52" s="8"/>
    </row>
    <row r="53" spans="2:15" ht="12.75" x14ac:dyDescent="0.2">
      <c r="B53" s="199" t="s">
        <v>40</v>
      </c>
      <c r="C53" s="199"/>
      <c r="D53" s="33">
        <v>4</v>
      </c>
      <c r="E53" s="28">
        <v>0.75</v>
      </c>
      <c r="F53" s="28">
        <v>0.95</v>
      </c>
      <c r="G53" s="28">
        <v>0.94</v>
      </c>
      <c r="H53" s="30">
        <v>1</v>
      </c>
      <c r="I53" s="30">
        <f>+AVERAGE(E53:H53)</f>
        <v>0.90999999999999992</v>
      </c>
      <c r="J53" s="31"/>
      <c r="K53" s="32"/>
      <c r="L53" s="31"/>
      <c r="M53" s="8"/>
      <c r="N53" s="8"/>
      <c r="O53" s="8"/>
    </row>
    <row r="54" spans="2:15" ht="12.75" x14ac:dyDescent="0.2">
      <c r="B54" s="212" t="s">
        <v>41</v>
      </c>
      <c r="C54" s="212"/>
      <c r="D54" s="34">
        <v>8</v>
      </c>
      <c r="E54" s="28">
        <v>0.84</v>
      </c>
      <c r="F54" s="28">
        <v>0.88</v>
      </c>
      <c r="G54" s="35">
        <v>0.83</v>
      </c>
      <c r="H54" s="30">
        <v>0.96</v>
      </c>
      <c r="I54" s="30">
        <f>+AVERAGE(E54:H54)</f>
        <v>0.87749999999999995</v>
      </c>
      <c r="J54" s="31"/>
      <c r="K54" s="32"/>
      <c r="L54" s="31"/>
      <c r="M54" s="8"/>
      <c r="N54" s="8"/>
      <c r="O54" s="8"/>
    </row>
    <row r="55" spans="2:15" ht="12.75" x14ac:dyDescent="0.2">
      <c r="B55" s="213" t="s">
        <v>42</v>
      </c>
      <c r="C55" s="213"/>
      <c r="D55" s="213"/>
      <c r="E55" s="213"/>
      <c r="F55" s="213"/>
      <c r="G55" s="213"/>
      <c r="H55" s="213"/>
      <c r="I55" s="36">
        <f>+AVERAGE(I52:I54)</f>
        <v>0.90499999999999992</v>
      </c>
      <c r="J55" s="31"/>
      <c r="K55" s="32"/>
      <c r="L55" s="31"/>
      <c r="M55" s="8"/>
      <c r="N55" s="8"/>
      <c r="O55" s="8"/>
    </row>
    <row r="56" spans="2:15" ht="12.75" x14ac:dyDescent="0.2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</row>
    <row r="57" spans="2:15" ht="33.75" customHeight="1" x14ac:dyDescent="0.2">
      <c r="B57" s="214" t="s">
        <v>11</v>
      </c>
      <c r="C57" s="215"/>
      <c r="D57" s="210" t="s">
        <v>1</v>
      </c>
      <c r="E57" s="218" t="s">
        <v>12</v>
      </c>
      <c r="F57" s="214" t="s">
        <v>43</v>
      </c>
      <c r="G57" s="215"/>
      <c r="H57" s="214" t="s">
        <v>15</v>
      </c>
      <c r="I57" s="215"/>
      <c r="J57" s="214" t="s">
        <v>16</v>
      </c>
      <c r="K57" s="215"/>
      <c r="L57" s="210" t="s">
        <v>34</v>
      </c>
      <c r="M57" s="210" t="s">
        <v>18</v>
      </c>
      <c r="N57" s="8"/>
      <c r="O57" s="8"/>
    </row>
    <row r="58" spans="2:15" ht="20.25" customHeight="1" x14ac:dyDescent="0.2">
      <c r="B58" s="216"/>
      <c r="C58" s="217"/>
      <c r="D58" s="211"/>
      <c r="E58" s="219"/>
      <c r="F58" s="216"/>
      <c r="G58" s="217"/>
      <c r="H58" s="216"/>
      <c r="I58" s="217"/>
      <c r="J58" s="216"/>
      <c r="K58" s="217"/>
      <c r="L58" s="211"/>
      <c r="M58" s="211"/>
      <c r="N58" s="8"/>
      <c r="O58" s="8"/>
    </row>
    <row r="59" spans="2:15" ht="12.75" x14ac:dyDescent="0.2">
      <c r="B59" s="208" t="s">
        <v>44</v>
      </c>
      <c r="C59" s="209"/>
      <c r="D59" s="9">
        <v>5</v>
      </c>
      <c r="E59" s="11">
        <v>0.84</v>
      </c>
      <c r="F59" s="220">
        <v>0.91</v>
      </c>
      <c r="G59" s="221"/>
      <c r="H59" s="220">
        <v>0.9</v>
      </c>
      <c r="I59" s="221"/>
      <c r="J59" s="220">
        <v>0.88</v>
      </c>
      <c r="K59" s="221"/>
      <c r="L59" s="11">
        <v>0.98</v>
      </c>
      <c r="M59" s="11">
        <f>+AVERAGE(E59:L59)</f>
        <v>0.90199999999999991</v>
      </c>
      <c r="N59" s="8"/>
      <c r="O59" s="8"/>
    </row>
    <row r="60" spans="2:15" ht="13.5" customHeight="1" x14ac:dyDescent="0.2">
      <c r="B60" s="37"/>
      <c r="C60" s="37"/>
      <c r="D60" s="25"/>
      <c r="E60" s="38"/>
      <c r="F60" s="38"/>
      <c r="G60" s="25"/>
      <c r="H60" s="38"/>
      <c r="I60" s="25"/>
      <c r="J60" s="38"/>
      <c r="K60" s="25"/>
      <c r="L60" s="38"/>
      <c r="M60" s="8"/>
      <c r="N60" s="8"/>
      <c r="O60" s="8"/>
    </row>
    <row r="61" spans="2:15" ht="12.75" x14ac:dyDescent="0.2">
      <c r="B61" s="197" t="s">
        <v>11</v>
      </c>
      <c r="C61" s="197"/>
      <c r="D61" s="197" t="s">
        <v>1</v>
      </c>
      <c r="E61" s="198" t="s">
        <v>12</v>
      </c>
      <c r="F61" s="197" t="s">
        <v>28</v>
      </c>
      <c r="G61" s="197"/>
      <c r="H61" s="197" t="s">
        <v>25</v>
      </c>
      <c r="I61" s="197"/>
      <c r="J61" s="197" t="s">
        <v>29</v>
      </c>
      <c r="K61" s="197"/>
      <c r="L61" s="197" t="s">
        <v>30</v>
      </c>
      <c r="M61" s="197"/>
      <c r="N61" s="197" t="s">
        <v>31</v>
      </c>
      <c r="O61" s="197"/>
    </row>
    <row r="62" spans="2:15" ht="39" customHeight="1" x14ac:dyDescent="0.2">
      <c r="B62" s="197"/>
      <c r="C62" s="197"/>
      <c r="D62" s="197"/>
      <c r="E62" s="198"/>
      <c r="F62" s="197"/>
      <c r="G62" s="197"/>
      <c r="H62" s="197"/>
      <c r="I62" s="197"/>
      <c r="J62" s="197"/>
      <c r="K62" s="197"/>
      <c r="L62" s="197"/>
      <c r="M62" s="197"/>
      <c r="N62" s="197"/>
      <c r="O62" s="197"/>
    </row>
    <row r="63" spans="2:15" ht="12.75" x14ac:dyDescent="0.2">
      <c r="B63" s="201" t="s">
        <v>76</v>
      </c>
      <c r="C63" s="201"/>
      <c r="D63" s="54">
        <v>0</v>
      </c>
      <c r="E63" s="53">
        <v>0</v>
      </c>
      <c r="F63" s="202">
        <v>0</v>
      </c>
      <c r="G63" s="203"/>
      <c r="H63" s="202">
        <v>0</v>
      </c>
      <c r="I63" s="203"/>
      <c r="J63" s="202">
        <v>0</v>
      </c>
      <c r="K63" s="203"/>
      <c r="L63" s="202">
        <v>0</v>
      </c>
      <c r="M63" s="202"/>
      <c r="N63" s="202">
        <v>0</v>
      </c>
      <c r="O63" s="203"/>
    </row>
    <row r="64" spans="2:15" ht="12.75" x14ac:dyDescent="0.2">
      <c r="B64" s="204" t="s">
        <v>33</v>
      </c>
      <c r="C64" s="205"/>
      <c r="D64" s="197"/>
      <c r="E64" s="197"/>
      <c r="F64" s="197"/>
      <c r="G64" s="197"/>
      <c r="H64" s="197"/>
      <c r="I64" s="197"/>
      <c r="J64" s="197"/>
      <c r="K64" s="197"/>
      <c r="L64" s="197"/>
      <c r="M64" s="197"/>
      <c r="N64" s="206">
        <f>(E63+F63+H63+J63+L63+N63)/6</f>
        <v>0</v>
      </c>
      <c r="O64" s="205"/>
    </row>
    <row r="65" spans="2:15" ht="12.75" x14ac:dyDescent="0.2"/>
    <row r="66" spans="2:15" ht="63.75" x14ac:dyDescent="0.2">
      <c r="B66" s="200" t="s">
        <v>11</v>
      </c>
      <c r="C66" s="200"/>
      <c r="D66" s="26" t="s">
        <v>1</v>
      </c>
      <c r="E66" s="26" t="s">
        <v>28</v>
      </c>
      <c r="F66" s="55" t="s">
        <v>79</v>
      </c>
      <c r="G66" s="24" t="s">
        <v>78</v>
      </c>
      <c r="H66" s="55" t="s">
        <v>38</v>
      </c>
      <c r="I66" s="65"/>
    </row>
    <row r="67" spans="2:15" ht="12.75" x14ac:dyDescent="0.2">
      <c r="B67" s="207" t="s">
        <v>71</v>
      </c>
      <c r="C67" s="207"/>
      <c r="D67" s="27">
        <v>4</v>
      </c>
      <c r="E67" s="28">
        <v>1</v>
      </c>
      <c r="F67" s="28">
        <v>1</v>
      </c>
      <c r="G67" s="29">
        <v>1</v>
      </c>
      <c r="H67" s="30">
        <f>+AVERAGE(E67:G67)</f>
        <v>1</v>
      </c>
      <c r="I67" s="66"/>
    </row>
    <row r="68" spans="2:15" ht="12.75" x14ac:dyDescent="0.2">
      <c r="B68" s="199" t="s">
        <v>77</v>
      </c>
      <c r="C68" s="199"/>
      <c r="D68" s="33"/>
      <c r="E68" s="28"/>
      <c r="F68" s="28"/>
      <c r="G68" s="28"/>
      <c r="H68" s="30" t="e">
        <f>+AVERAGE(E68:G68)</f>
        <v>#DIV/0!</v>
      </c>
      <c r="I68" s="66"/>
    </row>
    <row r="69" spans="2:15" ht="12.75" customHeight="1" x14ac:dyDescent="0.2">
      <c r="B69" s="63" t="s">
        <v>42</v>
      </c>
      <c r="C69" s="64"/>
      <c r="D69" s="64"/>
      <c r="E69" s="64"/>
      <c r="F69" s="64"/>
      <c r="G69" s="64"/>
      <c r="H69" s="36" t="e">
        <f>+AVERAGE(H67:H68)</f>
        <v>#DIV/0!</v>
      </c>
      <c r="I69" s="66"/>
    </row>
    <row r="70" spans="2:15" ht="15" customHeight="1" x14ac:dyDescent="0.2"/>
    <row r="71" spans="2:15" ht="19.5" customHeight="1" x14ac:dyDescent="0.2">
      <c r="B71" s="12" t="s">
        <v>75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 ht="16.5" customHeight="1" x14ac:dyDescent="0.2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 x14ac:dyDescent="0.2">
      <c r="B73" s="197" t="s">
        <v>11</v>
      </c>
      <c r="C73" s="197"/>
      <c r="D73" s="52" t="s">
        <v>1</v>
      </c>
      <c r="E73" s="52" t="s">
        <v>12</v>
      </c>
      <c r="F73" s="52" t="s">
        <v>13</v>
      </c>
      <c r="G73" s="52" t="s">
        <v>14</v>
      </c>
      <c r="H73" s="52" t="s">
        <v>15</v>
      </c>
      <c r="I73" s="52" t="s">
        <v>16</v>
      </c>
      <c r="J73" s="52" t="s">
        <v>17</v>
      </c>
      <c r="K73" s="52" t="s">
        <v>18</v>
      </c>
      <c r="L73" s="8"/>
      <c r="M73" s="8"/>
      <c r="N73" s="8"/>
      <c r="O73" s="8"/>
    </row>
    <row r="74" spans="2:15" ht="12.75" x14ac:dyDescent="0.2">
      <c r="B74" s="201" t="s">
        <v>19</v>
      </c>
      <c r="C74" s="201"/>
      <c r="D74" s="54">
        <v>47</v>
      </c>
      <c r="E74" s="13">
        <v>0.89</v>
      </c>
      <c r="F74" s="14">
        <v>0.94</v>
      </c>
      <c r="G74" s="15">
        <v>0.95</v>
      </c>
      <c r="H74" s="14">
        <v>0.93</v>
      </c>
      <c r="I74" s="15">
        <v>1</v>
      </c>
      <c r="J74" s="15">
        <v>0.94</v>
      </c>
      <c r="K74" s="16">
        <f>+AVERAGE(E74:J74)</f>
        <v>0.94166666666666676</v>
      </c>
      <c r="L74" s="8"/>
      <c r="M74" s="8"/>
      <c r="N74" s="8"/>
      <c r="O74" s="8"/>
    </row>
    <row r="75" spans="2:15" ht="12.75" x14ac:dyDescent="0.2">
      <c r="B75" s="208" t="s">
        <v>20</v>
      </c>
      <c r="C75" s="209"/>
      <c r="D75" s="54">
        <v>36</v>
      </c>
      <c r="E75" s="13">
        <v>0.99</v>
      </c>
      <c r="F75" s="14">
        <v>0.99</v>
      </c>
      <c r="G75" s="15">
        <v>1</v>
      </c>
      <c r="H75" s="14">
        <v>0.96</v>
      </c>
      <c r="I75" s="15">
        <v>1</v>
      </c>
      <c r="J75" s="15">
        <v>0.96</v>
      </c>
      <c r="K75" s="16">
        <f t="shared" ref="K75:K83" si="1">+AVERAGE(E75:J75)</f>
        <v>0.98333333333333328</v>
      </c>
      <c r="L75" s="8"/>
      <c r="M75" s="8"/>
      <c r="N75" s="8"/>
      <c r="O75" s="8"/>
    </row>
    <row r="76" spans="2:15" ht="24" customHeight="1" x14ac:dyDescent="0.2">
      <c r="B76" s="201" t="s">
        <v>21</v>
      </c>
      <c r="C76" s="201"/>
      <c r="D76" s="54">
        <v>16</v>
      </c>
      <c r="E76" s="14">
        <v>0.98</v>
      </c>
      <c r="F76" s="17">
        <v>0.99</v>
      </c>
      <c r="G76" s="53">
        <v>1</v>
      </c>
      <c r="H76" s="17">
        <v>0.99</v>
      </c>
      <c r="I76" s="15">
        <v>1</v>
      </c>
      <c r="J76" s="53">
        <v>1</v>
      </c>
      <c r="K76" s="16">
        <f t="shared" si="1"/>
        <v>0.99333333333333329</v>
      </c>
      <c r="L76" s="8"/>
      <c r="M76" s="8"/>
      <c r="N76" s="8"/>
      <c r="O76" s="8"/>
    </row>
    <row r="77" spans="2:15" ht="30" customHeight="1" x14ac:dyDescent="0.2">
      <c r="B77" s="208" t="s">
        <v>82</v>
      </c>
      <c r="C77" s="209"/>
      <c r="D77" s="54">
        <v>37</v>
      </c>
      <c r="E77" s="14">
        <v>0.87</v>
      </c>
      <c r="F77" s="17">
        <v>0.98</v>
      </c>
      <c r="G77" s="53">
        <v>0.97</v>
      </c>
      <c r="H77" s="17">
        <v>0.93</v>
      </c>
      <c r="I77" s="15">
        <v>1</v>
      </c>
      <c r="J77" s="53">
        <v>0.96</v>
      </c>
      <c r="K77" s="16">
        <f>+AVERAGE(E77:J77)</f>
        <v>0.95166666666666666</v>
      </c>
      <c r="L77" s="8"/>
      <c r="M77" s="8"/>
      <c r="N77" s="8"/>
      <c r="O77" s="8"/>
    </row>
    <row r="78" spans="2:15" ht="30" customHeight="1" x14ac:dyDescent="0.2">
      <c r="B78" s="208" t="s">
        <v>83</v>
      </c>
      <c r="C78" s="209"/>
      <c r="D78" s="74">
        <v>3</v>
      </c>
      <c r="E78" s="14">
        <v>0.68</v>
      </c>
      <c r="F78" s="17">
        <v>0.96</v>
      </c>
      <c r="G78" s="73">
        <v>0.92</v>
      </c>
      <c r="H78" s="17">
        <v>0.8</v>
      </c>
      <c r="I78" s="15">
        <v>1</v>
      </c>
      <c r="J78" s="73">
        <v>0.98</v>
      </c>
      <c r="K78" s="16">
        <f t="shared" si="1"/>
        <v>0.89</v>
      </c>
      <c r="L78" s="8"/>
      <c r="M78" s="8"/>
      <c r="N78" s="8"/>
      <c r="O78" s="8"/>
    </row>
    <row r="79" spans="2:15" ht="30" customHeight="1" x14ac:dyDescent="0.2">
      <c r="B79" s="208" t="s">
        <v>85</v>
      </c>
      <c r="C79" s="209"/>
      <c r="D79" s="130">
        <v>12</v>
      </c>
      <c r="E79" s="17">
        <v>0.97</v>
      </c>
      <c r="F79" s="17">
        <v>0.94</v>
      </c>
      <c r="G79" s="129">
        <v>0.92</v>
      </c>
      <c r="H79" s="17">
        <v>0.96</v>
      </c>
      <c r="I79" s="15">
        <v>1</v>
      </c>
      <c r="J79" s="129">
        <v>0.89</v>
      </c>
      <c r="K79" s="16">
        <f t="shared" si="1"/>
        <v>0.94666666666666666</v>
      </c>
      <c r="L79" s="8"/>
      <c r="M79" s="8"/>
      <c r="N79" s="8"/>
      <c r="O79" s="8"/>
    </row>
    <row r="80" spans="2:15" ht="12.75" x14ac:dyDescent="0.2">
      <c r="B80" s="208" t="s">
        <v>80</v>
      </c>
      <c r="C80" s="209"/>
      <c r="D80" s="128">
        <v>2</v>
      </c>
      <c r="E80" s="14">
        <v>0.89</v>
      </c>
      <c r="F80" s="17">
        <v>1</v>
      </c>
      <c r="G80" s="127">
        <v>1</v>
      </c>
      <c r="H80" s="17">
        <v>1</v>
      </c>
      <c r="I80" s="15">
        <v>1</v>
      </c>
      <c r="J80" s="127">
        <v>1</v>
      </c>
      <c r="K80" s="16">
        <f t="shared" si="1"/>
        <v>0.9816666666666668</v>
      </c>
      <c r="L80" s="8"/>
      <c r="M80" s="8"/>
      <c r="N80" s="8"/>
      <c r="O80" s="8"/>
    </row>
    <row r="81" spans="2:15" ht="12.75" x14ac:dyDescent="0.2">
      <c r="B81" s="208" t="s">
        <v>88</v>
      </c>
      <c r="C81" s="209"/>
      <c r="D81" s="54">
        <v>48</v>
      </c>
      <c r="E81" s="53">
        <v>0.8</v>
      </c>
      <c r="F81" s="53">
        <v>0.9</v>
      </c>
      <c r="G81" s="53">
        <v>0.97</v>
      </c>
      <c r="H81" s="53">
        <v>0.83</v>
      </c>
      <c r="I81" s="53">
        <v>0.94</v>
      </c>
      <c r="J81" s="53">
        <v>0.91</v>
      </c>
      <c r="K81" s="16">
        <f t="shared" si="1"/>
        <v>0.89166666666666661</v>
      </c>
      <c r="L81" s="8"/>
      <c r="M81" s="8"/>
      <c r="N81" s="8"/>
      <c r="O81" s="8"/>
    </row>
    <row r="82" spans="2:15" ht="12.75" x14ac:dyDescent="0.2">
      <c r="B82" s="208" t="s">
        <v>93</v>
      </c>
      <c r="C82" s="209"/>
      <c r="D82" s="54">
        <v>14</v>
      </c>
      <c r="E82" s="53">
        <v>0.79</v>
      </c>
      <c r="F82" s="53">
        <v>0.95</v>
      </c>
      <c r="G82" s="53">
        <v>0.93</v>
      </c>
      <c r="H82" s="53">
        <v>0.76</v>
      </c>
      <c r="I82" s="53">
        <v>1</v>
      </c>
      <c r="J82" s="53">
        <v>0.97</v>
      </c>
      <c r="K82" s="16">
        <f t="shared" si="1"/>
        <v>0.89999999999999991</v>
      </c>
      <c r="L82" s="8"/>
      <c r="M82" s="8"/>
      <c r="N82" s="8"/>
      <c r="O82" s="8"/>
    </row>
    <row r="83" spans="2:15" ht="12.75" x14ac:dyDescent="0.2">
      <c r="B83" s="208" t="s">
        <v>23</v>
      </c>
      <c r="C83" s="209"/>
      <c r="D83" s="54">
        <v>20</v>
      </c>
      <c r="E83" s="17">
        <v>0.87</v>
      </c>
      <c r="F83" s="17">
        <v>0.91</v>
      </c>
      <c r="G83" s="53">
        <v>0.99</v>
      </c>
      <c r="H83" s="17">
        <v>0.99</v>
      </c>
      <c r="I83" s="15">
        <v>1</v>
      </c>
      <c r="J83" s="53">
        <v>0.96</v>
      </c>
      <c r="K83" s="16">
        <f t="shared" si="1"/>
        <v>0.95333333333333325</v>
      </c>
      <c r="L83" s="8"/>
      <c r="M83" s="8"/>
      <c r="N83" s="8"/>
      <c r="O83" s="8"/>
    </row>
    <row r="84" spans="2:15" ht="12.75" x14ac:dyDescent="0.2">
      <c r="B84" s="197" t="s">
        <v>24</v>
      </c>
      <c r="C84" s="197"/>
      <c r="D84" s="197"/>
      <c r="E84" s="197"/>
      <c r="F84" s="197"/>
      <c r="G84" s="197"/>
      <c r="H84" s="197"/>
      <c r="I84" s="197"/>
      <c r="J84" s="197"/>
      <c r="K84" s="20">
        <f>+AVERAGE(K74:K83)</f>
        <v>0.94333333333333313</v>
      </c>
      <c r="L84" s="8"/>
      <c r="M84" s="8"/>
      <c r="N84" s="8"/>
      <c r="O84" s="8"/>
    </row>
    <row r="85" spans="2:15" ht="24.75" customHeight="1" x14ac:dyDescent="0.2">
      <c r="B85" s="5"/>
      <c r="C85" s="5"/>
      <c r="D85" s="5"/>
      <c r="E85" s="5"/>
      <c r="F85" s="5"/>
      <c r="G85" s="5"/>
      <c r="H85" s="5"/>
      <c r="I85" s="5"/>
      <c r="J85" s="5"/>
      <c r="K85" s="21"/>
      <c r="L85" s="8"/>
      <c r="M85" s="8"/>
      <c r="N85" s="8"/>
      <c r="O85" s="8"/>
    </row>
    <row r="86" spans="2:15" ht="51" x14ac:dyDescent="0.2">
      <c r="B86" s="197" t="s">
        <v>11</v>
      </c>
      <c r="C86" s="197"/>
      <c r="D86" s="52" t="s">
        <v>1</v>
      </c>
      <c r="E86" s="52" t="s">
        <v>13</v>
      </c>
      <c r="F86" s="52" t="s">
        <v>15</v>
      </c>
      <c r="G86" s="52" t="s">
        <v>84</v>
      </c>
      <c r="H86" s="52" t="s">
        <v>16</v>
      </c>
      <c r="I86" s="52" t="s">
        <v>18</v>
      </c>
      <c r="J86" s="5"/>
      <c r="K86" s="5"/>
      <c r="L86" s="8"/>
      <c r="M86" s="8"/>
      <c r="N86" s="8"/>
      <c r="O86" s="8"/>
    </row>
    <row r="87" spans="2:15" ht="12.75" x14ac:dyDescent="0.2">
      <c r="B87" s="198" t="s">
        <v>26</v>
      </c>
      <c r="C87" s="198"/>
      <c r="D87" s="54">
        <v>26</v>
      </c>
      <c r="E87" s="13">
        <v>0.68</v>
      </c>
      <c r="F87" s="14">
        <v>0.89</v>
      </c>
      <c r="G87" s="15">
        <v>0.56000000000000005</v>
      </c>
      <c r="H87" s="14">
        <v>0.95</v>
      </c>
      <c r="I87" s="15">
        <f>+AVERAGE(E87:H87)</f>
        <v>0.77</v>
      </c>
      <c r="J87" s="22"/>
      <c r="K87" s="23"/>
      <c r="L87" s="8"/>
      <c r="M87" s="8"/>
      <c r="N87" s="8"/>
      <c r="O87" s="8"/>
    </row>
    <row r="88" spans="2:15" ht="12.75" x14ac:dyDescent="0.2">
      <c r="B88" s="204" t="s">
        <v>27</v>
      </c>
      <c r="C88" s="227"/>
      <c r="D88" s="227"/>
      <c r="E88" s="227"/>
      <c r="F88" s="227"/>
      <c r="G88" s="227"/>
      <c r="H88" s="205"/>
      <c r="I88" s="15">
        <f>+AVERAGE(I87)</f>
        <v>0.77</v>
      </c>
      <c r="J88" s="22"/>
      <c r="K88" s="23"/>
      <c r="L88" s="8"/>
      <c r="M88" s="8"/>
      <c r="N88" s="8"/>
      <c r="O88" s="8"/>
    </row>
    <row r="89" spans="2:15" ht="80.25" customHeight="1" x14ac:dyDescent="0.2">
      <c r="B89" s="5"/>
      <c r="C89" s="5"/>
      <c r="D89" s="5"/>
      <c r="E89" s="5"/>
      <c r="F89" s="5"/>
      <c r="G89" s="5"/>
      <c r="H89" s="5"/>
      <c r="I89" s="5"/>
      <c r="J89" s="5"/>
      <c r="K89" s="21"/>
      <c r="L89" s="8"/>
      <c r="M89" s="8"/>
      <c r="N89" s="8"/>
      <c r="O89" s="8"/>
    </row>
    <row r="90" spans="2:15" ht="38.25" customHeight="1" x14ac:dyDescent="0.2">
      <c r="B90" s="197" t="s">
        <v>11</v>
      </c>
      <c r="C90" s="197"/>
      <c r="D90" s="197" t="s">
        <v>1</v>
      </c>
      <c r="E90" s="198" t="s">
        <v>12</v>
      </c>
      <c r="F90" s="197" t="s">
        <v>28</v>
      </c>
      <c r="G90" s="197"/>
      <c r="H90" s="197" t="s">
        <v>25</v>
      </c>
      <c r="I90" s="197"/>
      <c r="J90" s="197" t="s">
        <v>29</v>
      </c>
      <c r="K90" s="204"/>
      <c r="L90" s="210" t="s">
        <v>31</v>
      </c>
      <c r="M90" s="68"/>
      <c r="N90" s="223"/>
      <c r="O90" s="223"/>
    </row>
    <row r="91" spans="2:15" ht="12.75" x14ac:dyDescent="0.2">
      <c r="B91" s="197"/>
      <c r="C91" s="197"/>
      <c r="D91" s="197"/>
      <c r="E91" s="198"/>
      <c r="F91" s="197"/>
      <c r="G91" s="197"/>
      <c r="H91" s="197"/>
      <c r="I91" s="197"/>
      <c r="J91" s="197"/>
      <c r="K91" s="204"/>
      <c r="L91" s="211"/>
      <c r="M91" s="68"/>
      <c r="N91" s="223"/>
      <c r="O91" s="223"/>
    </row>
    <row r="92" spans="2:15" ht="12.75" x14ac:dyDescent="0.2">
      <c r="B92" s="201" t="s">
        <v>32</v>
      </c>
      <c r="C92" s="201"/>
      <c r="D92" s="130">
        <v>23</v>
      </c>
      <c r="E92" s="129">
        <v>0.84</v>
      </c>
      <c r="F92" s="202">
        <v>0.79</v>
      </c>
      <c r="G92" s="203"/>
      <c r="H92" s="202">
        <v>0.84</v>
      </c>
      <c r="I92" s="203"/>
      <c r="J92" s="202">
        <v>0.82</v>
      </c>
      <c r="K92" s="222"/>
      <c r="L92" s="129">
        <v>0.73</v>
      </c>
      <c r="M92" s="68"/>
      <c r="N92" s="131"/>
      <c r="O92" s="131"/>
    </row>
    <row r="93" spans="2:15" ht="12.75" x14ac:dyDescent="0.2">
      <c r="B93" s="204" t="s">
        <v>33</v>
      </c>
      <c r="C93" s="205"/>
      <c r="D93" s="18"/>
      <c r="E93" s="67"/>
      <c r="F93" s="67"/>
      <c r="G93" s="67"/>
      <c r="H93" s="67"/>
      <c r="I93" s="67"/>
      <c r="J93" s="67"/>
      <c r="K93" s="67"/>
      <c r="L93" s="20">
        <f>(E92+F92+H92+J92+L92)/5</f>
        <v>0.80399999999999994</v>
      </c>
      <c r="M93" s="68"/>
      <c r="N93" s="131"/>
      <c r="O93" s="131"/>
    </row>
    <row r="94" spans="2:15" ht="12.75" x14ac:dyDescent="0.2">
      <c r="B94" s="201" t="s">
        <v>112</v>
      </c>
      <c r="C94" s="201"/>
      <c r="D94" s="130">
        <v>8</v>
      </c>
      <c r="E94" s="129">
        <v>0.86</v>
      </c>
      <c r="F94" s="202">
        <v>0.81</v>
      </c>
      <c r="G94" s="203"/>
      <c r="H94" s="202">
        <v>0.78</v>
      </c>
      <c r="I94" s="203"/>
      <c r="J94" s="202">
        <v>0.81</v>
      </c>
      <c r="K94" s="222"/>
      <c r="L94" s="129">
        <v>0.8</v>
      </c>
      <c r="M94" s="68"/>
      <c r="N94" s="131"/>
      <c r="O94" s="131"/>
    </row>
    <row r="95" spans="2:15" ht="12.75" x14ac:dyDescent="0.2">
      <c r="B95" s="204" t="s">
        <v>33</v>
      </c>
      <c r="C95" s="205"/>
      <c r="D95" s="18"/>
      <c r="E95" s="67"/>
      <c r="F95" s="67"/>
      <c r="G95" s="67"/>
      <c r="H95" s="67"/>
      <c r="I95" s="67"/>
      <c r="J95" s="67"/>
      <c r="K95" s="67"/>
      <c r="L95" s="20">
        <f>(E94+F94+H94+J94+L94)/5</f>
        <v>0.81200000000000006</v>
      </c>
      <c r="M95" s="68"/>
      <c r="N95" s="224"/>
      <c r="O95" s="223"/>
    </row>
    <row r="96" spans="2:15" ht="12.75" customHeight="1" x14ac:dyDescent="0.2">
      <c r="B96" s="204" t="s">
        <v>33</v>
      </c>
      <c r="C96" s="205"/>
      <c r="D96" s="18"/>
      <c r="E96" s="67"/>
      <c r="F96" s="67"/>
      <c r="G96" s="67"/>
      <c r="H96" s="67"/>
      <c r="I96" s="67"/>
      <c r="J96" s="67"/>
      <c r="K96" s="67"/>
      <c r="L96" s="20">
        <f>(L93+L95)/2</f>
        <v>0.80800000000000005</v>
      </c>
      <c r="M96" s="68"/>
      <c r="N96" s="224"/>
      <c r="O96" s="223"/>
    </row>
    <row r="97" spans="2:15" ht="12.75" x14ac:dyDescent="0.2">
      <c r="B97" s="8"/>
      <c r="C97" s="8"/>
      <c r="D97" s="8"/>
      <c r="E97" s="8"/>
      <c r="F97" s="8"/>
      <c r="G97" s="8"/>
      <c r="H97" s="8"/>
      <c r="I97" s="8"/>
      <c r="J97" s="8"/>
      <c r="K97" s="8"/>
      <c r="L97" s="41"/>
      <c r="M97" s="8"/>
      <c r="N97" s="8"/>
      <c r="O97" s="8"/>
    </row>
    <row r="98" spans="2:15" ht="12.75" x14ac:dyDescent="0.2">
      <c r="B98" s="197" t="s">
        <v>11</v>
      </c>
      <c r="C98" s="197"/>
      <c r="D98" s="197" t="s">
        <v>1</v>
      </c>
      <c r="E98" s="198" t="s">
        <v>12</v>
      </c>
      <c r="F98" s="197" t="s">
        <v>25</v>
      </c>
      <c r="G98" s="197"/>
      <c r="H98" s="197" t="s">
        <v>15</v>
      </c>
      <c r="I98" s="197"/>
      <c r="J98" s="197" t="s">
        <v>34</v>
      </c>
      <c r="K98" s="197"/>
      <c r="L98" s="197" t="s">
        <v>18</v>
      </c>
      <c r="M98" s="8"/>
      <c r="N98" s="8"/>
      <c r="O98" s="8"/>
    </row>
    <row r="99" spans="2:15" ht="12.75" x14ac:dyDescent="0.2">
      <c r="B99" s="197"/>
      <c r="C99" s="197"/>
      <c r="D99" s="197"/>
      <c r="E99" s="198"/>
      <c r="F99" s="197"/>
      <c r="G99" s="197"/>
      <c r="H99" s="197"/>
      <c r="I99" s="197"/>
      <c r="J99" s="197"/>
      <c r="K99" s="197"/>
      <c r="L99" s="197"/>
      <c r="M99" s="8"/>
      <c r="N99" s="8"/>
      <c r="O99" s="8"/>
    </row>
    <row r="100" spans="2:15" ht="12.75" x14ac:dyDescent="0.2">
      <c r="B100" s="201" t="s">
        <v>35</v>
      </c>
      <c r="C100" s="201"/>
      <c r="D100" s="54">
        <v>19</v>
      </c>
      <c r="E100" s="53">
        <v>0.99</v>
      </c>
      <c r="F100" s="202">
        <v>1</v>
      </c>
      <c r="G100" s="203"/>
      <c r="H100" s="202">
        <v>0.98</v>
      </c>
      <c r="I100" s="203"/>
      <c r="J100" s="202">
        <v>0.9</v>
      </c>
      <c r="K100" s="203"/>
      <c r="L100" s="73">
        <f>+AVERAGE(E100:K100)</f>
        <v>0.96749999999999992</v>
      </c>
      <c r="M100" s="8"/>
      <c r="N100" s="8"/>
      <c r="O100" s="8"/>
    </row>
    <row r="101" spans="2:15" ht="12.75" x14ac:dyDescent="0.2">
      <c r="B101" s="201" t="s">
        <v>36</v>
      </c>
      <c r="C101" s="201"/>
      <c r="D101" s="54">
        <v>7</v>
      </c>
      <c r="E101" s="53">
        <v>0.97</v>
      </c>
      <c r="F101" s="202">
        <v>1</v>
      </c>
      <c r="G101" s="203"/>
      <c r="H101" s="202">
        <v>0.97</v>
      </c>
      <c r="I101" s="203"/>
      <c r="J101" s="202">
        <v>0.71</v>
      </c>
      <c r="K101" s="203"/>
      <c r="L101" s="73">
        <f>+AVERAGE(E101:K101)</f>
        <v>0.91249999999999998</v>
      </c>
      <c r="M101" s="8"/>
      <c r="N101" s="8"/>
      <c r="O101" s="8"/>
    </row>
    <row r="102" spans="2:15" ht="12.75" x14ac:dyDescent="0.2">
      <c r="B102" s="197" t="s">
        <v>33</v>
      </c>
      <c r="C102" s="197"/>
      <c r="D102" s="197"/>
      <c r="E102" s="197"/>
      <c r="F102" s="197"/>
      <c r="G102" s="197"/>
      <c r="H102" s="197"/>
      <c r="I102" s="197"/>
      <c r="J102" s="197"/>
      <c r="K102" s="197"/>
      <c r="L102" s="20">
        <f>+AVERAGE(L100:L101)</f>
        <v>0.94</v>
      </c>
      <c r="M102" s="8"/>
      <c r="N102" s="8"/>
      <c r="O102" s="8"/>
    </row>
    <row r="103" spans="2:15" ht="12.75" x14ac:dyDescent="0.2"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21"/>
      <c r="M103" s="8"/>
      <c r="N103" s="8"/>
      <c r="O103" s="8"/>
    </row>
    <row r="104" spans="2:15" ht="51" x14ac:dyDescent="0.2">
      <c r="B104" s="200" t="s">
        <v>11</v>
      </c>
      <c r="C104" s="200"/>
      <c r="D104" s="26" t="s">
        <v>1</v>
      </c>
      <c r="E104" s="26" t="s">
        <v>28</v>
      </c>
      <c r="F104" s="24" t="s">
        <v>37</v>
      </c>
      <c r="G104" s="24" t="s">
        <v>78</v>
      </c>
      <c r="H104" s="55" t="s">
        <v>16</v>
      </c>
      <c r="I104" s="55" t="s">
        <v>38</v>
      </c>
      <c r="J104" s="7"/>
      <c r="K104" s="7"/>
      <c r="L104" s="7"/>
      <c r="M104" s="8"/>
      <c r="N104" s="8"/>
      <c r="O104" s="8"/>
    </row>
    <row r="105" spans="2:15" ht="12.75" x14ac:dyDescent="0.2">
      <c r="B105" s="207" t="s">
        <v>39</v>
      </c>
      <c r="C105" s="207"/>
      <c r="D105" s="27">
        <v>4</v>
      </c>
      <c r="E105" s="28">
        <v>0.75</v>
      </c>
      <c r="F105" s="28">
        <v>0.9</v>
      </c>
      <c r="G105" s="29">
        <v>0.92</v>
      </c>
      <c r="H105" s="30">
        <v>1</v>
      </c>
      <c r="I105" s="30">
        <f>+AVERAGE(E105:H105)</f>
        <v>0.89249999999999996</v>
      </c>
      <c r="J105" s="31"/>
      <c r="K105" s="32"/>
      <c r="L105" s="31"/>
      <c r="M105" s="8"/>
      <c r="N105" s="8"/>
      <c r="O105" s="8"/>
    </row>
    <row r="106" spans="2:15" ht="12.75" x14ac:dyDescent="0.2">
      <c r="B106" s="199" t="s">
        <v>40</v>
      </c>
      <c r="C106" s="199"/>
      <c r="D106" s="33">
        <v>6</v>
      </c>
      <c r="E106" s="28">
        <v>0.75</v>
      </c>
      <c r="F106" s="28">
        <v>0.8</v>
      </c>
      <c r="G106" s="28">
        <v>0.58499999999999996</v>
      </c>
      <c r="H106" s="30">
        <v>1</v>
      </c>
      <c r="I106" s="30">
        <f>+AVERAGE(E106:H106)</f>
        <v>0.78374999999999995</v>
      </c>
      <c r="J106" s="31"/>
      <c r="K106" s="32"/>
      <c r="L106" s="31"/>
      <c r="M106" s="8"/>
      <c r="N106" s="8"/>
      <c r="O106" s="8"/>
    </row>
    <row r="107" spans="2:15" ht="12.75" x14ac:dyDescent="0.2">
      <c r="B107" s="212" t="s">
        <v>41</v>
      </c>
      <c r="C107" s="212"/>
      <c r="D107" s="34">
        <v>19</v>
      </c>
      <c r="E107" s="28">
        <v>0.92</v>
      </c>
      <c r="F107" s="28">
        <v>0.91</v>
      </c>
      <c r="G107" s="35">
        <v>0.87</v>
      </c>
      <c r="H107" s="30">
        <v>0.98</v>
      </c>
      <c r="I107" s="30">
        <f>+AVERAGE(E107:H107)</f>
        <v>0.92</v>
      </c>
      <c r="J107" s="31"/>
      <c r="K107" s="32"/>
      <c r="L107" s="31"/>
      <c r="M107" s="8"/>
      <c r="N107" s="8"/>
      <c r="O107" s="8"/>
    </row>
    <row r="108" spans="2:15" ht="12.75" x14ac:dyDescent="0.2">
      <c r="B108" s="213" t="s">
        <v>42</v>
      </c>
      <c r="C108" s="213"/>
      <c r="D108" s="213"/>
      <c r="E108" s="213"/>
      <c r="F108" s="213"/>
      <c r="G108" s="213"/>
      <c r="H108" s="213"/>
      <c r="I108" s="36">
        <f>+AVERAGE(I105:I107)</f>
        <v>0.86541666666666661</v>
      </c>
      <c r="J108" s="31"/>
      <c r="K108" s="32"/>
      <c r="L108" s="31"/>
      <c r="M108" s="8"/>
      <c r="N108" s="8"/>
      <c r="O108" s="8"/>
    </row>
    <row r="109" spans="2:15" ht="12.75" x14ac:dyDescent="0.2"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</row>
    <row r="110" spans="2:15" ht="12.75" x14ac:dyDescent="0.2">
      <c r="B110" s="214" t="s">
        <v>11</v>
      </c>
      <c r="C110" s="215"/>
      <c r="D110" s="210" t="s">
        <v>1</v>
      </c>
      <c r="E110" s="218" t="s">
        <v>12</v>
      </c>
      <c r="F110" s="214" t="s">
        <v>43</v>
      </c>
      <c r="G110" s="215"/>
      <c r="H110" s="214" t="s">
        <v>15</v>
      </c>
      <c r="I110" s="215"/>
      <c r="J110" s="214" t="s">
        <v>16</v>
      </c>
      <c r="K110" s="215"/>
      <c r="L110" s="210" t="s">
        <v>34</v>
      </c>
      <c r="M110" s="210" t="s">
        <v>18</v>
      </c>
      <c r="N110" s="8"/>
      <c r="O110" s="8"/>
    </row>
    <row r="111" spans="2:15" ht="28.5" customHeight="1" x14ac:dyDescent="0.2">
      <c r="B111" s="216"/>
      <c r="C111" s="217"/>
      <c r="D111" s="211"/>
      <c r="E111" s="219"/>
      <c r="F111" s="216"/>
      <c r="G111" s="217"/>
      <c r="H111" s="216"/>
      <c r="I111" s="217"/>
      <c r="J111" s="216"/>
      <c r="K111" s="217"/>
      <c r="L111" s="211"/>
      <c r="M111" s="211"/>
      <c r="N111" s="8"/>
      <c r="O111" s="8"/>
    </row>
    <row r="112" spans="2:15" ht="12.75" x14ac:dyDescent="0.2">
      <c r="B112" s="208" t="s">
        <v>44</v>
      </c>
      <c r="C112" s="209"/>
      <c r="D112" s="54">
        <v>4</v>
      </c>
      <c r="E112" s="53">
        <v>0.92</v>
      </c>
      <c r="F112" s="220">
        <v>0.9</v>
      </c>
      <c r="G112" s="221"/>
      <c r="H112" s="220">
        <v>0.85</v>
      </c>
      <c r="I112" s="221"/>
      <c r="J112" s="220">
        <v>0.92</v>
      </c>
      <c r="K112" s="221"/>
      <c r="L112" s="53">
        <v>0.9</v>
      </c>
      <c r="M112" s="53">
        <f>+AVERAGE(E112:L112)</f>
        <v>0.89800000000000002</v>
      </c>
      <c r="N112" s="8"/>
      <c r="O112" s="8"/>
    </row>
    <row r="113" spans="2:15" ht="14.25" customHeight="1" x14ac:dyDescent="0.2">
      <c r="B113" s="37"/>
      <c r="C113" s="37"/>
      <c r="D113" s="25"/>
      <c r="E113" s="38"/>
      <c r="F113" s="38"/>
      <c r="G113" s="25"/>
      <c r="H113" s="38"/>
      <c r="I113" s="25"/>
      <c r="J113" s="38"/>
      <c r="K113" s="25"/>
      <c r="L113" s="38"/>
      <c r="M113" s="8"/>
      <c r="N113" s="8"/>
      <c r="O113" s="8"/>
    </row>
    <row r="114" spans="2:15" ht="14.25" customHeight="1" x14ac:dyDescent="0.2">
      <c r="B114" s="197" t="s">
        <v>11</v>
      </c>
      <c r="C114" s="197"/>
      <c r="D114" s="197" t="s">
        <v>1</v>
      </c>
      <c r="E114" s="198" t="s">
        <v>12</v>
      </c>
      <c r="F114" s="197" t="s">
        <v>28</v>
      </c>
      <c r="G114" s="197"/>
      <c r="H114" s="197" t="s">
        <v>25</v>
      </c>
      <c r="I114" s="197"/>
      <c r="J114" s="197" t="s">
        <v>29</v>
      </c>
      <c r="K114" s="197"/>
      <c r="L114" s="197" t="s">
        <v>30</v>
      </c>
      <c r="M114" s="197"/>
      <c r="N114" s="197" t="s">
        <v>31</v>
      </c>
      <c r="O114" s="197"/>
    </row>
    <row r="115" spans="2:15" ht="35.25" customHeight="1" x14ac:dyDescent="0.2">
      <c r="B115" s="197"/>
      <c r="C115" s="197"/>
      <c r="D115" s="197"/>
      <c r="E115" s="198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</row>
    <row r="116" spans="2:15" ht="14.25" customHeight="1" x14ac:dyDescent="0.2">
      <c r="B116" s="201" t="s">
        <v>76</v>
      </c>
      <c r="C116" s="201"/>
      <c r="D116" s="134">
        <v>3</v>
      </c>
      <c r="E116" s="133">
        <v>0.69</v>
      </c>
      <c r="F116" s="202">
        <v>1</v>
      </c>
      <c r="G116" s="203"/>
      <c r="H116" s="202">
        <v>1</v>
      </c>
      <c r="I116" s="203"/>
      <c r="J116" s="202">
        <v>0.92</v>
      </c>
      <c r="K116" s="203"/>
      <c r="L116" s="202">
        <v>0.25</v>
      </c>
      <c r="M116" s="202"/>
      <c r="N116" s="202">
        <v>1</v>
      </c>
      <c r="O116" s="203"/>
    </row>
    <row r="117" spans="2:15" ht="14.25" customHeight="1" x14ac:dyDescent="0.2">
      <c r="B117" s="204" t="s">
        <v>33</v>
      </c>
      <c r="C117" s="205"/>
      <c r="D117" s="197"/>
      <c r="E117" s="197"/>
      <c r="F117" s="197"/>
      <c r="G117" s="197"/>
      <c r="H117" s="197"/>
      <c r="I117" s="197"/>
      <c r="J117" s="197"/>
      <c r="K117" s="197"/>
      <c r="L117" s="197"/>
      <c r="M117" s="197"/>
      <c r="N117" s="206">
        <f>(E116+F116+H116+J116+L116+N116)/6</f>
        <v>0.80999999999999994</v>
      </c>
      <c r="O117" s="205"/>
    </row>
    <row r="118" spans="2:15" ht="12.75" customHeight="1" x14ac:dyDescent="0.2">
      <c r="B118" s="37"/>
      <c r="C118" s="37"/>
      <c r="D118" s="25"/>
      <c r="E118" s="38"/>
      <c r="F118" s="38"/>
      <c r="G118" s="25"/>
      <c r="H118" s="38"/>
      <c r="I118" s="25"/>
      <c r="J118" s="38"/>
      <c r="K118" s="25"/>
      <c r="L118" s="38"/>
      <c r="M118" s="8"/>
      <c r="N118" s="8"/>
      <c r="O118" s="8"/>
    </row>
    <row r="119" spans="2:15" ht="63.75" x14ac:dyDescent="0.2">
      <c r="B119" s="200" t="s">
        <v>11</v>
      </c>
      <c r="C119" s="200"/>
      <c r="D119" s="26" t="s">
        <v>1</v>
      </c>
      <c r="E119" s="26" t="s">
        <v>28</v>
      </c>
      <c r="F119" s="55" t="s">
        <v>79</v>
      </c>
      <c r="G119" s="24" t="s">
        <v>78</v>
      </c>
      <c r="H119" s="55" t="s">
        <v>38</v>
      </c>
      <c r="I119" s="65"/>
    </row>
    <row r="120" spans="2:15" ht="12.75" x14ac:dyDescent="0.2">
      <c r="B120" s="207" t="s">
        <v>71</v>
      </c>
      <c r="C120" s="207"/>
      <c r="D120" s="27">
        <v>8</v>
      </c>
      <c r="E120" s="28">
        <v>1</v>
      </c>
      <c r="F120" s="28">
        <v>0.75</v>
      </c>
      <c r="G120" s="29">
        <v>1</v>
      </c>
      <c r="H120" s="30">
        <f>+AVERAGE(E120:G120)</f>
        <v>0.91666666666666663</v>
      </c>
      <c r="I120" s="66"/>
    </row>
    <row r="121" spans="2:15" ht="12.75" x14ac:dyDescent="0.2">
      <c r="B121" s="199" t="s">
        <v>77</v>
      </c>
      <c r="C121" s="199"/>
      <c r="D121" s="33">
        <v>3</v>
      </c>
      <c r="E121" s="28">
        <v>0.88</v>
      </c>
      <c r="F121" s="28">
        <v>0.9</v>
      </c>
      <c r="G121" s="28">
        <v>1</v>
      </c>
      <c r="H121" s="30">
        <f>+AVERAGE(E121:G121)</f>
        <v>0.92666666666666675</v>
      </c>
      <c r="I121" s="66"/>
    </row>
    <row r="122" spans="2:15" ht="25.5" customHeight="1" x14ac:dyDescent="0.2">
      <c r="B122" s="228" t="s">
        <v>42</v>
      </c>
      <c r="C122" s="229"/>
      <c r="D122" s="229"/>
      <c r="E122" s="229"/>
      <c r="F122" s="229"/>
      <c r="G122" s="230"/>
      <c r="H122" s="36">
        <f>+AVERAGE(H120:H121)</f>
        <v>0.92166666666666663</v>
      </c>
      <c r="I122" s="66"/>
    </row>
    <row r="123" spans="2:15" ht="23.25" customHeight="1" x14ac:dyDescent="0.2"/>
    <row r="124" spans="2:15" ht="21.75" customHeight="1" x14ac:dyDescent="0.2">
      <c r="B124" s="12" t="s">
        <v>10</v>
      </c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</row>
    <row r="125" spans="2:15" ht="17.25" customHeight="1" x14ac:dyDescent="0.2"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</row>
    <row r="126" spans="2:15" x14ac:dyDescent="0.2">
      <c r="B126" s="197" t="s">
        <v>11</v>
      </c>
      <c r="C126" s="197"/>
      <c r="D126" s="87" t="s">
        <v>1</v>
      </c>
      <c r="E126" s="87" t="s">
        <v>12</v>
      </c>
      <c r="F126" s="87" t="s">
        <v>13</v>
      </c>
      <c r="G126" s="87" t="s">
        <v>14</v>
      </c>
      <c r="H126" s="87" t="s">
        <v>15</v>
      </c>
      <c r="I126" s="87" t="s">
        <v>16</v>
      </c>
      <c r="J126" s="87" t="s">
        <v>17</v>
      </c>
      <c r="K126" s="87" t="s">
        <v>18</v>
      </c>
      <c r="L126" s="8"/>
      <c r="M126" s="8"/>
      <c r="N126" s="8"/>
      <c r="O126" s="8"/>
    </row>
    <row r="127" spans="2:15" ht="12.75" x14ac:dyDescent="0.2">
      <c r="B127" s="201" t="s">
        <v>19</v>
      </c>
      <c r="C127" s="201"/>
      <c r="D127" s="86">
        <v>41</v>
      </c>
      <c r="E127" s="13">
        <v>0.86</v>
      </c>
      <c r="F127" s="14">
        <v>0.93</v>
      </c>
      <c r="G127" s="15">
        <v>0.95</v>
      </c>
      <c r="H127" s="14">
        <v>0.88</v>
      </c>
      <c r="I127" s="15">
        <v>0.99</v>
      </c>
      <c r="J127" s="15">
        <v>0.92</v>
      </c>
      <c r="K127" s="16">
        <f>+AVERAGE(E127:J127)</f>
        <v>0.92166666666666675</v>
      </c>
      <c r="L127" s="8"/>
      <c r="M127" s="8"/>
      <c r="N127" s="8"/>
      <c r="O127" s="8"/>
    </row>
    <row r="128" spans="2:15" ht="12.75" x14ac:dyDescent="0.2">
      <c r="B128" s="208" t="s">
        <v>20</v>
      </c>
      <c r="C128" s="209"/>
      <c r="D128" s="86">
        <v>31</v>
      </c>
      <c r="E128" s="13">
        <v>0.93</v>
      </c>
      <c r="F128" s="14">
        <v>0.97</v>
      </c>
      <c r="G128" s="15">
        <v>0.97</v>
      </c>
      <c r="H128" s="14">
        <v>0.94</v>
      </c>
      <c r="I128" s="15">
        <v>1</v>
      </c>
      <c r="J128" s="15">
        <v>0.94</v>
      </c>
      <c r="K128" s="16">
        <f t="shared" ref="K128:K135" si="2">+AVERAGE(E128:J128)</f>
        <v>0.95833333333333337</v>
      </c>
      <c r="L128" s="8"/>
      <c r="M128" s="8"/>
      <c r="N128" s="8"/>
      <c r="O128" s="8"/>
    </row>
    <row r="129" spans="2:15" ht="27" customHeight="1" x14ac:dyDescent="0.2">
      <c r="B129" s="201" t="s">
        <v>21</v>
      </c>
      <c r="C129" s="201"/>
      <c r="D129" s="86">
        <v>17</v>
      </c>
      <c r="E129" s="14">
        <v>0.97799999999999998</v>
      </c>
      <c r="F129" s="17">
        <v>0.99</v>
      </c>
      <c r="G129" s="85">
        <v>1</v>
      </c>
      <c r="H129" s="17">
        <v>0.99</v>
      </c>
      <c r="I129" s="15">
        <v>1</v>
      </c>
      <c r="J129" s="85">
        <v>1</v>
      </c>
      <c r="K129" s="16">
        <f t="shared" si="2"/>
        <v>0.99299999999999999</v>
      </c>
      <c r="L129" s="8"/>
      <c r="M129" s="8"/>
      <c r="N129" s="8"/>
      <c r="O129" s="8"/>
    </row>
    <row r="130" spans="2:15" ht="24.75" customHeight="1" x14ac:dyDescent="0.2">
      <c r="B130" s="208" t="s">
        <v>83</v>
      </c>
      <c r="C130" s="209"/>
      <c r="D130" s="86">
        <v>42</v>
      </c>
      <c r="E130" s="17">
        <v>0.82</v>
      </c>
      <c r="F130" s="17">
        <v>0.96</v>
      </c>
      <c r="G130" s="85">
        <v>0.97</v>
      </c>
      <c r="H130" s="17">
        <v>0.95</v>
      </c>
      <c r="I130" s="15">
        <v>0.99</v>
      </c>
      <c r="J130" s="85">
        <v>0.97</v>
      </c>
      <c r="K130" s="16">
        <f t="shared" si="2"/>
        <v>0.94333333333333336</v>
      </c>
      <c r="L130" s="8"/>
      <c r="M130" s="8"/>
      <c r="N130" s="8"/>
      <c r="O130" s="8"/>
    </row>
    <row r="131" spans="2:15" ht="12.75" x14ac:dyDescent="0.2">
      <c r="B131" s="208" t="s">
        <v>85</v>
      </c>
      <c r="C131" s="209"/>
      <c r="D131" s="86">
        <v>18</v>
      </c>
      <c r="E131" s="17">
        <v>0.9</v>
      </c>
      <c r="F131" s="17">
        <v>0.99</v>
      </c>
      <c r="G131" s="85">
        <v>0.99</v>
      </c>
      <c r="H131" s="17">
        <v>0.98</v>
      </c>
      <c r="I131" s="15">
        <v>1</v>
      </c>
      <c r="J131" s="85">
        <v>0.95</v>
      </c>
      <c r="K131" s="16">
        <f t="shared" si="2"/>
        <v>0.96833333333333327</v>
      </c>
      <c r="L131" s="8"/>
      <c r="M131" s="8"/>
      <c r="N131" s="8"/>
      <c r="O131" s="8"/>
    </row>
    <row r="132" spans="2:15" ht="12.75" x14ac:dyDescent="0.2">
      <c r="B132" s="208" t="s">
        <v>80</v>
      </c>
      <c r="C132" s="209"/>
      <c r="D132" s="86">
        <v>1</v>
      </c>
      <c r="E132" s="17">
        <v>1</v>
      </c>
      <c r="F132" s="17">
        <v>1</v>
      </c>
      <c r="G132" s="85">
        <v>1</v>
      </c>
      <c r="H132" s="17">
        <v>1</v>
      </c>
      <c r="I132" s="15">
        <v>1</v>
      </c>
      <c r="J132" s="85">
        <v>1</v>
      </c>
      <c r="K132" s="16">
        <f t="shared" si="2"/>
        <v>1</v>
      </c>
      <c r="L132" s="8"/>
      <c r="M132" s="8"/>
      <c r="N132" s="8"/>
      <c r="O132" s="8"/>
    </row>
    <row r="133" spans="2:15" ht="12.75" x14ac:dyDescent="0.2">
      <c r="B133" s="208" t="s">
        <v>86</v>
      </c>
      <c r="C133" s="209"/>
      <c r="D133" s="86">
        <v>59</v>
      </c>
      <c r="E133" s="85">
        <v>0.81</v>
      </c>
      <c r="F133" s="85">
        <v>0.92</v>
      </c>
      <c r="G133" s="85">
        <v>0.95</v>
      </c>
      <c r="H133" s="85">
        <v>0.84</v>
      </c>
      <c r="I133" s="85">
        <v>0.98</v>
      </c>
      <c r="J133" s="85">
        <v>0.98</v>
      </c>
      <c r="K133" s="16">
        <f t="shared" si="2"/>
        <v>0.91333333333333344</v>
      </c>
      <c r="L133" s="8"/>
      <c r="M133" s="8"/>
      <c r="N133" s="8"/>
      <c r="O133" s="8"/>
    </row>
    <row r="134" spans="2:15" ht="12.75" x14ac:dyDescent="0.2">
      <c r="B134" s="208" t="s">
        <v>114</v>
      </c>
      <c r="C134" s="209"/>
      <c r="D134" s="130">
        <v>6</v>
      </c>
      <c r="E134" s="129">
        <v>0.86</v>
      </c>
      <c r="F134" s="129">
        <v>0.98</v>
      </c>
      <c r="G134" s="129">
        <v>0.96</v>
      </c>
      <c r="H134" s="129">
        <v>0.9</v>
      </c>
      <c r="I134" s="129">
        <v>1</v>
      </c>
      <c r="J134" s="129">
        <v>0.88</v>
      </c>
      <c r="K134" s="16">
        <f t="shared" si="2"/>
        <v>0.92999999999999983</v>
      </c>
      <c r="L134" s="8"/>
      <c r="M134" s="8"/>
      <c r="N134" s="8"/>
      <c r="O134" s="8"/>
    </row>
    <row r="135" spans="2:15" ht="12.75" x14ac:dyDescent="0.2">
      <c r="B135" s="208" t="s">
        <v>23</v>
      </c>
      <c r="C135" s="209"/>
      <c r="D135" s="86">
        <v>16</v>
      </c>
      <c r="E135" s="17">
        <v>0.91</v>
      </c>
      <c r="F135" s="17">
        <v>0.92</v>
      </c>
      <c r="G135" s="85">
        <v>1</v>
      </c>
      <c r="H135" s="17">
        <v>0.94</v>
      </c>
      <c r="I135" s="15">
        <v>1</v>
      </c>
      <c r="J135" s="85">
        <v>0.95</v>
      </c>
      <c r="K135" s="16">
        <f t="shared" si="2"/>
        <v>0.95333333333333325</v>
      </c>
      <c r="L135" s="8"/>
      <c r="M135" s="8"/>
      <c r="N135" s="8"/>
      <c r="O135" s="8"/>
    </row>
    <row r="136" spans="2:15" ht="12.75" x14ac:dyDescent="0.2">
      <c r="B136" s="197" t="s">
        <v>24</v>
      </c>
      <c r="C136" s="197"/>
      <c r="D136" s="197"/>
      <c r="E136" s="197"/>
      <c r="F136" s="197"/>
      <c r="G136" s="197"/>
      <c r="H136" s="197"/>
      <c r="I136" s="197"/>
      <c r="J136" s="197"/>
      <c r="K136" s="20">
        <f>+AVERAGE(K127:K135)</f>
        <v>0.95348148148148149</v>
      </c>
      <c r="L136" s="8"/>
      <c r="M136" s="8"/>
      <c r="N136" s="8"/>
      <c r="O136" s="8"/>
    </row>
    <row r="137" spans="2:15" ht="12.75" x14ac:dyDescent="0.2">
      <c r="B137" s="5"/>
      <c r="C137" s="5"/>
      <c r="D137" s="5"/>
      <c r="E137" s="5"/>
      <c r="F137" s="5"/>
      <c r="G137" s="5"/>
      <c r="H137" s="5"/>
      <c r="I137" s="5"/>
      <c r="J137" s="5"/>
      <c r="K137" s="21"/>
      <c r="L137" s="8"/>
      <c r="M137" s="8"/>
      <c r="N137" s="8"/>
      <c r="O137" s="8"/>
    </row>
    <row r="138" spans="2:15" ht="51" x14ac:dyDescent="0.2">
      <c r="B138" s="197" t="s">
        <v>11</v>
      </c>
      <c r="C138" s="197"/>
      <c r="D138" s="87" t="s">
        <v>1</v>
      </c>
      <c r="E138" s="87" t="s">
        <v>13</v>
      </c>
      <c r="F138" s="87" t="s">
        <v>15</v>
      </c>
      <c r="G138" s="87" t="s">
        <v>84</v>
      </c>
      <c r="H138" s="87" t="s">
        <v>16</v>
      </c>
      <c r="I138" s="87" t="s">
        <v>18</v>
      </c>
      <c r="J138" s="5"/>
      <c r="K138" s="5"/>
      <c r="L138" s="8"/>
      <c r="M138" s="8"/>
      <c r="N138" s="8"/>
      <c r="O138" s="8"/>
    </row>
    <row r="139" spans="2:15" ht="12.75" x14ac:dyDescent="0.2">
      <c r="B139" s="198" t="s">
        <v>26</v>
      </c>
      <c r="C139" s="198"/>
      <c r="D139" s="86">
        <v>68</v>
      </c>
      <c r="E139" s="13">
        <v>0.7</v>
      </c>
      <c r="F139" s="14">
        <v>0.89</v>
      </c>
      <c r="G139" s="15">
        <v>0.73</v>
      </c>
      <c r="H139" s="14">
        <v>0.87</v>
      </c>
      <c r="I139" s="15">
        <f>+AVERAGE(E139:H139)</f>
        <v>0.79749999999999999</v>
      </c>
      <c r="J139" s="22"/>
      <c r="K139" s="23"/>
      <c r="L139" s="8"/>
      <c r="M139" s="8"/>
      <c r="N139" s="8"/>
      <c r="O139" s="8"/>
    </row>
    <row r="140" spans="2:15" ht="12.75" x14ac:dyDescent="0.2">
      <c r="B140" s="5"/>
      <c r="C140" s="5"/>
      <c r="D140" s="5"/>
      <c r="E140" s="5"/>
      <c r="F140" s="5"/>
      <c r="G140" s="5"/>
      <c r="H140" s="5"/>
      <c r="I140" s="5"/>
      <c r="J140" s="5"/>
      <c r="K140" s="21"/>
      <c r="L140" s="8"/>
      <c r="M140" s="8"/>
      <c r="N140" s="8"/>
      <c r="O140" s="8"/>
    </row>
    <row r="141" spans="2:15" ht="38.25" customHeight="1" x14ac:dyDescent="0.2">
      <c r="B141" s="197" t="s">
        <v>11</v>
      </c>
      <c r="C141" s="197"/>
      <c r="D141" s="197" t="s">
        <v>1</v>
      </c>
      <c r="E141" s="198" t="s">
        <v>12</v>
      </c>
      <c r="F141" s="197" t="s">
        <v>28</v>
      </c>
      <c r="G141" s="197"/>
      <c r="H141" s="197" t="s">
        <v>25</v>
      </c>
      <c r="I141" s="197"/>
      <c r="J141" s="197" t="s">
        <v>29</v>
      </c>
      <c r="K141" s="204"/>
      <c r="L141" s="210" t="s">
        <v>31</v>
      </c>
      <c r="M141" s="68"/>
      <c r="N141" s="223"/>
      <c r="O141" s="223"/>
    </row>
    <row r="142" spans="2:15" ht="12.75" x14ac:dyDescent="0.2">
      <c r="B142" s="197"/>
      <c r="C142" s="197"/>
      <c r="D142" s="197"/>
      <c r="E142" s="198"/>
      <c r="F142" s="197"/>
      <c r="G142" s="197"/>
      <c r="H142" s="197"/>
      <c r="I142" s="197"/>
      <c r="J142" s="197"/>
      <c r="K142" s="204"/>
      <c r="L142" s="211"/>
      <c r="M142" s="68"/>
      <c r="N142" s="223"/>
      <c r="O142" s="223"/>
    </row>
    <row r="143" spans="2:15" ht="12.75" x14ac:dyDescent="0.2">
      <c r="B143" s="201" t="s">
        <v>32</v>
      </c>
      <c r="C143" s="201"/>
      <c r="D143" s="130">
        <v>12</v>
      </c>
      <c r="E143" s="129">
        <v>0.81</v>
      </c>
      <c r="F143" s="202">
        <v>0.85</v>
      </c>
      <c r="G143" s="203"/>
      <c r="H143" s="202">
        <v>0.6</v>
      </c>
      <c r="I143" s="203"/>
      <c r="J143" s="202">
        <v>0.54</v>
      </c>
      <c r="K143" s="222"/>
      <c r="L143" s="129">
        <v>0.78</v>
      </c>
      <c r="M143" s="68"/>
      <c r="N143" s="131"/>
      <c r="O143" s="131"/>
    </row>
    <row r="144" spans="2:15" ht="12.75" x14ac:dyDescent="0.2">
      <c r="B144" s="204" t="s">
        <v>33</v>
      </c>
      <c r="C144" s="205"/>
      <c r="D144" s="18"/>
      <c r="E144" s="67"/>
      <c r="F144" s="67"/>
      <c r="G144" s="67"/>
      <c r="H144" s="67"/>
      <c r="I144" s="67"/>
      <c r="J144" s="67"/>
      <c r="K144" s="67"/>
      <c r="L144" s="20">
        <f>(E143+F143+H143+J143+L143)/5</f>
        <v>0.71599999999999997</v>
      </c>
      <c r="M144" s="68"/>
      <c r="N144" s="131"/>
      <c r="O144" s="131"/>
    </row>
    <row r="145" spans="2:15" ht="12.75" x14ac:dyDescent="0.2">
      <c r="B145" s="201" t="s">
        <v>112</v>
      </c>
      <c r="C145" s="201"/>
      <c r="D145" s="130">
        <v>14</v>
      </c>
      <c r="E145" s="129">
        <v>0.72</v>
      </c>
      <c r="F145" s="202">
        <v>0.88</v>
      </c>
      <c r="G145" s="203"/>
      <c r="H145" s="202">
        <v>0.86</v>
      </c>
      <c r="I145" s="203"/>
      <c r="J145" s="202">
        <v>0.87</v>
      </c>
      <c r="K145" s="222"/>
      <c r="L145" s="129">
        <v>0.86</v>
      </c>
      <c r="M145" s="68"/>
      <c r="N145" s="131"/>
      <c r="O145" s="131"/>
    </row>
    <row r="146" spans="2:15" ht="12.75" x14ac:dyDescent="0.2">
      <c r="B146" s="204" t="s">
        <v>33</v>
      </c>
      <c r="C146" s="205"/>
      <c r="D146" s="18"/>
      <c r="E146" s="67"/>
      <c r="F146" s="67"/>
      <c r="G146" s="67"/>
      <c r="H146" s="67"/>
      <c r="I146" s="67"/>
      <c r="J146" s="67"/>
      <c r="K146" s="67"/>
      <c r="L146" s="20">
        <f>(E145+F145+H145+J145+L145)/5</f>
        <v>0.83800000000000008</v>
      </c>
      <c r="M146" s="68"/>
      <c r="N146" s="224"/>
      <c r="O146" s="223"/>
    </row>
    <row r="147" spans="2:15" ht="12.75" customHeight="1" x14ac:dyDescent="0.2">
      <c r="B147" s="204" t="s">
        <v>33</v>
      </c>
      <c r="C147" s="205"/>
      <c r="D147" s="18"/>
      <c r="E147" s="67"/>
      <c r="F147" s="67"/>
      <c r="G147" s="67"/>
      <c r="H147" s="67"/>
      <c r="I147" s="67"/>
      <c r="J147" s="67"/>
      <c r="K147" s="67"/>
      <c r="L147" s="20">
        <f>(L144+L146)/2</f>
        <v>0.77700000000000002</v>
      </c>
      <c r="M147" s="68"/>
      <c r="N147" s="224"/>
      <c r="O147" s="223"/>
    </row>
    <row r="148" spans="2:15" ht="12.75" x14ac:dyDescent="0.2"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41"/>
      <c r="M148" s="8"/>
      <c r="N148" s="8"/>
      <c r="O148" s="8"/>
    </row>
    <row r="149" spans="2:15" ht="12.75" x14ac:dyDescent="0.2">
      <c r="B149" s="197" t="s">
        <v>11</v>
      </c>
      <c r="C149" s="197"/>
      <c r="D149" s="197" t="s">
        <v>1</v>
      </c>
      <c r="E149" s="198" t="s">
        <v>12</v>
      </c>
      <c r="F149" s="197" t="s">
        <v>25</v>
      </c>
      <c r="G149" s="197"/>
      <c r="H149" s="197" t="s">
        <v>15</v>
      </c>
      <c r="I149" s="197"/>
      <c r="J149" s="197" t="s">
        <v>34</v>
      </c>
      <c r="K149" s="197"/>
      <c r="L149" s="197" t="s">
        <v>18</v>
      </c>
      <c r="M149" s="8"/>
      <c r="N149" s="8"/>
      <c r="O149" s="8"/>
    </row>
    <row r="150" spans="2:15" ht="12.75" x14ac:dyDescent="0.2">
      <c r="B150" s="197"/>
      <c r="C150" s="197"/>
      <c r="D150" s="197"/>
      <c r="E150" s="198"/>
      <c r="F150" s="197"/>
      <c r="G150" s="197"/>
      <c r="H150" s="197"/>
      <c r="I150" s="197"/>
      <c r="J150" s="197"/>
      <c r="K150" s="197"/>
      <c r="L150" s="197"/>
      <c r="M150" s="8"/>
      <c r="N150" s="8"/>
      <c r="O150" s="8"/>
    </row>
    <row r="151" spans="2:15" ht="12.75" x14ac:dyDescent="0.2">
      <c r="B151" s="201" t="s">
        <v>35</v>
      </c>
      <c r="C151" s="201"/>
      <c r="D151" s="86">
        <v>21</v>
      </c>
      <c r="E151" s="85">
        <v>0.88</v>
      </c>
      <c r="F151" s="202">
        <v>0.73</v>
      </c>
      <c r="G151" s="203"/>
      <c r="H151" s="202">
        <v>0.94</v>
      </c>
      <c r="I151" s="203"/>
      <c r="J151" s="202">
        <v>0.97</v>
      </c>
      <c r="K151" s="203"/>
      <c r="L151" s="85">
        <f>+AVERAGE(E151:K151)</f>
        <v>0.87999999999999989</v>
      </c>
      <c r="M151" s="8"/>
      <c r="N151" s="8"/>
      <c r="O151" s="8"/>
    </row>
    <row r="152" spans="2:15" ht="12.75" x14ac:dyDescent="0.2">
      <c r="B152" s="201" t="s">
        <v>36</v>
      </c>
      <c r="C152" s="201"/>
      <c r="D152" s="86">
        <v>13</v>
      </c>
      <c r="E152" s="85">
        <v>0.94</v>
      </c>
      <c r="F152" s="202">
        <v>1</v>
      </c>
      <c r="G152" s="203"/>
      <c r="H152" s="202">
        <v>0.84</v>
      </c>
      <c r="I152" s="203"/>
      <c r="J152" s="202">
        <v>1</v>
      </c>
      <c r="K152" s="203"/>
      <c r="L152" s="85">
        <f>+AVERAGE(E152:K152)</f>
        <v>0.94499999999999995</v>
      </c>
      <c r="M152" s="8"/>
      <c r="N152" s="8"/>
      <c r="O152" s="8"/>
    </row>
    <row r="153" spans="2:15" ht="12.75" x14ac:dyDescent="0.2">
      <c r="B153" s="197" t="s">
        <v>33</v>
      </c>
      <c r="C153" s="197"/>
      <c r="D153" s="197"/>
      <c r="E153" s="197"/>
      <c r="F153" s="197"/>
      <c r="G153" s="197"/>
      <c r="H153" s="197"/>
      <c r="I153" s="197"/>
      <c r="J153" s="197"/>
      <c r="K153" s="197"/>
      <c r="L153" s="20">
        <f>+AVERAGE(L151:L152)</f>
        <v>0.91249999999999987</v>
      </c>
      <c r="M153" s="8"/>
      <c r="N153" s="8"/>
      <c r="O153" s="8"/>
    </row>
    <row r="154" spans="2:15" ht="77.25" customHeight="1" x14ac:dyDescent="0.2"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21"/>
      <c r="M154" s="8"/>
      <c r="N154" s="8"/>
      <c r="O154" s="8"/>
    </row>
    <row r="155" spans="2:15" ht="51" x14ac:dyDescent="0.2">
      <c r="B155" s="200" t="s">
        <v>11</v>
      </c>
      <c r="C155" s="200"/>
      <c r="D155" s="26" t="s">
        <v>1</v>
      </c>
      <c r="E155" s="26" t="s">
        <v>28</v>
      </c>
      <c r="F155" s="24" t="s">
        <v>37</v>
      </c>
      <c r="G155" s="24" t="s">
        <v>78</v>
      </c>
      <c r="H155" s="88" t="s">
        <v>16</v>
      </c>
      <c r="I155" s="88" t="s">
        <v>38</v>
      </c>
      <c r="J155" s="7"/>
      <c r="K155" s="7"/>
      <c r="L155" s="7"/>
      <c r="M155" s="8"/>
      <c r="N155" s="8"/>
      <c r="O155" s="8"/>
    </row>
    <row r="156" spans="2:15" ht="12.75" x14ac:dyDescent="0.2">
      <c r="B156" s="207" t="s">
        <v>39</v>
      </c>
      <c r="C156" s="207"/>
      <c r="D156" s="27">
        <v>10</v>
      </c>
      <c r="E156" s="28">
        <v>0.9</v>
      </c>
      <c r="F156" s="28">
        <v>0.9</v>
      </c>
      <c r="G156" s="29">
        <v>0.91</v>
      </c>
      <c r="H156" s="30">
        <v>1</v>
      </c>
      <c r="I156" s="30">
        <f>+AVERAGE(E156:H156)</f>
        <v>0.92749999999999999</v>
      </c>
      <c r="J156" s="31"/>
      <c r="K156" s="32"/>
      <c r="L156" s="31"/>
      <c r="M156" s="8"/>
      <c r="N156" s="8"/>
      <c r="O156" s="8"/>
    </row>
    <row r="157" spans="2:15" ht="12.75" x14ac:dyDescent="0.2">
      <c r="B157" s="199" t="s">
        <v>40</v>
      </c>
      <c r="C157" s="199"/>
      <c r="D157" s="33">
        <v>5</v>
      </c>
      <c r="E157" s="28">
        <v>0.9</v>
      </c>
      <c r="F157" s="28">
        <v>0.8</v>
      </c>
      <c r="G157" s="28">
        <v>0.9</v>
      </c>
      <c r="H157" s="30">
        <v>1</v>
      </c>
      <c r="I157" s="30">
        <f>+AVERAGE(E157:H157)</f>
        <v>0.9</v>
      </c>
      <c r="J157" s="31"/>
      <c r="K157" s="32"/>
      <c r="L157" s="31"/>
      <c r="M157" s="8"/>
      <c r="N157" s="8"/>
      <c r="O157" s="8"/>
    </row>
    <row r="158" spans="2:15" ht="12.75" x14ac:dyDescent="0.2">
      <c r="B158" s="212" t="s">
        <v>41</v>
      </c>
      <c r="C158" s="212"/>
      <c r="D158" s="34">
        <v>25</v>
      </c>
      <c r="E158" s="28">
        <v>0.85</v>
      </c>
      <c r="F158" s="28">
        <v>0.92</v>
      </c>
      <c r="G158" s="35">
        <v>0.94</v>
      </c>
      <c r="H158" s="30">
        <v>1</v>
      </c>
      <c r="I158" s="30">
        <f>+AVERAGE(E158:H158)</f>
        <v>0.92749999999999999</v>
      </c>
      <c r="J158" s="31"/>
      <c r="K158" s="32"/>
      <c r="L158" s="31"/>
      <c r="M158" s="8"/>
      <c r="N158" s="8"/>
      <c r="O158" s="8"/>
    </row>
    <row r="159" spans="2:15" ht="12.75" x14ac:dyDescent="0.2">
      <c r="B159" s="213" t="s">
        <v>42</v>
      </c>
      <c r="C159" s="213"/>
      <c r="D159" s="213"/>
      <c r="E159" s="213"/>
      <c r="F159" s="213"/>
      <c r="G159" s="213"/>
      <c r="H159" s="213"/>
      <c r="I159" s="36">
        <f>+AVERAGE(I156:I158)</f>
        <v>0.91833333333333333</v>
      </c>
      <c r="J159" s="31"/>
      <c r="K159" s="32"/>
      <c r="L159" s="31"/>
      <c r="M159" s="8"/>
      <c r="N159" s="8"/>
      <c r="O159" s="8"/>
    </row>
    <row r="160" spans="2:15" ht="12.75" x14ac:dyDescent="0.2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2:15" ht="12.75" x14ac:dyDescent="0.2">
      <c r="B161" s="214" t="s">
        <v>11</v>
      </c>
      <c r="C161" s="215"/>
      <c r="D161" s="210" t="s">
        <v>1</v>
      </c>
      <c r="E161" s="218" t="s">
        <v>12</v>
      </c>
      <c r="F161" s="214" t="s">
        <v>43</v>
      </c>
      <c r="G161" s="215"/>
      <c r="H161" s="214" t="s">
        <v>15</v>
      </c>
      <c r="I161" s="215"/>
      <c r="J161" s="214" t="s">
        <v>16</v>
      </c>
      <c r="K161" s="215"/>
      <c r="L161" s="210" t="s">
        <v>34</v>
      </c>
      <c r="M161" s="210" t="s">
        <v>18</v>
      </c>
      <c r="N161" s="8"/>
      <c r="O161" s="8"/>
    </row>
    <row r="162" spans="2:15" ht="12.75" x14ac:dyDescent="0.2">
      <c r="B162" s="216"/>
      <c r="C162" s="217"/>
      <c r="D162" s="211"/>
      <c r="E162" s="219"/>
      <c r="F162" s="216"/>
      <c r="G162" s="217"/>
      <c r="H162" s="216"/>
      <c r="I162" s="217"/>
      <c r="J162" s="216"/>
      <c r="K162" s="217"/>
      <c r="L162" s="211"/>
      <c r="M162" s="211"/>
      <c r="N162" s="8"/>
      <c r="O162" s="8"/>
    </row>
    <row r="163" spans="2:15" ht="12.75" x14ac:dyDescent="0.2">
      <c r="B163" s="208" t="s">
        <v>44</v>
      </c>
      <c r="C163" s="209"/>
      <c r="D163" s="86">
        <v>3</v>
      </c>
      <c r="E163" s="85">
        <v>0.87</v>
      </c>
      <c r="F163" s="220">
        <v>0.85</v>
      </c>
      <c r="G163" s="221"/>
      <c r="H163" s="220">
        <v>1</v>
      </c>
      <c r="I163" s="221"/>
      <c r="J163" s="220">
        <v>1</v>
      </c>
      <c r="K163" s="221"/>
      <c r="L163" s="85">
        <v>1</v>
      </c>
      <c r="M163" s="85">
        <f>+AVERAGE(E163:L163)</f>
        <v>0.94399999999999995</v>
      </c>
      <c r="N163" s="8"/>
      <c r="O163" s="8"/>
    </row>
    <row r="164" spans="2:15" ht="12.75" x14ac:dyDescent="0.2">
      <c r="B164" s="37"/>
      <c r="C164" s="37"/>
      <c r="D164" s="25"/>
      <c r="E164" s="38"/>
      <c r="F164" s="38"/>
      <c r="G164" s="25"/>
      <c r="H164" s="38"/>
      <c r="I164" s="25"/>
      <c r="J164" s="38"/>
      <c r="K164" s="25"/>
      <c r="L164" s="38"/>
      <c r="M164" s="8"/>
      <c r="N164" s="8"/>
      <c r="O164" s="8"/>
    </row>
    <row r="165" spans="2:15" ht="12.75" x14ac:dyDescent="0.2">
      <c r="B165" s="197" t="s">
        <v>11</v>
      </c>
      <c r="C165" s="197"/>
      <c r="D165" s="197" t="s">
        <v>1</v>
      </c>
      <c r="E165" s="198" t="s">
        <v>12</v>
      </c>
      <c r="F165" s="197" t="s">
        <v>28</v>
      </c>
      <c r="G165" s="197"/>
      <c r="H165" s="197" t="s">
        <v>25</v>
      </c>
      <c r="I165" s="197"/>
      <c r="J165" s="197" t="s">
        <v>29</v>
      </c>
      <c r="K165" s="197"/>
      <c r="L165" s="197" t="s">
        <v>30</v>
      </c>
      <c r="M165" s="197"/>
      <c r="N165" s="197" t="s">
        <v>31</v>
      </c>
      <c r="O165" s="197"/>
    </row>
    <row r="166" spans="2:15" ht="12.75" x14ac:dyDescent="0.2">
      <c r="B166" s="197"/>
      <c r="C166" s="197"/>
      <c r="D166" s="197"/>
      <c r="E166" s="198"/>
      <c r="F166" s="197"/>
      <c r="G166" s="197"/>
      <c r="H166" s="197"/>
      <c r="I166" s="197"/>
      <c r="J166" s="197"/>
      <c r="K166" s="197"/>
      <c r="L166" s="197"/>
      <c r="M166" s="197"/>
      <c r="N166" s="197"/>
      <c r="O166" s="197"/>
    </row>
    <row r="167" spans="2:15" ht="12.75" x14ac:dyDescent="0.2">
      <c r="B167" s="201" t="s">
        <v>76</v>
      </c>
      <c r="C167" s="201"/>
      <c r="D167" s="86">
        <v>4</v>
      </c>
      <c r="E167" s="85">
        <v>0.8</v>
      </c>
      <c r="F167" s="202">
        <v>1</v>
      </c>
      <c r="G167" s="203"/>
      <c r="H167" s="202">
        <v>1</v>
      </c>
      <c r="I167" s="203"/>
      <c r="J167" s="202">
        <v>1</v>
      </c>
      <c r="K167" s="203"/>
      <c r="L167" s="202">
        <v>0.5</v>
      </c>
      <c r="M167" s="202"/>
      <c r="N167" s="202">
        <v>0.88</v>
      </c>
      <c r="O167" s="203"/>
    </row>
    <row r="168" spans="2:15" ht="12.75" x14ac:dyDescent="0.2">
      <c r="B168" s="204" t="s">
        <v>33</v>
      </c>
      <c r="C168" s="205"/>
      <c r="D168" s="197"/>
      <c r="E168" s="197"/>
      <c r="F168" s="197"/>
      <c r="G168" s="197"/>
      <c r="H168" s="197"/>
      <c r="I168" s="197"/>
      <c r="J168" s="197"/>
      <c r="K168" s="197"/>
      <c r="L168" s="197"/>
      <c r="M168" s="197"/>
      <c r="N168" s="206">
        <f>(E167+F167+H167+J167+L167+N167)/6</f>
        <v>0.86333333333333329</v>
      </c>
      <c r="O168" s="205"/>
    </row>
    <row r="169" spans="2:15" ht="12.75" x14ac:dyDescent="0.2"/>
    <row r="170" spans="2:15" ht="12.75" x14ac:dyDescent="0.2"/>
    <row r="171" spans="2:15" ht="63.75" x14ac:dyDescent="0.2">
      <c r="B171" s="200" t="s">
        <v>11</v>
      </c>
      <c r="C171" s="200"/>
      <c r="D171" s="26" t="s">
        <v>1</v>
      </c>
      <c r="E171" s="26" t="s">
        <v>28</v>
      </c>
      <c r="F171" s="88" t="s">
        <v>79</v>
      </c>
      <c r="G171" s="24" t="s">
        <v>78</v>
      </c>
      <c r="H171" s="88" t="s">
        <v>38</v>
      </c>
      <c r="I171" s="65"/>
    </row>
    <row r="172" spans="2:15" ht="12.75" x14ac:dyDescent="0.2">
      <c r="B172" s="207" t="s">
        <v>71</v>
      </c>
      <c r="C172" s="207"/>
      <c r="D172" s="27">
        <v>12</v>
      </c>
      <c r="E172" s="28">
        <v>0.8</v>
      </c>
      <c r="F172" s="28">
        <v>0.9</v>
      </c>
      <c r="G172" s="29">
        <v>1</v>
      </c>
      <c r="H172" s="30">
        <f>+AVERAGE(E172:G172)</f>
        <v>0.9</v>
      </c>
      <c r="I172" s="66"/>
    </row>
    <row r="173" spans="2:15" ht="12.75" x14ac:dyDescent="0.2">
      <c r="B173" s="199" t="s">
        <v>77</v>
      </c>
      <c r="C173" s="199"/>
      <c r="D173" s="33"/>
      <c r="E173" s="28"/>
      <c r="F173" s="28"/>
      <c r="G173" s="28"/>
      <c r="H173" s="30" t="e">
        <f>+AVERAGE(E173:G173)</f>
        <v>#DIV/0!</v>
      </c>
      <c r="I173" s="66"/>
    </row>
    <row r="174" spans="2:15" ht="25.5" x14ac:dyDescent="0.2">
      <c r="B174" s="63" t="s">
        <v>42</v>
      </c>
      <c r="C174" s="64"/>
      <c r="D174" s="64"/>
      <c r="E174" s="64"/>
      <c r="F174" s="64"/>
      <c r="G174" s="64"/>
      <c r="H174" s="36" t="e">
        <f>+AVERAGE(H172:H173)</f>
        <v>#DIV/0!</v>
      </c>
      <c r="I174" s="66"/>
    </row>
    <row r="175" spans="2:15" ht="15.75" customHeight="1" x14ac:dyDescent="0.2"/>
    <row r="176" spans="2:15" ht="12.75" x14ac:dyDescent="0.2">
      <c r="B176" s="12" t="s">
        <v>45</v>
      </c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2:15" ht="12.75" x14ac:dyDescent="0.2"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2:15" x14ac:dyDescent="0.2">
      <c r="B178" s="197" t="s">
        <v>11</v>
      </c>
      <c r="C178" s="197"/>
      <c r="D178" s="93" t="s">
        <v>1</v>
      </c>
      <c r="E178" s="93" t="s">
        <v>12</v>
      </c>
      <c r="F178" s="93" t="s">
        <v>13</v>
      </c>
      <c r="G178" s="93" t="s">
        <v>14</v>
      </c>
      <c r="H178" s="93" t="s">
        <v>15</v>
      </c>
      <c r="I178" s="93" t="s">
        <v>16</v>
      </c>
      <c r="J178" s="93" t="s">
        <v>17</v>
      </c>
      <c r="K178" s="93" t="s">
        <v>18</v>
      </c>
      <c r="L178" s="8"/>
      <c r="M178" s="8"/>
      <c r="N178" s="8"/>
      <c r="O178" s="8"/>
    </row>
    <row r="179" spans="2:15" ht="12.75" x14ac:dyDescent="0.2">
      <c r="B179" s="201" t="s">
        <v>19</v>
      </c>
      <c r="C179" s="201"/>
      <c r="D179" s="92">
        <v>44</v>
      </c>
      <c r="E179" s="13">
        <v>0.85</v>
      </c>
      <c r="F179" s="14">
        <v>0.97</v>
      </c>
      <c r="G179" s="15">
        <v>0.96</v>
      </c>
      <c r="H179" s="14">
        <v>0.95</v>
      </c>
      <c r="I179" s="15">
        <v>0.97599999999999998</v>
      </c>
      <c r="J179" s="15">
        <v>0.94</v>
      </c>
      <c r="K179" s="16">
        <f>+AVERAGE(E179:J179)</f>
        <v>0.94099999999999984</v>
      </c>
      <c r="L179" s="8"/>
      <c r="M179" s="8"/>
      <c r="N179" s="8"/>
      <c r="O179" s="8"/>
    </row>
    <row r="180" spans="2:15" ht="12.75" x14ac:dyDescent="0.2">
      <c r="B180" s="208" t="s">
        <v>20</v>
      </c>
      <c r="C180" s="209"/>
      <c r="D180" s="92">
        <v>27</v>
      </c>
      <c r="E180" s="13">
        <v>0.93</v>
      </c>
      <c r="F180" s="14">
        <v>0.98</v>
      </c>
      <c r="G180" s="15">
        <v>0.99</v>
      </c>
      <c r="H180" s="14">
        <v>0.99</v>
      </c>
      <c r="I180" s="15">
        <v>1</v>
      </c>
      <c r="J180" s="15">
        <v>0.97</v>
      </c>
      <c r="K180" s="16">
        <f t="shared" ref="K180:K186" si="3">+AVERAGE(E180:J180)</f>
        <v>0.97666666666666668</v>
      </c>
      <c r="L180" s="8"/>
      <c r="M180" s="8"/>
      <c r="N180" s="8"/>
      <c r="O180" s="8"/>
    </row>
    <row r="181" spans="2:15" ht="21.75" customHeight="1" x14ac:dyDescent="0.2">
      <c r="B181" s="201" t="s">
        <v>21</v>
      </c>
      <c r="C181" s="201"/>
      <c r="D181" s="92">
        <v>19</v>
      </c>
      <c r="E181" s="14">
        <v>0.98699999999999999</v>
      </c>
      <c r="F181" s="17">
        <v>0.98799999999999999</v>
      </c>
      <c r="G181" s="91">
        <v>1</v>
      </c>
      <c r="H181" s="17">
        <v>0.97799999999999998</v>
      </c>
      <c r="I181" s="15">
        <v>1</v>
      </c>
      <c r="J181" s="91">
        <v>0.997</v>
      </c>
      <c r="K181" s="16">
        <f t="shared" si="3"/>
        <v>0.9916666666666667</v>
      </c>
      <c r="L181" s="8"/>
      <c r="M181" s="8"/>
      <c r="N181" s="8"/>
      <c r="O181" s="8"/>
    </row>
    <row r="182" spans="2:15" ht="12.75" x14ac:dyDescent="0.2">
      <c r="B182" s="208" t="s">
        <v>115</v>
      </c>
      <c r="C182" s="209"/>
      <c r="D182" s="92">
        <v>51</v>
      </c>
      <c r="E182" s="14">
        <v>0.91</v>
      </c>
      <c r="F182" s="17">
        <v>0.97</v>
      </c>
      <c r="G182" s="91">
        <v>0.98</v>
      </c>
      <c r="H182" s="17">
        <v>0.95</v>
      </c>
      <c r="I182" s="15">
        <v>1</v>
      </c>
      <c r="J182" s="91">
        <v>0.97</v>
      </c>
      <c r="K182" s="16">
        <f t="shared" si="3"/>
        <v>0.96333333333333326</v>
      </c>
      <c r="L182" s="8"/>
      <c r="M182" s="8"/>
      <c r="N182" s="8"/>
      <c r="O182" s="8"/>
    </row>
    <row r="183" spans="2:15" ht="12.75" customHeight="1" x14ac:dyDescent="0.2">
      <c r="B183" s="208" t="s">
        <v>85</v>
      </c>
      <c r="C183" s="209"/>
      <c r="D183" s="92">
        <v>17</v>
      </c>
      <c r="E183" s="17">
        <v>0.86</v>
      </c>
      <c r="F183" s="17">
        <v>0.99</v>
      </c>
      <c r="G183" s="91">
        <v>0.97</v>
      </c>
      <c r="H183" s="17">
        <v>0.93</v>
      </c>
      <c r="I183" s="15">
        <v>1</v>
      </c>
      <c r="J183" s="91">
        <v>0.98</v>
      </c>
      <c r="K183" s="16">
        <f t="shared" si="3"/>
        <v>0.95500000000000007</v>
      </c>
      <c r="L183" s="8"/>
      <c r="M183" s="8"/>
      <c r="N183" s="8"/>
      <c r="O183" s="8"/>
    </row>
    <row r="184" spans="2:15" ht="12.75" customHeight="1" x14ac:dyDescent="0.2">
      <c r="B184" s="208" t="s">
        <v>80</v>
      </c>
      <c r="C184" s="209"/>
      <c r="D184" s="92">
        <v>4</v>
      </c>
      <c r="E184" s="17">
        <v>1</v>
      </c>
      <c r="F184" s="17">
        <v>1</v>
      </c>
      <c r="G184" s="91">
        <v>1</v>
      </c>
      <c r="H184" s="17">
        <v>0.93</v>
      </c>
      <c r="I184" s="15">
        <v>1</v>
      </c>
      <c r="J184" s="91">
        <v>0.86</v>
      </c>
      <c r="K184" s="16">
        <f t="shared" si="3"/>
        <v>0.96499999999999997</v>
      </c>
      <c r="L184" s="8"/>
      <c r="M184" s="8"/>
      <c r="N184" s="8"/>
      <c r="O184" s="8"/>
    </row>
    <row r="185" spans="2:15" ht="12.75" customHeight="1" x14ac:dyDescent="0.2">
      <c r="B185" s="208" t="s">
        <v>86</v>
      </c>
      <c r="C185" s="209"/>
      <c r="D185" s="92">
        <v>67</v>
      </c>
      <c r="E185" s="91">
        <v>0.89</v>
      </c>
      <c r="F185" s="91">
        <v>0.94</v>
      </c>
      <c r="G185" s="91">
        <v>0.94</v>
      </c>
      <c r="H185" s="91">
        <v>0.86</v>
      </c>
      <c r="I185" s="91">
        <v>0.99</v>
      </c>
      <c r="J185" s="91">
        <v>0.95</v>
      </c>
      <c r="K185" s="16">
        <f t="shared" si="3"/>
        <v>0.92833333333333334</v>
      </c>
      <c r="L185" s="8"/>
      <c r="M185" s="8"/>
      <c r="N185" s="8"/>
      <c r="O185" s="8"/>
    </row>
    <row r="186" spans="2:15" ht="12.75" customHeight="1" x14ac:dyDescent="0.2">
      <c r="B186" s="18" t="s">
        <v>23</v>
      </c>
      <c r="C186" s="19"/>
      <c r="D186" s="92">
        <v>17</v>
      </c>
      <c r="E186" s="17">
        <v>0.89</v>
      </c>
      <c r="F186" s="17">
        <v>0.98</v>
      </c>
      <c r="G186" s="91">
        <v>1</v>
      </c>
      <c r="H186" s="17">
        <v>0.95</v>
      </c>
      <c r="I186" s="15">
        <v>0.99</v>
      </c>
      <c r="J186" s="91">
        <v>1</v>
      </c>
      <c r="K186" s="16">
        <f t="shared" si="3"/>
        <v>0.96833333333333338</v>
      </c>
      <c r="L186" s="8"/>
      <c r="M186" s="8"/>
      <c r="N186" s="8"/>
      <c r="O186" s="8"/>
    </row>
    <row r="187" spans="2:15" ht="12.75" customHeight="1" x14ac:dyDescent="0.2">
      <c r="B187" s="197" t="s">
        <v>24</v>
      </c>
      <c r="C187" s="197"/>
      <c r="D187" s="197"/>
      <c r="E187" s="197"/>
      <c r="F187" s="197"/>
      <c r="G187" s="197"/>
      <c r="H187" s="197"/>
      <c r="I187" s="197"/>
      <c r="J187" s="197"/>
      <c r="K187" s="20">
        <f>+AVERAGE(K179:K186)</f>
        <v>0.96116666666666672</v>
      </c>
      <c r="L187" s="8"/>
      <c r="M187" s="8"/>
      <c r="N187" s="8"/>
      <c r="O187" s="8"/>
    </row>
    <row r="188" spans="2:15" ht="18.75" customHeight="1" x14ac:dyDescent="0.2">
      <c r="B188" s="5"/>
      <c r="C188" s="5"/>
      <c r="D188" s="5"/>
      <c r="E188" s="5"/>
      <c r="F188" s="5"/>
      <c r="G188" s="5"/>
      <c r="H188" s="5"/>
      <c r="I188" s="5"/>
      <c r="J188" s="5"/>
      <c r="K188" s="21"/>
      <c r="L188" s="8"/>
      <c r="M188" s="8"/>
      <c r="N188" s="8"/>
      <c r="O188" s="8"/>
    </row>
    <row r="189" spans="2:15" ht="60.75" customHeight="1" x14ac:dyDescent="0.2">
      <c r="B189" s="197" t="s">
        <v>11</v>
      </c>
      <c r="C189" s="197"/>
      <c r="D189" s="93" t="s">
        <v>1</v>
      </c>
      <c r="E189" s="93" t="s">
        <v>13</v>
      </c>
      <c r="F189" s="93" t="s">
        <v>15</v>
      </c>
      <c r="G189" s="93" t="s">
        <v>84</v>
      </c>
      <c r="H189" s="93" t="s">
        <v>16</v>
      </c>
      <c r="I189" s="93" t="s">
        <v>18</v>
      </c>
      <c r="J189" s="5"/>
      <c r="K189" s="5"/>
      <c r="L189" s="8"/>
      <c r="M189" s="8"/>
      <c r="N189" s="8"/>
      <c r="O189" s="8"/>
    </row>
    <row r="190" spans="2:15" ht="12.75" x14ac:dyDescent="0.2">
      <c r="B190" s="198" t="s">
        <v>26</v>
      </c>
      <c r="C190" s="198"/>
      <c r="D190" s="92">
        <v>44</v>
      </c>
      <c r="E190" s="13">
        <v>0.67</v>
      </c>
      <c r="F190" s="14">
        <v>0.89</v>
      </c>
      <c r="G190" s="15">
        <v>0.57999999999999996</v>
      </c>
      <c r="H190" s="14">
        <v>0.89</v>
      </c>
      <c r="I190" s="15">
        <f>+AVERAGE(E190:H190)</f>
        <v>0.75750000000000006</v>
      </c>
      <c r="J190" s="22"/>
      <c r="K190" s="23"/>
      <c r="L190" s="8"/>
      <c r="M190" s="8"/>
      <c r="N190" s="8"/>
      <c r="O190" s="8"/>
    </row>
    <row r="191" spans="2:15" ht="24.75" customHeight="1" x14ac:dyDescent="0.2">
      <c r="B191" s="5"/>
      <c r="C191" s="5"/>
      <c r="D191" s="5"/>
      <c r="E191" s="5"/>
      <c r="F191" s="5"/>
      <c r="G191" s="5"/>
      <c r="H191" s="5"/>
      <c r="I191" s="5"/>
      <c r="J191" s="5"/>
      <c r="K191" s="21"/>
      <c r="L191" s="8"/>
      <c r="M191" s="8"/>
      <c r="N191" s="8"/>
      <c r="O191" s="8"/>
    </row>
    <row r="192" spans="2:15" ht="21.75" customHeight="1" x14ac:dyDescent="0.2">
      <c r="B192" s="197" t="s">
        <v>11</v>
      </c>
      <c r="C192" s="197"/>
      <c r="D192" s="197" t="s">
        <v>1</v>
      </c>
      <c r="E192" s="198" t="s">
        <v>12</v>
      </c>
      <c r="F192" s="197" t="s">
        <v>28</v>
      </c>
      <c r="G192" s="197"/>
      <c r="H192" s="197" t="s">
        <v>25</v>
      </c>
      <c r="I192" s="197"/>
      <c r="J192" s="197" t="s">
        <v>29</v>
      </c>
      <c r="K192" s="204"/>
      <c r="L192" s="210" t="s">
        <v>31</v>
      </c>
      <c r="M192" s="68"/>
      <c r="N192" s="223"/>
      <c r="O192" s="223"/>
    </row>
    <row r="193" spans="2:15" ht="19.5" customHeight="1" x14ac:dyDescent="0.2">
      <c r="B193" s="197"/>
      <c r="C193" s="197"/>
      <c r="D193" s="197"/>
      <c r="E193" s="198"/>
      <c r="F193" s="197"/>
      <c r="G193" s="197"/>
      <c r="H193" s="197"/>
      <c r="I193" s="197"/>
      <c r="J193" s="197"/>
      <c r="K193" s="204"/>
      <c r="L193" s="211"/>
      <c r="M193" s="68"/>
      <c r="N193" s="223"/>
      <c r="O193" s="223"/>
    </row>
    <row r="194" spans="2:15" ht="12.75" x14ac:dyDescent="0.2">
      <c r="B194" s="201" t="s">
        <v>32</v>
      </c>
      <c r="C194" s="201"/>
      <c r="D194" s="130">
        <v>21</v>
      </c>
      <c r="E194" s="129">
        <v>0.77</v>
      </c>
      <c r="F194" s="202">
        <v>0.79</v>
      </c>
      <c r="G194" s="203"/>
      <c r="H194" s="202">
        <v>0.86</v>
      </c>
      <c r="I194" s="203"/>
      <c r="J194" s="202">
        <v>0.88</v>
      </c>
      <c r="K194" s="222"/>
      <c r="L194" s="129">
        <v>0.85</v>
      </c>
      <c r="M194" s="68"/>
      <c r="N194" s="131"/>
      <c r="O194" s="131"/>
    </row>
    <row r="195" spans="2:15" ht="12.75" x14ac:dyDescent="0.2">
      <c r="B195" s="204" t="s">
        <v>33</v>
      </c>
      <c r="C195" s="205"/>
      <c r="D195" s="18"/>
      <c r="E195" s="67"/>
      <c r="F195" s="67"/>
      <c r="G195" s="67"/>
      <c r="H195" s="67"/>
      <c r="I195" s="67"/>
      <c r="J195" s="67"/>
      <c r="K195" s="67"/>
      <c r="L195" s="20">
        <f>(E194+F194+H194+J194+L194)/5</f>
        <v>0.82999999999999985</v>
      </c>
      <c r="M195" s="68"/>
      <c r="N195" s="131"/>
      <c r="O195" s="131"/>
    </row>
    <row r="196" spans="2:15" ht="12.75" x14ac:dyDescent="0.2">
      <c r="B196" s="201" t="s">
        <v>112</v>
      </c>
      <c r="C196" s="201"/>
      <c r="D196" s="130">
        <v>13</v>
      </c>
      <c r="E196" s="129">
        <v>0.85</v>
      </c>
      <c r="F196" s="202">
        <v>0.71</v>
      </c>
      <c r="G196" s="203"/>
      <c r="H196" s="202">
        <v>0.8</v>
      </c>
      <c r="I196" s="203"/>
      <c r="J196" s="202">
        <v>0.83</v>
      </c>
      <c r="K196" s="222"/>
      <c r="L196" s="129">
        <v>0.98</v>
      </c>
      <c r="M196" s="68"/>
      <c r="N196" s="131"/>
      <c r="O196" s="131"/>
    </row>
    <row r="197" spans="2:15" ht="12.75" x14ac:dyDescent="0.2">
      <c r="B197" s="204" t="s">
        <v>33</v>
      </c>
      <c r="C197" s="205"/>
      <c r="D197" s="18"/>
      <c r="E197" s="67"/>
      <c r="F197" s="67"/>
      <c r="G197" s="67"/>
      <c r="H197" s="67"/>
      <c r="I197" s="67"/>
      <c r="J197" s="67"/>
      <c r="K197" s="67"/>
      <c r="L197" s="20">
        <f>(E196+F196+H196+J196+L196)/5</f>
        <v>0.83399999999999996</v>
      </c>
      <c r="M197" s="68"/>
      <c r="N197" s="224"/>
      <c r="O197" s="223"/>
    </row>
    <row r="198" spans="2:15" ht="12.75" customHeight="1" x14ac:dyDescent="0.2">
      <c r="B198" s="204" t="s">
        <v>33</v>
      </c>
      <c r="C198" s="205"/>
      <c r="D198" s="18"/>
      <c r="E198" s="67"/>
      <c r="F198" s="67"/>
      <c r="G198" s="67"/>
      <c r="H198" s="67"/>
      <c r="I198" s="67"/>
      <c r="J198" s="67"/>
      <c r="K198" s="67"/>
      <c r="L198" s="20">
        <f>(L195+L197)/2</f>
        <v>0.83199999999999985</v>
      </c>
      <c r="M198" s="68"/>
      <c r="N198" s="224"/>
      <c r="O198" s="223"/>
    </row>
    <row r="199" spans="2:15" ht="20.25" customHeight="1" x14ac:dyDescent="0.2"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41"/>
      <c r="M199" s="8"/>
      <c r="N199" s="8"/>
      <c r="O199" s="8"/>
    </row>
    <row r="200" spans="2:15" ht="12.75" customHeight="1" x14ac:dyDescent="0.2">
      <c r="B200" s="197" t="s">
        <v>11</v>
      </c>
      <c r="C200" s="197"/>
      <c r="D200" s="197" t="s">
        <v>1</v>
      </c>
      <c r="E200" s="198" t="s">
        <v>12</v>
      </c>
      <c r="F200" s="197" t="s">
        <v>25</v>
      </c>
      <c r="G200" s="197"/>
      <c r="H200" s="197" t="s">
        <v>15</v>
      </c>
      <c r="I200" s="197"/>
      <c r="J200" s="197" t="s">
        <v>34</v>
      </c>
      <c r="K200" s="197"/>
      <c r="L200" s="197" t="s">
        <v>18</v>
      </c>
      <c r="M200" s="8"/>
      <c r="N200" s="8"/>
      <c r="O200" s="8"/>
    </row>
    <row r="201" spans="2:15" ht="12.75" x14ac:dyDescent="0.2">
      <c r="B201" s="197"/>
      <c r="C201" s="197"/>
      <c r="D201" s="197"/>
      <c r="E201" s="198"/>
      <c r="F201" s="197"/>
      <c r="G201" s="197"/>
      <c r="H201" s="197"/>
      <c r="I201" s="197"/>
      <c r="J201" s="197"/>
      <c r="K201" s="197"/>
      <c r="L201" s="197"/>
      <c r="M201" s="8"/>
      <c r="N201" s="8"/>
      <c r="O201" s="8"/>
    </row>
    <row r="202" spans="2:15" ht="12.75" customHeight="1" x14ac:dyDescent="0.2">
      <c r="B202" s="201" t="s">
        <v>35</v>
      </c>
      <c r="C202" s="201"/>
      <c r="D202" s="92">
        <v>23</v>
      </c>
      <c r="E202" s="91">
        <v>0.93700000000000006</v>
      </c>
      <c r="F202" s="202">
        <v>0.99</v>
      </c>
      <c r="G202" s="203"/>
      <c r="H202" s="202">
        <v>0.99</v>
      </c>
      <c r="I202" s="203"/>
      <c r="J202" s="202">
        <v>0.98</v>
      </c>
      <c r="K202" s="203"/>
      <c r="L202" s="91">
        <f>+AVERAGE(E202:K202)</f>
        <v>0.97424999999999995</v>
      </c>
      <c r="M202" s="8"/>
      <c r="N202" s="8"/>
      <c r="O202" s="8"/>
    </row>
    <row r="203" spans="2:15" ht="12.75" x14ac:dyDescent="0.2">
      <c r="B203" s="201" t="s">
        <v>36</v>
      </c>
      <c r="C203" s="201"/>
      <c r="D203" s="92">
        <v>12</v>
      </c>
      <c r="E203" s="91">
        <v>0.99</v>
      </c>
      <c r="F203" s="202">
        <v>1</v>
      </c>
      <c r="G203" s="203"/>
      <c r="H203" s="202">
        <v>0.91</v>
      </c>
      <c r="I203" s="203"/>
      <c r="J203" s="202">
        <v>0.94</v>
      </c>
      <c r="K203" s="203"/>
      <c r="L203" s="91">
        <f>+AVERAGE(E203:K203)</f>
        <v>0.96</v>
      </c>
      <c r="M203" s="8"/>
      <c r="N203" s="8"/>
      <c r="O203" s="8"/>
    </row>
    <row r="204" spans="2:15" ht="12.75" x14ac:dyDescent="0.2">
      <c r="B204" s="197" t="s">
        <v>33</v>
      </c>
      <c r="C204" s="197"/>
      <c r="D204" s="197"/>
      <c r="E204" s="197"/>
      <c r="F204" s="197"/>
      <c r="G204" s="197"/>
      <c r="H204" s="197"/>
      <c r="I204" s="197"/>
      <c r="J204" s="197"/>
      <c r="K204" s="197"/>
      <c r="L204" s="20">
        <f>+AVERAGE(L202:L203)</f>
        <v>0.96712500000000001</v>
      </c>
      <c r="M204" s="8"/>
      <c r="N204" s="8"/>
      <c r="O204" s="8"/>
    </row>
    <row r="205" spans="2:15" ht="21.75" customHeight="1" x14ac:dyDescent="0.2"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21"/>
      <c r="M205" s="8"/>
      <c r="N205" s="8"/>
      <c r="O205" s="8"/>
    </row>
    <row r="206" spans="2:15" ht="53.25" customHeight="1" x14ac:dyDescent="0.2">
      <c r="B206" s="200" t="s">
        <v>120</v>
      </c>
      <c r="C206" s="200"/>
      <c r="D206" s="26" t="s">
        <v>1</v>
      </c>
      <c r="E206" s="26" t="s">
        <v>28</v>
      </c>
      <c r="F206" s="24" t="s">
        <v>37</v>
      </c>
      <c r="G206" s="24" t="s">
        <v>78</v>
      </c>
      <c r="H206" s="90" t="s">
        <v>16</v>
      </c>
      <c r="I206" s="90" t="s">
        <v>38</v>
      </c>
      <c r="J206" s="7"/>
      <c r="K206" s="7"/>
      <c r="L206" s="7"/>
      <c r="M206" s="8"/>
      <c r="N206" s="8"/>
      <c r="O206" s="8"/>
    </row>
    <row r="207" spans="2:15" ht="12.75" x14ac:dyDescent="0.2">
      <c r="B207" s="207" t="s">
        <v>39</v>
      </c>
      <c r="C207" s="207"/>
      <c r="D207" s="27">
        <v>9</v>
      </c>
      <c r="E207" s="28">
        <v>0.78</v>
      </c>
      <c r="F207" s="28">
        <v>0.84</v>
      </c>
      <c r="G207" s="29">
        <v>0.75</v>
      </c>
      <c r="H207" s="30">
        <v>0.94</v>
      </c>
      <c r="I207" s="30">
        <f>+AVERAGE(E207:H207)</f>
        <v>0.82750000000000001</v>
      </c>
      <c r="J207" s="31"/>
      <c r="K207" s="32"/>
      <c r="L207" s="31"/>
      <c r="M207" s="8"/>
      <c r="N207" s="8"/>
      <c r="O207" s="8"/>
    </row>
    <row r="208" spans="2:15" ht="12.75" x14ac:dyDescent="0.2">
      <c r="B208" s="199" t="s">
        <v>40</v>
      </c>
      <c r="C208" s="199"/>
      <c r="D208" s="33">
        <v>7</v>
      </c>
      <c r="E208" s="28">
        <v>0.89</v>
      </c>
      <c r="F208" s="28">
        <v>1</v>
      </c>
      <c r="G208" s="28">
        <v>1</v>
      </c>
      <c r="H208" s="30">
        <v>1</v>
      </c>
      <c r="I208" s="30">
        <f>+AVERAGE(E208:H208)</f>
        <v>0.97250000000000003</v>
      </c>
      <c r="J208" s="31"/>
      <c r="K208" s="32"/>
      <c r="L208" s="31"/>
      <c r="M208" s="8"/>
      <c r="N208" s="8"/>
      <c r="O208" s="8"/>
    </row>
    <row r="209" spans="2:15" ht="12.75" customHeight="1" x14ac:dyDescent="0.2">
      <c r="B209" s="212" t="s">
        <v>41</v>
      </c>
      <c r="C209" s="212"/>
      <c r="D209" s="34">
        <v>19</v>
      </c>
      <c r="E209" s="28">
        <v>0.83</v>
      </c>
      <c r="F209" s="28">
        <v>0.86</v>
      </c>
      <c r="G209" s="35">
        <v>0.71</v>
      </c>
      <c r="H209" s="30">
        <v>1</v>
      </c>
      <c r="I209" s="30">
        <f>+AVERAGE(E209:H209)</f>
        <v>0.85</v>
      </c>
      <c r="J209" s="31"/>
      <c r="K209" s="32"/>
      <c r="L209" s="31"/>
      <c r="M209" s="8"/>
      <c r="N209" s="8"/>
      <c r="O209" s="8"/>
    </row>
    <row r="210" spans="2:15" ht="12.75" x14ac:dyDescent="0.2">
      <c r="B210" s="213" t="s">
        <v>42</v>
      </c>
      <c r="C210" s="213"/>
      <c r="D210" s="213"/>
      <c r="E210" s="213"/>
      <c r="F210" s="213"/>
      <c r="G210" s="213"/>
      <c r="H210" s="213"/>
      <c r="I210" s="36">
        <f>+AVERAGE(I207:I209)</f>
        <v>0.8833333333333333</v>
      </c>
      <c r="J210" s="31"/>
      <c r="K210" s="32"/>
      <c r="L210" s="31"/>
      <c r="M210" s="8"/>
      <c r="N210" s="8"/>
      <c r="O210" s="8"/>
    </row>
    <row r="211" spans="2:15" ht="17.25" customHeight="1" x14ac:dyDescent="0.2"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2:15" ht="12.75" customHeight="1" x14ac:dyDescent="0.2">
      <c r="B212" s="214" t="s">
        <v>11</v>
      </c>
      <c r="C212" s="215"/>
      <c r="D212" s="210" t="s">
        <v>1</v>
      </c>
      <c r="E212" s="218" t="s">
        <v>12</v>
      </c>
      <c r="F212" s="214" t="s">
        <v>43</v>
      </c>
      <c r="G212" s="215"/>
      <c r="H212" s="214" t="s">
        <v>15</v>
      </c>
      <c r="I212" s="215"/>
      <c r="J212" s="214" t="s">
        <v>16</v>
      </c>
      <c r="K212" s="215"/>
      <c r="L212" s="210" t="s">
        <v>34</v>
      </c>
      <c r="M212" s="210" t="s">
        <v>18</v>
      </c>
      <c r="N212" s="8"/>
      <c r="O212" s="8"/>
    </row>
    <row r="213" spans="2:15" ht="12.75" x14ac:dyDescent="0.2">
      <c r="B213" s="216"/>
      <c r="C213" s="217"/>
      <c r="D213" s="211"/>
      <c r="E213" s="219"/>
      <c r="F213" s="216"/>
      <c r="G213" s="217"/>
      <c r="H213" s="216"/>
      <c r="I213" s="217"/>
      <c r="J213" s="216"/>
      <c r="K213" s="217"/>
      <c r="L213" s="211"/>
      <c r="M213" s="211"/>
      <c r="N213" s="8"/>
      <c r="O213" s="8"/>
    </row>
    <row r="214" spans="2:15" ht="12.75" customHeight="1" x14ac:dyDescent="0.2">
      <c r="B214" s="208" t="s">
        <v>44</v>
      </c>
      <c r="C214" s="209"/>
      <c r="D214" s="92">
        <v>5</v>
      </c>
      <c r="E214" s="91">
        <v>0.86</v>
      </c>
      <c r="F214" s="220">
        <v>0.88</v>
      </c>
      <c r="G214" s="221"/>
      <c r="H214" s="220">
        <v>0.75</v>
      </c>
      <c r="I214" s="221"/>
      <c r="J214" s="220">
        <v>1</v>
      </c>
      <c r="K214" s="221"/>
      <c r="L214" s="91">
        <v>0.88</v>
      </c>
      <c r="M214" s="91">
        <f>+AVERAGE(E214:L214)</f>
        <v>0.874</v>
      </c>
      <c r="N214" s="8"/>
      <c r="O214" s="8"/>
    </row>
    <row r="215" spans="2:15" ht="136.5" customHeight="1" x14ac:dyDescent="0.2">
      <c r="B215" s="37"/>
      <c r="C215" s="37"/>
      <c r="D215" s="25"/>
      <c r="E215" s="38"/>
      <c r="F215" s="38"/>
      <c r="G215" s="25"/>
      <c r="H215" s="38"/>
      <c r="I215" s="25"/>
      <c r="J215" s="38"/>
      <c r="K215" s="25"/>
      <c r="L215" s="38"/>
      <c r="M215" s="8"/>
      <c r="N215" s="8"/>
      <c r="O215" s="8"/>
    </row>
    <row r="216" spans="2:15" ht="18.75" customHeight="1" x14ac:dyDescent="0.2">
      <c r="B216" s="197" t="s">
        <v>121</v>
      </c>
      <c r="C216" s="197"/>
      <c r="D216" s="197" t="s">
        <v>125</v>
      </c>
      <c r="E216" s="198" t="s">
        <v>61</v>
      </c>
      <c r="F216" s="198" t="s">
        <v>126</v>
      </c>
      <c r="G216" s="197" t="s">
        <v>127</v>
      </c>
      <c r="H216" s="197"/>
      <c r="I216" s="198" t="s">
        <v>128</v>
      </c>
      <c r="J216" s="198" t="s">
        <v>16</v>
      </c>
      <c r="K216" s="210" t="s">
        <v>18</v>
      </c>
      <c r="L216" s="38"/>
      <c r="M216" s="8"/>
      <c r="N216" s="8"/>
      <c r="O216" s="8"/>
    </row>
    <row r="217" spans="2:15" ht="17.25" customHeight="1" x14ac:dyDescent="0.2">
      <c r="B217" s="197"/>
      <c r="C217" s="197"/>
      <c r="D217" s="197"/>
      <c r="E217" s="198"/>
      <c r="F217" s="198"/>
      <c r="G217" s="197"/>
      <c r="H217" s="197"/>
      <c r="I217" s="198"/>
      <c r="J217" s="198"/>
      <c r="K217" s="211"/>
      <c r="L217" s="38"/>
      <c r="M217" s="8"/>
      <c r="N217" s="8"/>
      <c r="O217" s="8"/>
    </row>
    <row r="218" spans="2:15" ht="12.75" customHeight="1" x14ac:dyDescent="0.2">
      <c r="B218" s="207" t="s">
        <v>123</v>
      </c>
      <c r="C218" s="207"/>
      <c r="D218" s="137">
        <v>1</v>
      </c>
      <c r="E218" s="136">
        <v>0.8</v>
      </c>
      <c r="F218" s="136">
        <v>0.83</v>
      </c>
      <c r="G218" s="220">
        <v>0.96</v>
      </c>
      <c r="H218" s="221"/>
      <c r="I218" s="136">
        <v>1</v>
      </c>
      <c r="J218" s="136">
        <v>1</v>
      </c>
      <c r="K218" s="136">
        <f>+AVERAGE(E218:J218)</f>
        <v>0.91799999999999993</v>
      </c>
      <c r="L218" s="38"/>
      <c r="M218" s="8"/>
      <c r="N218" s="8"/>
      <c r="O218" s="8"/>
    </row>
    <row r="219" spans="2:15" ht="17.25" customHeight="1" x14ac:dyDescent="0.2">
      <c r="B219" s="225" t="s">
        <v>124</v>
      </c>
      <c r="C219" s="225"/>
      <c r="D219" s="197" t="s">
        <v>125</v>
      </c>
      <c r="E219" s="198" t="s">
        <v>61</v>
      </c>
      <c r="F219" s="198" t="s">
        <v>129</v>
      </c>
      <c r="G219" s="197" t="s">
        <v>130</v>
      </c>
      <c r="H219" s="197"/>
      <c r="I219" s="198" t="s">
        <v>128</v>
      </c>
      <c r="J219" s="198" t="s">
        <v>16</v>
      </c>
      <c r="K219" s="210" t="s">
        <v>18</v>
      </c>
      <c r="L219" s="38"/>
      <c r="M219" s="8"/>
      <c r="N219" s="8"/>
      <c r="O219" s="8"/>
    </row>
    <row r="220" spans="2:15" ht="17.25" customHeight="1" x14ac:dyDescent="0.2">
      <c r="B220" s="225"/>
      <c r="C220" s="225"/>
      <c r="D220" s="197"/>
      <c r="E220" s="198"/>
      <c r="F220" s="198"/>
      <c r="G220" s="197"/>
      <c r="H220" s="197"/>
      <c r="I220" s="198"/>
      <c r="J220" s="198"/>
      <c r="K220" s="211"/>
      <c r="L220" s="38"/>
      <c r="M220" s="8"/>
      <c r="N220" s="8"/>
      <c r="O220" s="8"/>
    </row>
    <row r="221" spans="2:15" ht="12.75" customHeight="1" x14ac:dyDescent="0.2">
      <c r="B221" s="225"/>
      <c r="C221" s="225"/>
      <c r="D221" s="137">
        <v>1</v>
      </c>
      <c r="E221" s="136">
        <v>0.64</v>
      </c>
      <c r="F221" s="136">
        <v>1</v>
      </c>
      <c r="G221" s="220">
        <v>1</v>
      </c>
      <c r="H221" s="221"/>
      <c r="I221" s="136">
        <v>1</v>
      </c>
      <c r="J221" s="136">
        <v>1</v>
      </c>
      <c r="K221" s="136">
        <f>+AVERAGE(E221:J221)</f>
        <v>0.92800000000000016</v>
      </c>
      <c r="L221" s="38"/>
      <c r="M221" s="8"/>
      <c r="N221" s="8"/>
      <c r="O221" s="8"/>
    </row>
    <row r="222" spans="2:15" ht="22.5" customHeight="1" x14ac:dyDescent="0.2">
      <c r="B222" s="207" t="s">
        <v>122</v>
      </c>
      <c r="C222" s="207"/>
      <c r="D222" s="197" t="s">
        <v>125</v>
      </c>
      <c r="E222" s="198" t="s">
        <v>61</v>
      </c>
      <c r="F222" s="198" t="s">
        <v>131</v>
      </c>
      <c r="G222" s="198" t="s">
        <v>132</v>
      </c>
      <c r="H222" s="198" t="s">
        <v>128</v>
      </c>
      <c r="I222" s="198" t="s">
        <v>16</v>
      </c>
      <c r="J222" s="210" t="s">
        <v>18</v>
      </c>
      <c r="K222" s="210" t="s">
        <v>54</v>
      </c>
      <c r="L222" s="38"/>
      <c r="M222" s="8"/>
      <c r="N222" s="8"/>
      <c r="O222" s="8"/>
    </row>
    <row r="223" spans="2:15" ht="22.5" customHeight="1" x14ac:dyDescent="0.2">
      <c r="B223" s="207"/>
      <c r="C223" s="207"/>
      <c r="D223" s="197"/>
      <c r="E223" s="198"/>
      <c r="F223" s="198"/>
      <c r="G223" s="198"/>
      <c r="H223" s="198"/>
      <c r="I223" s="198"/>
      <c r="J223" s="211"/>
      <c r="K223" s="211"/>
      <c r="L223" s="38"/>
      <c r="M223" s="8"/>
      <c r="N223" s="8"/>
      <c r="O223" s="8"/>
    </row>
    <row r="224" spans="2:15" ht="12.75" customHeight="1" x14ac:dyDescent="0.2">
      <c r="B224" s="207"/>
      <c r="C224" s="207"/>
      <c r="D224" s="137">
        <v>2</v>
      </c>
      <c r="E224" s="136">
        <v>0.96</v>
      </c>
      <c r="F224" s="136">
        <v>0.94</v>
      </c>
      <c r="G224" s="136">
        <v>1</v>
      </c>
      <c r="H224" s="136">
        <v>1</v>
      </c>
      <c r="I224" s="136">
        <v>1</v>
      </c>
      <c r="J224" s="136">
        <f>+AVERAGE(E224:I224)</f>
        <v>0.98000000000000009</v>
      </c>
      <c r="K224" s="136">
        <f>(K218+K221+J224)/3</f>
        <v>0.94200000000000006</v>
      </c>
      <c r="L224" s="38"/>
      <c r="M224" s="8"/>
      <c r="N224" s="8"/>
      <c r="O224" s="8"/>
    </row>
    <row r="225" spans="2:15" ht="12.75" customHeight="1" x14ac:dyDescent="0.2">
      <c r="B225" s="25"/>
      <c r="C225" s="25"/>
      <c r="D225" s="25"/>
      <c r="E225" s="38"/>
      <c r="F225" s="38"/>
      <c r="G225" s="25"/>
      <c r="H225" s="38"/>
      <c r="I225" s="25"/>
      <c r="J225" s="38"/>
      <c r="K225" s="25"/>
      <c r="L225" s="38"/>
      <c r="M225" s="8"/>
      <c r="N225" s="8"/>
      <c r="O225" s="8"/>
    </row>
    <row r="226" spans="2:15" ht="12.75" x14ac:dyDescent="0.2">
      <c r="B226" s="37"/>
      <c r="C226" s="37"/>
      <c r="D226" s="25"/>
      <c r="E226" s="38"/>
      <c r="F226" s="38"/>
      <c r="G226" s="25"/>
      <c r="H226" s="38"/>
      <c r="I226" s="25"/>
      <c r="J226" s="38"/>
      <c r="K226" s="25"/>
      <c r="L226" s="38"/>
      <c r="M226" s="8"/>
      <c r="N226" s="8"/>
      <c r="O226" s="8"/>
    </row>
    <row r="227" spans="2:15" ht="12.75" x14ac:dyDescent="0.2">
      <c r="B227" s="197" t="s">
        <v>11</v>
      </c>
      <c r="C227" s="197"/>
      <c r="D227" s="197" t="s">
        <v>1</v>
      </c>
      <c r="E227" s="198" t="s">
        <v>12</v>
      </c>
      <c r="F227" s="197" t="s">
        <v>28</v>
      </c>
      <c r="G227" s="197"/>
      <c r="H227" s="197" t="s">
        <v>25</v>
      </c>
      <c r="I227" s="197"/>
      <c r="J227" s="197" t="s">
        <v>29</v>
      </c>
      <c r="K227" s="197"/>
      <c r="L227" s="197" t="s">
        <v>30</v>
      </c>
      <c r="M227" s="197"/>
      <c r="N227" s="197" t="s">
        <v>31</v>
      </c>
      <c r="O227" s="197"/>
    </row>
    <row r="228" spans="2:15" ht="12.75" x14ac:dyDescent="0.2">
      <c r="B228" s="197"/>
      <c r="C228" s="197"/>
      <c r="D228" s="197"/>
      <c r="E228" s="198"/>
      <c r="F228" s="197"/>
      <c r="G228" s="197"/>
      <c r="H228" s="197"/>
      <c r="I228" s="197"/>
      <c r="J228" s="197"/>
      <c r="K228" s="197"/>
      <c r="L228" s="197"/>
      <c r="M228" s="197"/>
      <c r="N228" s="197"/>
      <c r="O228" s="197"/>
    </row>
    <row r="229" spans="2:15" ht="12.75" customHeight="1" x14ac:dyDescent="0.2">
      <c r="B229" s="201" t="s">
        <v>76</v>
      </c>
      <c r="C229" s="201"/>
      <c r="D229" s="92">
        <v>5</v>
      </c>
      <c r="E229" s="91">
        <v>0.86</v>
      </c>
      <c r="F229" s="202">
        <v>1</v>
      </c>
      <c r="G229" s="203"/>
      <c r="H229" s="202">
        <v>1</v>
      </c>
      <c r="I229" s="203"/>
      <c r="J229" s="202">
        <v>0.9</v>
      </c>
      <c r="K229" s="203"/>
      <c r="L229" s="202">
        <v>0.33</v>
      </c>
      <c r="M229" s="202"/>
      <c r="N229" s="202">
        <v>1</v>
      </c>
      <c r="O229" s="203"/>
    </row>
    <row r="230" spans="2:15" ht="12.75" x14ac:dyDescent="0.2">
      <c r="B230" s="204" t="s">
        <v>33</v>
      </c>
      <c r="C230" s="205"/>
      <c r="D230" s="197"/>
      <c r="E230" s="197"/>
      <c r="F230" s="197"/>
      <c r="G230" s="197"/>
      <c r="H230" s="197"/>
      <c r="I230" s="197"/>
      <c r="J230" s="197"/>
      <c r="K230" s="197"/>
      <c r="L230" s="197"/>
      <c r="M230" s="197"/>
      <c r="N230" s="206">
        <f>(E229+F229+H229+J229+L229+N229)/6</f>
        <v>0.84833333333333327</v>
      </c>
      <c r="O230" s="205"/>
    </row>
    <row r="231" spans="2:15" ht="12.75" x14ac:dyDescent="0.2"/>
    <row r="232" spans="2:15" ht="63.75" x14ac:dyDescent="0.2">
      <c r="B232" s="200" t="s">
        <v>11</v>
      </c>
      <c r="C232" s="200"/>
      <c r="D232" s="26" t="s">
        <v>1</v>
      </c>
      <c r="E232" s="26" t="s">
        <v>28</v>
      </c>
      <c r="F232" s="90" t="s">
        <v>79</v>
      </c>
      <c r="G232" s="24" t="s">
        <v>78</v>
      </c>
      <c r="H232" s="90" t="s">
        <v>38</v>
      </c>
      <c r="I232" s="65"/>
    </row>
    <row r="233" spans="2:15" ht="12.75" x14ac:dyDescent="0.2">
      <c r="B233" s="207" t="s">
        <v>71</v>
      </c>
      <c r="C233" s="207"/>
      <c r="D233" s="27">
        <v>9</v>
      </c>
      <c r="E233" s="28">
        <v>0.94</v>
      </c>
      <c r="F233" s="28">
        <v>0.85</v>
      </c>
      <c r="G233" s="29">
        <v>1</v>
      </c>
      <c r="H233" s="30">
        <f>+AVERAGE(E233:G233)</f>
        <v>0.93</v>
      </c>
      <c r="I233" s="66"/>
    </row>
    <row r="234" spans="2:15" ht="12.75" x14ac:dyDescent="0.2">
      <c r="B234" s="199" t="s">
        <v>77</v>
      </c>
      <c r="C234" s="199"/>
      <c r="D234" s="33">
        <v>11</v>
      </c>
      <c r="E234" s="28">
        <v>0.95</v>
      </c>
      <c r="F234" s="28">
        <v>0.95</v>
      </c>
      <c r="G234" s="28">
        <v>1</v>
      </c>
      <c r="H234" s="30">
        <f>+AVERAGE(E234:G234)</f>
        <v>0.96666666666666667</v>
      </c>
      <c r="I234" s="66"/>
    </row>
    <row r="235" spans="2:15" ht="12.75" customHeight="1" x14ac:dyDescent="0.2">
      <c r="B235" s="63" t="s">
        <v>42</v>
      </c>
      <c r="C235" s="64"/>
      <c r="D235" s="64"/>
      <c r="E235" s="64"/>
      <c r="F235" s="64"/>
      <c r="G235" s="64"/>
      <c r="H235" s="36">
        <f>+AVERAGE(H233:H234)</f>
        <v>0.94833333333333336</v>
      </c>
      <c r="I235" s="66"/>
    </row>
    <row r="236" spans="2:15" ht="12.75" customHeight="1" x14ac:dyDescent="0.2"/>
    <row r="237" spans="2:15" ht="12.75" x14ac:dyDescent="0.2">
      <c r="B237" s="12" t="s">
        <v>46</v>
      </c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2:15" ht="12.75" x14ac:dyDescent="0.2"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2:15" x14ac:dyDescent="0.2">
      <c r="B239" s="197" t="s">
        <v>11</v>
      </c>
      <c r="C239" s="197"/>
      <c r="D239" s="98" t="s">
        <v>1</v>
      </c>
      <c r="E239" s="98" t="s">
        <v>12</v>
      </c>
      <c r="F239" s="98" t="s">
        <v>13</v>
      </c>
      <c r="G239" s="98" t="s">
        <v>14</v>
      </c>
      <c r="H239" s="98" t="s">
        <v>15</v>
      </c>
      <c r="I239" s="98" t="s">
        <v>16</v>
      </c>
      <c r="J239" s="98" t="s">
        <v>17</v>
      </c>
      <c r="K239" s="98" t="s">
        <v>18</v>
      </c>
      <c r="L239" s="8"/>
      <c r="M239" s="8"/>
      <c r="N239" s="8"/>
      <c r="O239" s="8"/>
    </row>
    <row r="240" spans="2:15" ht="12.75" x14ac:dyDescent="0.2">
      <c r="B240" s="201" t="s">
        <v>19</v>
      </c>
      <c r="C240" s="201"/>
      <c r="D240" s="100">
        <v>30</v>
      </c>
      <c r="E240" s="13">
        <v>0.94</v>
      </c>
      <c r="F240" s="14">
        <v>0.96</v>
      </c>
      <c r="G240" s="15">
        <v>0.97</v>
      </c>
      <c r="H240" s="14">
        <v>0.98</v>
      </c>
      <c r="I240" s="15">
        <v>0.98</v>
      </c>
      <c r="J240" s="15">
        <v>0.96</v>
      </c>
      <c r="K240" s="16">
        <f>+AVERAGE(E240:J240)</f>
        <v>0.96499999999999997</v>
      </c>
      <c r="L240" s="8"/>
      <c r="M240" s="8"/>
      <c r="N240" s="8"/>
      <c r="O240" s="8"/>
    </row>
    <row r="241" spans="2:15" ht="12.75" x14ac:dyDescent="0.2">
      <c r="B241" s="208" t="s">
        <v>20</v>
      </c>
      <c r="C241" s="209"/>
      <c r="D241" s="100">
        <v>24</v>
      </c>
      <c r="E241" s="13">
        <v>0.97</v>
      </c>
      <c r="F241" s="14">
        <v>0.97</v>
      </c>
      <c r="G241" s="15">
        <v>1</v>
      </c>
      <c r="H241" s="14">
        <v>0.98</v>
      </c>
      <c r="I241" s="15">
        <v>1</v>
      </c>
      <c r="J241" s="15">
        <v>0.99</v>
      </c>
      <c r="K241" s="16">
        <f t="shared" ref="K241:K247" si="4">+AVERAGE(E241:J241)</f>
        <v>0.98499999999999999</v>
      </c>
      <c r="L241" s="8"/>
      <c r="M241" s="8"/>
      <c r="N241" s="8"/>
      <c r="O241" s="8"/>
    </row>
    <row r="242" spans="2:15" ht="12.75" x14ac:dyDescent="0.2">
      <c r="B242" s="201" t="s">
        <v>21</v>
      </c>
      <c r="C242" s="201"/>
      <c r="D242" s="100">
        <v>18</v>
      </c>
      <c r="E242" s="14">
        <v>0.96599999999999997</v>
      </c>
      <c r="F242" s="17">
        <v>1</v>
      </c>
      <c r="G242" s="99">
        <v>0.99</v>
      </c>
      <c r="H242" s="17">
        <v>0.98899999999999999</v>
      </c>
      <c r="I242" s="15">
        <v>1</v>
      </c>
      <c r="J242" s="99">
        <v>0.98</v>
      </c>
      <c r="K242" s="16">
        <f t="shared" si="4"/>
        <v>0.98750000000000016</v>
      </c>
      <c r="L242" s="8"/>
      <c r="M242" s="8"/>
      <c r="N242" s="8"/>
      <c r="O242" s="8"/>
    </row>
    <row r="243" spans="2:15" ht="12.75" x14ac:dyDescent="0.2">
      <c r="B243" s="208" t="s">
        <v>115</v>
      </c>
      <c r="C243" s="209"/>
      <c r="D243" s="100">
        <v>48</v>
      </c>
      <c r="E243" s="17">
        <v>0.92</v>
      </c>
      <c r="F243" s="17">
        <v>0.98</v>
      </c>
      <c r="G243" s="99">
        <v>0.99</v>
      </c>
      <c r="H243" s="17">
        <v>0.98</v>
      </c>
      <c r="I243" s="15">
        <v>1</v>
      </c>
      <c r="J243" s="99">
        <v>0.98</v>
      </c>
      <c r="K243" s="16">
        <f t="shared" si="4"/>
        <v>0.97499999999999998</v>
      </c>
      <c r="L243" s="8"/>
      <c r="M243" s="8"/>
      <c r="N243" s="8"/>
      <c r="O243" s="8"/>
    </row>
    <row r="244" spans="2:15" ht="12.75" x14ac:dyDescent="0.2">
      <c r="B244" s="208" t="s">
        <v>85</v>
      </c>
      <c r="C244" s="209"/>
      <c r="D244" s="100">
        <v>15</v>
      </c>
      <c r="E244" s="17">
        <v>0.99</v>
      </c>
      <c r="F244" s="17">
        <v>0.99</v>
      </c>
      <c r="G244" s="99">
        <v>0.99</v>
      </c>
      <c r="H244" s="17">
        <v>0.96</v>
      </c>
      <c r="I244" s="15">
        <v>0.98</v>
      </c>
      <c r="J244" s="99">
        <v>0.97</v>
      </c>
      <c r="K244" s="16">
        <f t="shared" si="4"/>
        <v>0.98</v>
      </c>
      <c r="L244" s="8"/>
      <c r="M244" s="8"/>
      <c r="N244" s="8"/>
      <c r="O244" s="8"/>
    </row>
    <row r="245" spans="2:15" ht="12.75" x14ac:dyDescent="0.2">
      <c r="B245" s="208" t="s">
        <v>80</v>
      </c>
      <c r="C245" s="209"/>
      <c r="D245" s="100">
        <v>6</v>
      </c>
      <c r="E245" s="17">
        <v>0.98</v>
      </c>
      <c r="F245" s="17">
        <v>1</v>
      </c>
      <c r="G245" s="99">
        <v>1</v>
      </c>
      <c r="H245" s="17">
        <v>0.98</v>
      </c>
      <c r="I245" s="15">
        <v>1</v>
      </c>
      <c r="J245" s="99">
        <v>0.97</v>
      </c>
      <c r="K245" s="16">
        <f t="shared" si="4"/>
        <v>0.98833333333333329</v>
      </c>
      <c r="L245" s="8"/>
      <c r="M245" s="8"/>
      <c r="N245" s="8"/>
      <c r="O245" s="8"/>
    </row>
    <row r="246" spans="2:15" ht="12.75" x14ac:dyDescent="0.2">
      <c r="B246" s="208" t="s">
        <v>116</v>
      </c>
      <c r="C246" s="209"/>
      <c r="D246" s="100">
        <v>47</v>
      </c>
      <c r="E246" s="99">
        <v>0.88</v>
      </c>
      <c r="F246" s="99">
        <v>0.97</v>
      </c>
      <c r="G246" s="99">
        <v>0.99</v>
      </c>
      <c r="H246" s="99">
        <v>0.88</v>
      </c>
      <c r="I246" s="99">
        <v>0.99</v>
      </c>
      <c r="J246" s="99">
        <v>0.96</v>
      </c>
      <c r="K246" s="16">
        <f t="shared" si="4"/>
        <v>0.94499999999999995</v>
      </c>
      <c r="L246" s="8"/>
      <c r="M246" s="8"/>
      <c r="N246" s="8"/>
      <c r="O246" s="8"/>
    </row>
    <row r="247" spans="2:15" ht="12.75" x14ac:dyDescent="0.2">
      <c r="B247" s="18" t="s">
        <v>23</v>
      </c>
      <c r="C247" s="19"/>
      <c r="D247" s="100">
        <v>27</v>
      </c>
      <c r="E247" s="17">
        <v>0.92</v>
      </c>
      <c r="F247" s="17">
        <v>0.97</v>
      </c>
      <c r="G247" s="99">
        <v>0.92</v>
      </c>
      <c r="H247" s="17">
        <v>0.94</v>
      </c>
      <c r="I247" s="15">
        <v>0.97</v>
      </c>
      <c r="J247" s="99">
        <v>0.97</v>
      </c>
      <c r="K247" s="16">
        <f t="shared" si="4"/>
        <v>0.94833333333333325</v>
      </c>
      <c r="L247" s="8"/>
      <c r="M247" s="8"/>
      <c r="N247" s="8"/>
      <c r="O247" s="8"/>
    </row>
    <row r="248" spans="2:15" ht="12.75" x14ac:dyDescent="0.2">
      <c r="B248" s="197" t="s">
        <v>24</v>
      </c>
      <c r="C248" s="197"/>
      <c r="D248" s="197"/>
      <c r="E248" s="197"/>
      <c r="F248" s="197"/>
      <c r="G248" s="197"/>
      <c r="H248" s="197"/>
      <c r="I248" s="197"/>
      <c r="J248" s="197"/>
      <c r="K248" s="20">
        <f>+AVERAGE(K240:K247)</f>
        <v>0.97177083333333336</v>
      </c>
      <c r="L248" s="8"/>
      <c r="M248" s="8"/>
      <c r="N248" s="8"/>
      <c r="O248" s="8"/>
    </row>
    <row r="249" spans="2:15" ht="9" customHeight="1" x14ac:dyDescent="0.2">
      <c r="B249" s="5"/>
      <c r="C249" s="5"/>
      <c r="D249" s="5"/>
      <c r="E249" s="5"/>
      <c r="F249" s="5"/>
      <c r="G249" s="5"/>
      <c r="H249" s="5"/>
      <c r="I249" s="5"/>
      <c r="J249" s="5"/>
      <c r="K249" s="21"/>
      <c r="L249" s="8"/>
      <c r="M249" s="8"/>
      <c r="N249" s="8"/>
      <c r="O249" s="8"/>
    </row>
    <row r="250" spans="2:15" ht="51" x14ac:dyDescent="0.2">
      <c r="B250" s="197" t="s">
        <v>11</v>
      </c>
      <c r="C250" s="197"/>
      <c r="D250" s="98" t="s">
        <v>1</v>
      </c>
      <c r="E250" s="98" t="s">
        <v>13</v>
      </c>
      <c r="F250" s="98" t="s">
        <v>15</v>
      </c>
      <c r="G250" s="98" t="s">
        <v>84</v>
      </c>
      <c r="H250" s="98" t="s">
        <v>16</v>
      </c>
      <c r="I250" s="98" t="s">
        <v>18</v>
      </c>
      <c r="J250" s="5"/>
      <c r="K250" s="5"/>
      <c r="L250" s="8"/>
      <c r="M250" s="8"/>
      <c r="N250" s="8"/>
      <c r="O250" s="8"/>
    </row>
    <row r="251" spans="2:15" ht="12.75" x14ac:dyDescent="0.2">
      <c r="B251" s="198" t="s">
        <v>26</v>
      </c>
      <c r="C251" s="198"/>
      <c r="D251" s="100">
        <v>39</v>
      </c>
      <c r="E251" s="13">
        <v>0.79</v>
      </c>
      <c r="F251" s="14">
        <v>0.89</v>
      </c>
      <c r="G251" s="15">
        <v>0.66</v>
      </c>
      <c r="H251" s="14">
        <v>0.89</v>
      </c>
      <c r="I251" s="15">
        <f>+AVERAGE(E251:H251)</f>
        <v>0.80750000000000011</v>
      </c>
      <c r="J251" s="22"/>
      <c r="K251" s="23"/>
      <c r="L251" s="8"/>
      <c r="M251" s="8"/>
      <c r="N251" s="8"/>
      <c r="O251" s="8"/>
    </row>
    <row r="252" spans="2:15" ht="12.75" x14ac:dyDescent="0.2">
      <c r="B252" s="5"/>
      <c r="C252" s="5"/>
      <c r="D252" s="5"/>
      <c r="E252" s="5"/>
      <c r="F252" s="5"/>
      <c r="G252" s="5"/>
      <c r="H252" s="5"/>
      <c r="I252" s="5"/>
      <c r="J252" s="5"/>
      <c r="K252" s="21"/>
      <c r="L252" s="8"/>
      <c r="M252" s="8"/>
      <c r="N252" s="8"/>
      <c r="O252" s="8"/>
    </row>
    <row r="253" spans="2:15" ht="12.75" customHeight="1" x14ac:dyDescent="0.2">
      <c r="B253" s="197" t="s">
        <v>11</v>
      </c>
      <c r="C253" s="197"/>
      <c r="D253" s="197" t="s">
        <v>1</v>
      </c>
      <c r="E253" s="198" t="s">
        <v>12</v>
      </c>
      <c r="F253" s="197" t="s">
        <v>28</v>
      </c>
      <c r="G253" s="197"/>
      <c r="H253" s="197" t="s">
        <v>25</v>
      </c>
      <c r="I253" s="197"/>
      <c r="J253" s="197" t="s">
        <v>29</v>
      </c>
      <c r="K253" s="204"/>
      <c r="L253" s="210" t="s">
        <v>31</v>
      </c>
      <c r="M253" s="68"/>
      <c r="N253" s="223"/>
      <c r="O253" s="223"/>
    </row>
    <row r="254" spans="2:15" ht="12.75" x14ac:dyDescent="0.2">
      <c r="B254" s="197"/>
      <c r="C254" s="197"/>
      <c r="D254" s="197"/>
      <c r="E254" s="198"/>
      <c r="F254" s="197"/>
      <c r="G254" s="197"/>
      <c r="H254" s="197"/>
      <c r="I254" s="197"/>
      <c r="J254" s="197"/>
      <c r="K254" s="204"/>
      <c r="L254" s="211"/>
      <c r="M254" s="68"/>
      <c r="N254" s="223"/>
      <c r="O254" s="223"/>
    </row>
    <row r="255" spans="2:15" ht="12.75" x14ac:dyDescent="0.2">
      <c r="B255" s="201" t="s">
        <v>32</v>
      </c>
      <c r="C255" s="201"/>
      <c r="D255" s="130">
        <v>41</v>
      </c>
      <c r="E255" s="129">
        <v>0.93</v>
      </c>
      <c r="F255" s="202">
        <v>0.95</v>
      </c>
      <c r="G255" s="203"/>
      <c r="H255" s="202">
        <v>0.97</v>
      </c>
      <c r="I255" s="203"/>
      <c r="J255" s="202">
        <v>0.94</v>
      </c>
      <c r="K255" s="222"/>
      <c r="L255" s="129">
        <v>0.94</v>
      </c>
      <c r="M255" s="68"/>
      <c r="N255" s="131"/>
      <c r="O255" s="131"/>
    </row>
    <row r="256" spans="2:15" ht="12.75" x14ac:dyDescent="0.2">
      <c r="B256" s="204" t="s">
        <v>33</v>
      </c>
      <c r="C256" s="205"/>
      <c r="D256" s="18"/>
      <c r="E256" s="67"/>
      <c r="F256" s="67"/>
      <c r="G256" s="67"/>
      <c r="H256" s="67"/>
      <c r="I256" s="67"/>
      <c r="J256" s="67"/>
      <c r="K256" s="67"/>
      <c r="L256" s="20">
        <f>(E255+F255+H255+J255+L255)/5</f>
        <v>0.94599999999999995</v>
      </c>
      <c r="M256" s="68"/>
      <c r="N256" s="131"/>
      <c r="O256" s="131"/>
    </row>
    <row r="257" spans="2:15" ht="12.75" x14ac:dyDescent="0.2">
      <c r="B257" s="201" t="s">
        <v>112</v>
      </c>
      <c r="C257" s="201"/>
      <c r="D257" s="130">
        <v>5</v>
      </c>
      <c r="E257" s="129">
        <v>0.9</v>
      </c>
      <c r="F257" s="202">
        <v>0.5</v>
      </c>
      <c r="G257" s="203"/>
      <c r="H257" s="202">
        <v>1</v>
      </c>
      <c r="I257" s="203"/>
      <c r="J257" s="202">
        <v>0.88</v>
      </c>
      <c r="K257" s="222"/>
      <c r="L257" s="129">
        <v>0.98</v>
      </c>
      <c r="M257" s="68"/>
      <c r="N257" s="131"/>
      <c r="O257" s="131"/>
    </row>
    <row r="258" spans="2:15" ht="12.75" x14ac:dyDescent="0.2">
      <c r="B258" s="204" t="s">
        <v>33</v>
      </c>
      <c r="C258" s="205"/>
      <c r="D258" s="18"/>
      <c r="E258" s="67"/>
      <c r="F258" s="67"/>
      <c r="G258" s="67"/>
      <c r="H258" s="67"/>
      <c r="I258" s="67"/>
      <c r="J258" s="67"/>
      <c r="K258" s="67"/>
      <c r="L258" s="20">
        <f>(E257+F257+H257+J257+L257)/5</f>
        <v>0.85199999999999998</v>
      </c>
      <c r="M258" s="68"/>
      <c r="N258" s="224"/>
      <c r="O258" s="223"/>
    </row>
    <row r="259" spans="2:15" ht="12.75" customHeight="1" x14ac:dyDescent="0.2">
      <c r="B259" s="204" t="s">
        <v>33</v>
      </c>
      <c r="C259" s="205"/>
      <c r="D259" s="18"/>
      <c r="E259" s="67"/>
      <c r="F259" s="67"/>
      <c r="G259" s="67"/>
      <c r="H259" s="67"/>
      <c r="I259" s="67"/>
      <c r="J259" s="67"/>
      <c r="K259" s="67"/>
      <c r="L259" s="20">
        <f>(L256+L258)/2</f>
        <v>0.89900000000000002</v>
      </c>
      <c r="M259" s="68"/>
      <c r="N259" s="224"/>
      <c r="O259" s="223"/>
    </row>
    <row r="260" spans="2:15" ht="12.75" x14ac:dyDescent="0.2"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41"/>
      <c r="M260" s="8"/>
      <c r="N260" s="8"/>
      <c r="O260" s="8"/>
    </row>
    <row r="261" spans="2:15" ht="12.75" x14ac:dyDescent="0.2">
      <c r="B261" s="197" t="s">
        <v>11</v>
      </c>
      <c r="C261" s="197"/>
      <c r="D261" s="197" t="s">
        <v>1</v>
      </c>
      <c r="E261" s="198" t="s">
        <v>12</v>
      </c>
      <c r="F261" s="197" t="s">
        <v>25</v>
      </c>
      <c r="G261" s="197"/>
      <c r="H261" s="197" t="s">
        <v>15</v>
      </c>
      <c r="I261" s="197"/>
      <c r="J261" s="197" t="s">
        <v>34</v>
      </c>
      <c r="K261" s="197"/>
      <c r="L261" s="197" t="s">
        <v>18</v>
      </c>
      <c r="M261" s="8"/>
      <c r="N261" s="8"/>
      <c r="O261" s="8"/>
    </row>
    <row r="262" spans="2:15" ht="12.75" x14ac:dyDescent="0.2">
      <c r="B262" s="197"/>
      <c r="C262" s="197"/>
      <c r="D262" s="197"/>
      <c r="E262" s="198"/>
      <c r="F262" s="197"/>
      <c r="G262" s="197"/>
      <c r="H262" s="197"/>
      <c r="I262" s="197"/>
      <c r="J262" s="197"/>
      <c r="K262" s="197"/>
      <c r="L262" s="197"/>
      <c r="M262" s="8"/>
      <c r="N262" s="8"/>
      <c r="O262" s="8"/>
    </row>
    <row r="263" spans="2:15" ht="12.75" x14ac:dyDescent="0.2">
      <c r="B263" s="201" t="s">
        <v>35</v>
      </c>
      <c r="C263" s="201"/>
      <c r="D263" s="100">
        <v>19</v>
      </c>
      <c r="E263" s="99">
        <v>0.96499999999999997</v>
      </c>
      <c r="F263" s="202">
        <v>1</v>
      </c>
      <c r="G263" s="203"/>
      <c r="H263" s="202">
        <v>0.93</v>
      </c>
      <c r="I263" s="203"/>
      <c r="J263" s="202">
        <v>0.98</v>
      </c>
      <c r="K263" s="203"/>
      <c r="L263" s="99">
        <f>+AVERAGE(E263:K263)</f>
        <v>0.96875</v>
      </c>
      <c r="M263" s="8"/>
      <c r="N263" s="8"/>
      <c r="O263" s="8"/>
    </row>
    <row r="264" spans="2:15" ht="12.75" x14ac:dyDescent="0.2">
      <c r="B264" s="201" t="s">
        <v>36</v>
      </c>
      <c r="C264" s="201"/>
      <c r="D264" s="100">
        <v>8</v>
      </c>
      <c r="E264" s="99">
        <v>0.96</v>
      </c>
      <c r="F264" s="202">
        <v>1</v>
      </c>
      <c r="G264" s="203"/>
      <c r="H264" s="202">
        <v>0.98</v>
      </c>
      <c r="I264" s="203"/>
      <c r="J264" s="202">
        <v>1</v>
      </c>
      <c r="K264" s="203"/>
      <c r="L264" s="99">
        <f>+AVERAGE(E264:K264)</f>
        <v>0.98499999999999999</v>
      </c>
      <c r="M264" s="8"/>
      <c r="N264" s="8"/>
      <c r="O264" s="8"/>
    </row>
    <row r="265" spans="2:15" ht="12.75" x14ac:dyDescent="0.2">
      <c r="B265" s="197" t="s">
        <v>33</v>
      </c>
      <c r="C265" s="197"/>
      <c r="D265" s="197"/>
      <c r="E265" s="197"/>
      <c r="F265" s="197"/>
      <c r="G265" s="197"/>
      <c r="H265" s="197"/>
      <c r="I265" s="197"/>
      <c r="J265" s="197"/>
      <c r="K265" s="197"/>
      <c r="L265" s="20">
        <f>+AVERAGE(L263:L264)</f>
        <v>0.97687499999999994</v>
      </c>
      <c r="M265" s="8"/>
      <c r="N265" s="8"/>
      <c r="O265" s="8"/>
    </row>
    <row r="266" spans="2:15" ht="12.75" x14ac:dyDescent="0.2"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21"/>
      <c r="M266" s="8"/>
      <c r="N266" s="8"/>
      <c r="O266" s="8"/>
    </row>
    <row r="267" spans="2:15" ht="51" x14ac:dyDescent="0.2">
      <c r="B267" s="200" t="s">
        <v>11</v>
      </c>
      <c r="C267" s="200"/>
      <c r="D267" s="26" t="s">
        <v>1</v>
      </c>
      <c r="E267" s="26" t="s">
        <v>28</v>
      </c>
      <c r="F267" s="24" t="s">
        <v>37</v>
      </c>
      <c r="G267" s="24" t="s">
        <v>78</v>
      </c>
      <c r="H267" s="97" t="s">
        <v>16</v>
      </c>
      <c r="I267" s="97" t="s">
        <v>38</v>
      </c>
      <c r="J267" s="7"/>
      <c r="K267" s="7"/>
      <c r="L267" s="7"/>
      <c r="M267" s="8"/>
      <c r="N267" s="8"/>
      <c r="O267" s="8"/>
    </row>
    <row r="268" spans="2:15" ht="12.75" x14ac:dyDescent="0.2">
      <c r="B268" s="207" t="s">
        <v>39</v>
      </c>
      <c r="C268" s="207"/>
      <c r="D268" s="27">
        <v>3</v>
      </c>
      <c r="E268" s="28">
        <v>1</v>
      </c>
      <c r="F268" s="28">
        <v>1</v>
      </c>
      <c r="G268" s="29">
        <v>1</v>
      </c>
      <c r="H268" s="30">
        <v>1</v>
      </c>
      <c r="I268" s="30">
        <f>+AVERAGE(E268:H268)</f>
        <v>1</v>
      </c>
      <c r="J268" s="31"/>
      <c r="K268" s="32"/>
      <c r="L268" s="31"/>
      <c r="M268" s="8"/>
      <c r="N268" s="8"/>
      <c r="O268" s="8"/>
    </row>
    <row r="269" spans="2:15" ht="12.75" x14ac:dyDescent="0.2">
      <c r="B269" s="199" t="s">
        <v>40</v>
      </c>
      <c r="C269" s="199"/>
      <c r="D269" s="33">
        <v>9</v>
      </c>
      <c r="E269" s="28">
        <v>0.89</v>
      </c>
      <c r="F269" s="28">
        <v>0.87</v>
      </c>
      <c r="G269" s="28">
        <v>1</v>
      </c>
      <c r="H269" s="30">
        <v>1</v>
      </c>
      <c r="I269" s="30">
        <f>+AVERAGE(E269:H269)</f>
        <v>0.94</v>
      </c>
      <c r="J269" s="31"/>
      <c r="K269" s="32"/>
      <c r="L269" s="31"/>
      <c r="M269" s="8"/>
      <c r="N269" s="8"/>
      <c r="O269" s="8"/>
    </row>
    <row r="270" spans="2:15" ht="12.75" x14ac:dyDescent="0.2">
      <c r="B270" s="212" t="s">
        <v>41</v>
      </c>
      <c r="C270" s="212"/>
      <c r="D270" s="34">
        <v>17</v>
      </c>
      <c r="E270" s="28">
        <v>0.87</v>
      </c>
      <c r="F270" s="28">
        <v>0.83</v>
      </c>
      <c r="G270" s="35">
        <v>0.93</v>
      </c>
      <c r="H270" s="30">
        <v>1</v>
      </c>
      <c r="I270" s="30">
        <f>+AVERAGE(E270:H270)</f>
        <v>0.90749999999999997</v>
      </c>
      <c r="J270" s="31"/>
      <c r="K270" s="32"/>
      <c r="L270" s="31"/>
      <c r="M270" s="8"/>
      <c r="N270" s="8"/>
      <c r="O270" s="8"/>
    </row>
    <row r="271" spans="2:15" ht="12.75" x14ac:dyDescent="0.2">
      <c r="B271" s="213" t="s">
        <v>42</v>
      </c>
      <c r="C271" s="213"/>
      <c r="D271" s="213"/>
      <c r="E271" s="213"/>
      <c r="F271" s="213"/>
      <c r="G271" s="213"/>
      <c r="H271" s="213"/>
      <c r="I271" s="36">
        <f>+AVERAGE(I268:I270)</f>
        <v>0.94916666666666671</v>
      </c>
      <c r="J271" s="31"/>
      <c r="K271" s="32"/>
      <c r="L271" s="31"/>
      <c r="M271" s="8"/>
      <c r="N271" s="8"/>
      <c r="O271" s="8"/>
    </row>
    <row r="272" spans="2:15" ht="24.75" customHeight="1" x14ac:dyDescent="0.2"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2:15" ht="12.75" x14ac:dyDescent="0.2">
      <c r="B273" s="214" t="s">
        <v>11</v>
      </c>
      <c r="C273" s="215"/>
      <c r="D273" s="210" t="s">
        <v>1</v>
      </c>
      <c r="E273" s="218" t="s">
        <v>12</v>
      </c>
      <c r="F273" s="214" t="s">
        <v>43</v>
      </c>
      <c r="G273" s="215"/>
      <c r="H273" s="214" t="s">
        <v>15</v>
      </c>
      <c r="I273" s="215"/>
      <c r="J273" s="214" t="s">
        <v>16</v>
      </c>
      <c r="K273" s="215"/>
      <c r="L273" s="210" t="s">
        <v>34</v>
      </c>
      <c r="M273" s="210" t="s">
        <v>18</v>
      </c>
      <c r="N273" s="8"/>
      <c r="O273" s="8"/>
    </row>
    <row r="274" spans="2:15" ht="12.75" x14ac:dyDescent="0.2">
      <c r="B274" s="216"/>
      <c r="C274" s="217"/>
      <c r="D274" s="211"/>
      <c r="E274" s="219"/>
      <c r="F274" s="216"/>
      <c r="G274" s="217"/>
      <c r="H274" s="216"/>
      <c r="I274" s="217"/>
      <c r="J274" s="216"/>
      <c r="K274" s="217"/>
      <c r="L274" s="211"/>
      <c r="M274" s="211"/>
      <c r="N274" s="8"/>
      <c r="O274" s="8"/>
    </row>
    <row r="275" spans="2:15" ht="12.75" x14ac:dyDescent="0.2">
      <c r="B275" s="208" t="s">
        <v>44</v>
      </c>
      <c r="C275" s="209"/>
      <c r="D275" s="100">
        <v>3</v>
      </c>
      <c r="E275" s="99">
        <v>0.96</v>
      </c>
      <c r="F275" s="220">
        <v>0.84</v>
      </c>
      <c r="G275" s="221"/>
      <c r="H275" s="220">
        <v>0.93</v>
      </c>
      <c r="I275" s="221"/>
      <c r="J275" s="220">
        <v>0.63</v>
      </c>
      <c r="K275" s="221"/>
      <c r="L275" s="99">
        <v>0.96</v>
      </c>
      <c r="M275" s="99">
        <f>+AVERAGE(E275:L275)</f>
        <v>0.8640000000000001</v>
      </c>
      <c r="N275" s="8"/>
      <c r="O275" s="8"/>
    </row>
    <row r="276" spans="2:15" ht="12.75" x14ac:dyDescent="0.2">
      <c r="B276" s="37"/>
      <c r="C276" s="37"/>
      <c r="D276" s="25"/>
      <c r="E276" s="38"/>
      <c r="F276" s="38"/>
      <c r="G276" s="25"/>
      <c r="H276" s="38"/>
      <c r="I276" s="25"/>
      <c r="J276" s="38"/>
      <c r="K276" s="25"/>
      <c r="L276" s="38"/>
      <c r="M276" s="8"/>
      <c r="N276" s="8"/>
      <c r="O276" s="8"/>
    </row>
    <row r="277" spans="2:15" ht="12.75" customHeight="1" x14ac:dyDescent="0.2">
      <c r="B277" s="197" t="s">
        <v>121</v>
      </c>
      <c r="C277" s="197"/>
      <c r="D277" s="197" t="s">
        <v>125</v>
      </c>
      <c r="E277" s="198" t="s">
        <v>61</v>
      </c>
      <c r="F277" s="198" t="s">
        <v>126</v>
      </c>
      <c r="G277" s="197" t="s">
        <v>127</v>
      </c>
      <c r="H277" s="197"/>
      <c r="I277" s="198" t="s">
        <v>128</v>
      </c>
      <c r="J277" s="198" t="s">
        <v>16</v>
      </c>
      <c r="K277" s="210" t="s">
        <v>18</v>
      </c>
      <c r="L277" s="38"/>
      <c r="M277" s="8"/>
      <c r="N277" s="8"/>
      <c r="O277" s="8"/>
    </row>
    <row r="278" spans="2:15" ht="12.75" x14ac:dyDescent="0.2">
      <c r="B278" s="197"/>
      <c r="C278" s="197"/>
      <c r="D278" s="197"/>
      <c r="E278" s="198"/>
      <c r="F278" s="198"/>
      <c r="G278" s="197"/>
      <c r="H278" s="197"/>
      <c r="I278" s="198"/>
      <c r="J278" s="198"/>
      <c r="K278" s="211"/>
      <c r="L278" s="38"/>
      <c r="M278" s="8"/>
      <c r="N278" s="8"/>
      <c r="O278" s="8"/>
    </row>
    <row r="279" spans="2:15" ht="12.75" x14ac:dyDescent="0.2">
      <c r="B279" s="207" t="s">
        <v>123</v>
      </c>
      <c r="C279" s="207"/>
      <c r="D279" s="137">
        <v>2</v>
      </c>
      <c r="E279" s="136">
        <v>0.93</v>
      </c>
      <c r="F279" s="136">
        <v>0.89</v>
      </c>
      <c r="G279" s="220">
        <v>1</v>
      </c>
      <c r="H279" s="221"/>
      <c r="I279" s="136">
        <v>1</v>
      </c>
      <c r="J279" s="136">
        <v>1</v>
      </c>
      <c r="K279" s="136">
        <f>+AVERAGE(E279:J279)</f>
        <v>0.96400000000000008</v>
      </c>
      <c r="L279" s="38"/>
      <c r="M279" s="8"/>
      <c r="N279" s="8"/>
      <c r="O279" s="8"/>
    </row>
    <row r="280" spans="2:15" ht="12.75" customHeight="1" x14ac:dyDescent="0.2">
      <c r="B280" s="225" t="s">
        <v>124</v>
      </c>
      <c r="C280" s="225"/>
      <c r="D280" s="197" t="s">
        <v>125</v>
      </c>
      <c r="E280" s="198" t="s">
        <v>61</v>
      </c>
      <c r="F280" s="198" t="s">
        <v>129</v>
      </c>
      <c r="G280" s="197" t="s">
        <v>130</v>
      </c>
      <c r="H280" s="197"/>
      <c r="I280" s="198" t="s">
        <v>128</v>
      </c>
      <c r="J280" s="198" t="s">
        <v>16</v>
      </c>
      <c r="K280" s="210" t="s">
        <v>18</v>
      </c>
      <c r="L280" s="38"/>
      <c r="M280" s="8"/>
      <c r="N280" s="8"/>
      <c r="O280" s="8"/>
    </row>
    <row r="281" spans="2:15" ht="12.75" x14ac:dyDescent="0.2">
      <c r="B281" s="225"/>
      <c r="C281" s="225"/>
      <c r="D281" s="197"/>
      <c r="E281" s="198"/>
      <c r="F281" s="198"/>
      <c r="G281" s="197"/>
      <c r="H281" s="197"/>
      <c r="I281" s="198"/>
      <c r="J281" s="198"/>
      <c r="K281" s="211"/>
      <c r="L281" s="38"/>
      <c r="M281" s="8"/>
      <c r="N281" s="8"/>
      <c r="O281" s="8"/>
    </row>
    <row r="282" spans="2:15" ht="12.75" x14ac:dyDescent="0.2">
      <c r="B282" s="225"/>
      <c r="C282" s="225"/>
      <c r="D282" s="137">
        <v>2</v>
      </c>
      <c r="E282" s="136">
        <v>0.85</v>
      </c>
      <c r="F282" s="136">
        <v>1</v>
      </c>
      <c r="G282" s="220">
        <v>0.95799999999999996</v>
      </c>
      <c r="H282" s="221"/>
      <c r="I282" s="136">
        <v>1</v>
      </c>
      <c r="J282" s="136">
        <v>1</v>
      </c>
      <c r="K282" s="136">
        <f>+AVERAGE(E282:J282)</f>
        <v>0.96160000000000001</v>
      </c>
      <c r="L282" s="38"/>
      <c r="M282" s="8"/>
      <c r="N282" s="8"/>
      <c r="O282" s="8"/>
    </row>
    <row r="283" spans="2:15" ht="12.75" customHeight="1" x14ac:dyDescent="0.2">
      <c r="B283" s="207" t="s">
        <v>122</v>
      </c>
      <c r="C283" s="207"/>
      <c r="D283" s="197" t="s">
        <v>125</v>
      </c>
      <c r="E283" s="198" t="s">
        <v>61</v>
      </c>
      <c r="F283" s="198" t="s">
        <v>131</v>
      </c>
      <c r="G283" s="198" t="s">
        <v>132</v>
      </c>
      <c r="H283" s="198" t="s">
        <v>128</v>
      </c>
      <c r="I283" s="198" t="s">
        <v>16</v>
      </c>
      <c r="J283" s="210" t="s">
        <v>18</v>
      </c>
      <c r="K283" s="210" t="s">
        <v>54</v>
      </c>
      <c r="L283" s="38"/>
      <c r="M283" s="8"/>
      <c r="N283" s="8"/>
      <c r="O283" s="8"/>
    </row>
    <row r="284" spans="2:15" ht="12.75" x14ac:dyDescent="0.2">
      <c r="B284" s="207"/>
      <c r="C284" s="207"/>
      <c r="D284" s="197"/>
      <c r="E284" s="198"/>
      <c r="F284" s="198"/>
      <c r="G284" s="198"/>
      <c r="H284" s="198"/>
      <c r="I284" s="198"/>
      <c r="J284" s="211"/>
      <c r="K284" s="211"/>
      <c r="L284" s="38"/>
      <c r="M284" s="8"/>
      <c r="N284" s="8"/>
      <c r="O284" s="8"/>
    </row>
    <row r="285" spans="2:15" ht="12.75" x14ac:dyDescent="0.2">
      <c r="B285" s="207"/>
      <c r="C285" s="207"/>
      <c r="D285" s="137">
        <v>1</v>
      </c>
      <c r="E285" s="136">
        <v>0.82</v>
      </c>
      <c r="F285" s="136">
        <v>0.9</v>
      </c>
      <c r="G285" s="136">
        <v>1</v>
      </c>
      <c r="H285" s="136">
        <v>1</v>
      </c>
      <c r="I285" s="136">
        <v>1</v>
      </c>
      <c r="J285" s="136">
        <f>+AVERAGE(E285:I285)</f>
        <v>0.94399999999999995</v>
      </c>
      <c r="K285" s="136">
        <f>(K279+K282+J285)/3</f>
        <v>0.95653333333333335</v>
      </c>
      <c r="L285" s="38"/>
      <c r="M285" s="8"/>
      <c r="N285" s="8"/>
      <c r="O285" s="8"/>
    </row>
    <row r="286" spans="2:15" ht="12.75" x14ac:dyDescent="0.2">
      <c r="B286" s="37"/>
      <c r="C286" s="37"/>
      <c r="D286" s="25"/>
      <c r="E286" s="38"/>
      <c r="F286" s="38"/>
      <c r="G286" s="25"/>
      <c r="H286" s="38"/>
      <c r="I286" s="25"/>
      <c r="J286" s="38"/>
      <c r="K286" s="25"/>
      <c r="L286" s="38"/>
      <c r="M286" s="8"/>
      <c r="N286" s="8"/>
      <c r="O286" s="8"/>
    </row>
    <row r="287" spans="2:15" ht="12.75" x14ac:dyDescent="0.2">
      <c r="B287" s="37"/>
      <c r="C287" s="37"/>
      <c r="D287" s="25"/>
      <c r="E287" s="38"/>
      <c r="F287" s="38"/>
      <c r="G287" s="25"/>
      <c r="H287" s="38"/>
      <c r="I287" s="25"/>
      <c r="J287" s="38"/>
      <c r="K287" s="25"/>
      <c r="L287" s="38"/>
      <c r="M287" s="8"/>
      <c r="N287" s="8"/>
      <c r="O287" s="8"/>
    </row>
    <row r="288" spans="2:15" ht="12.75" x14ac:dyDescent="0.2">
      <c r="B288" s="37"/>
      <c r="C288" s="37"/>
      <c r="D288" s="25"/>
      <c r="E288" s="38"/>
      <c r="F288" s="38"/>
      <c r="G288" s="25"/>
      <c r="H288" s="38"/>
      <c r="I288" s="25"/>
      <c r="J288" s="38"/>
      <c r="K288" s="25"/>
      <c r="L288" s="38"/>
      <c r="M288" s="8"/>
      <c r="N288" s="8"/>
      <c r="O288" s="8"/>
    </row>
    <row r="289" spans="2:15" ht="12.75" x14ac:dyDescent="0.2">
      <c r="B289" s="197" t="s">
        <v>11</v>
      </c>
      <c r="C289" s="197"/>
      <c r="D289" s="197" t="s">
        <v>1</v>
      </c>
      <c r="E289" s="198" t="s">
        <v>12</v>
      </c>
      <c r="F289" s="197" t="s">
        <v>28</v>
      </c>
      <c r="G289" s="197"/>
      <c r="H289" s="197" t="s">
        <v>25</v>
      </c>
      <c r="I289" s="197"/>
      <c r="J289" s="197" t="s">
        <v>29</v>
      </c>
      <c r="K289" s="197"/>
      <c r="L289" s="197" t="s">
        <v>30</v>
      </c>
      <c r="M289" s="197"/>
      <c r="N289" s="197" t="s">
        <v>31</v>
      </c>
      <c r="O289" s="197"/>
    </row>
    <row r="290" spans="2:15" ht="12.75" x14ac:dyDescent="0.2">
      <c r="B290" s="197"/>
      <c r="C290" s="197"/>
      <c r="D290" s="197"/>
      <c r="E290" s="198"/>
      <c r="F290" s="197"/>
      <c r="G290" s="197"/>
      <c r="H290" s="197"/>
      <c r="I290" s="197"/>
      <c r="J290" s="197"/>
      <c r="K290" s="197"/>
      <c r="L290" s="197"/>
      <c r="M290" s="197"/>
      <c r="N290" s="197"/>
      <c r="O290" s="197"/>
    </row>
    <row r="291" spans="2:15" ht="12.75" x14ac:dyDescent="0.2">
      <c r="B291" s="201" t="s">
        <v>76</v>
      </c>
      <c r="C291" s="201"/>
      <c r="D291" s="100">
        <v>4</v>
      </c>
      <c r="E291" s="99">
        <v>0.7</v>
      </c>
      <c r="F291" s="202">
        <v>1</v>
      </c>
      <c r="G291" s="203"/>
      <c r="H291" s="202">
        <v>0.94</v>
      </c>
      <c r="I291" s="203"/>
      <c r="J291" s="202">
        <v>0.83</v>
      </c>
      <c r="K291" s="203"/>
      <c r="L291" s="202">
        <v>0.5</v>
      </c>
      <c r="M291" s="202"/>
      <c r="N291" s="202">
        <v>1</v>
      </c>
      <c r="O291" s="203"/>
    </row>
    <row r="292" spans="2:15" ht="12.75" x14ac:dyDescent="0.2">
      <c r="B292" s="204" t="s">
        <v>33</v>
      </c>
      <c r="C292" s="205"/>
      <c r="D292" s="197"/>
      <c r="E292" s="197"/>
      <c r="F292" s="197"/>
      <c r="G292" s="197"/>
      <c r="H292" s="197"/>
      <c r="I292" s="197"/>
      <c r="J292" s="197"/>
      <c r="K292" s="197"/>
      <c r="L292" s="197"/>
      <c r="M292" s="197"/>
      <c r="N292" s="206">
        <f>(E291+F291+H291+J291+L291+N291)/6</f>
        <v>0.82833333333333325</v>
      </c>
      <c r="O292" s="205"/>
    </row>
    <row r="293" spans="2:15" ht="12.75" x14ac:dyDescent="0.2"/>
    <row r="294" spans="2:15" ht="63.75" x14ac:dyDescent="0.2">
      <c r="B294" s="200" t="s">
        <v>11</v>
      </c>
      <c r="C294" s="200"/>
      <c r="D294" s="26" t="s">
        <v>1</v>
      </c>
      <c r="E294" s="26" t="s">
        <v>28</v>
      </c>
      <c r="F294" s="97" t="s">
        <v>79</v>
      </c>
      <c r="G294" s="24" t="s">
        <v>78</v>
      </c>
      <c r="H294" s="97" t="s">
        <v>38</v>
      </c>
      <c r="I294" s="65"/>
    </row>
    <row r="295" spans="2:15" ht="12.75" x14ac:dyDescent="0.2">
      <c r="B295" s="207" t="s">
        <v>71</v>
      </c>
      <c r="C295" s="207"/>
      <c r="D295" s="27">
        <v>8</v>
      </c>
      <c r="E295" s="28">
        <v>1</v>
      </c>
      <c r="F295" s="28">
        <v>0.85</v>
      </c>
      <c r="G295" s="29">
        <v>0.98</v>
      </c>
      <c r="H295" s="30">
        <f>+AVERAGE(E295:G295)</f>
        <v>0.94333333333333336</v>
      </c>
      <c r="I295" s="66"/>
    </row>
    <row r="296" spans="2:15" ht="12.75" x14ac:dyDescent="0.2">
      <c r="B296" s="199" t="s">
        <v>77</v>
      </c>
      <c r="C296" s="199"/>
      <c r="D296" s="33">
        <v>6</v>
      </c>
      <c r="E296" s="28">
        <v>1</v>
      </c>
      <c r="F296" s="28">
        <v>0.96</v>
      </c>
      <c r="G296" s="28">
        <v>1</v>
      </c>
      <c r="H296" s="30">
        <f>+AVERAGE(E296:G296)</f>
        <v>0.98666666666666669</v>
      </c>
      <c r="I296" s="66"/>
    </row>
    <row r="297" spans="2:15" ht="25.5" x14ac:dyDescent="0.2">
      <c r="B297" s="63" t="s">
        <v>42</v>
      </c>
      <c r="C297" s="64"/>
      <c r="D297" s="64"/>
      <c r="E297" s="64"/>
      <c r="F297" s="64"/>
      <c r="G297" s="64"/>
      <c r="H297" s="36">
        <f>+AVERAGE(H295:H296)</f>
        <v>0.96500000000000008</v>
      </c>
      <c r="I297" s="66"/>
    </row>
    <row r="298" spans="2:15" ht="12.75" x14ac:dyDescent="0.2"/>
    <row r="299" spans="2:15" ht="12.75" x14ac:dyDescent="0.2">
      <c r="B299" s="12" t="s">
        <v>47</v>
      </c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2:15" ht="12.75" x14ac:dyDescent="0.2"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2:15" x14ac:dyDescent="0.2">
      <c r="B301" s="197" t="s">
        <v>11</v>
      </c>
      <c r="C301" s="197"/>
      <c r="D301" s="98" t="s">
        <v>1</v>
      </c>
      <c r="E301" s="98" t="s">
        <v>12</v>
      </c>
      <c r="F301" s="98" t="s">
        <v>13</v>
      </c>
      <c r="G301" s="98" t="s">
        <v>14</v>
      </c>
      <c r="H301" s="98" t="s">
        <v>15</v>
      </c>
      <c r="I301" s="98" t="s">
        <v>16</v>
      </c>
      <c r="J301" s="98" t="s">
        <v>17</v>
      </c>
      <c r="K301" s="98" t="s">
        <v>18</v>
      </c>
      <c r="L301" s="8"/>
      <c r="M301" s="8"/>
      <c r="N301" s="8"/>
      <c r="O301" s="8"/>
    </row>
    <row r="302" spans="2:15" ht="12.75" x14ac:dyDescent="0.2">
      <c r="B302" s="201" t="s">
        <v>19</v>
      </c>
      <c r="C302" s="201"/>
      <c r="D302" s="100">
        <v>48</v>
      </c>
      <c r="E302" s="13">
        <v>0.96</v>
      </c>
      <c r="F302" s="14">
        <v>0.98</v>
      </c>
      <c r="G302" s="15">
        <v>0.99</v>
      </c>
      <c r="H302" s="14">
        <v>0.98</v>
      </c>
      <c r="I302" s="15">
        <v>0.99</v>
      </c>
      <c r="J302" s="15">
        <v>0.94</v>
      </c>
      <c r="K302" s="16">
        <f>+AVERAGE(E302:J302)</f>
        <v>0.97333333333333327</v>
      </c>
      <c r="L302" s="8"/>
      <c r="M302" s="8"/>
      <c r="N302" s="8"/>
      <c r="O302" s="8"/>
    </row>
    <row r="303" spans="2:15" ht="12.75" x14ac:dyDescent="0.2">
      <c r="B303" s="208" t="s">
        <v>20</v>
      </c>
      <c r="C303" s="209"/>
      <c r="D303" s="100">
        <v>25</v>
      </c>
      <c r="E303" s="13">
        <v>0.98</v>
      </c>
      <c r="F303" s="14">
        <v>0.99</v>
      </c>
      <c r="G303" s="15">
        <v>0.99</v>
      </c>
      <c r="H303" s="14">
        <v>1</v>
      </c>
      <c r="I303" s="15">
        <v>1</v>
      </c>
      <c r="J303" s="15">
        <v>0.99</v>
      </c>
      <c r="K303" s="16">
        <f t="shared" ref="K303:K309" si="5">+AVERAGE(E303:J303)</f>
        <v>0.9916666666666667</v>
      </c>
      <c r="L303" s="8"/>
      <c r="M303" s="8"/>
      <c r="N303" s="8"/>
      <c r="O303" s="8"/>
    </row>
    <row r="304" spans="2:15" ht="24" customHeight="1" x14ac:dyDescent="0.2">
      <c r="B304" s="201" t="s">
        <v>21</v>
      </c>
      <c r="C304" s="201"/>
      <c r="D304" s="100">
        <v>20</v>
      </c>
      <c r="E304" s="14">
        <v>0.97</v>
      </c>
      <c r="F304" s="17">
        <v>0.99</v>
      </c>
      <c r="G304" s="99">
        <v>1</v>
      </c>
      <c r="H304" s="17">
        <v>0.98</v>
      </c>
      <c r="I304" s="15">
        <v>1</v>
      </c>
      <c r="J304" s="99">
        <v>0.99</v>
      </c>
      <c r="K304" s="16">
        <f t="shared" si="5"/>
        <v>0.98833333333333329</v>
      </c>
      <c r="L304" s="8"/>
      <c r="M304" s="8"/>
      <c r="N304" s="8"/>
      <c r="O304" s="8"/>
    </row>
    <row r="305" spans="2:15" ht="23.25" customHeight="1" x14ac:dyDescent="0.2">
      <c r="B305" s="208" t="s">
        <v>115</v>
      </c>
      <c r="C305" s="209"/>
      <c r="D305" s="100">
        <v>23</v>
      </c>
      <c r="E305" s="17">
        <v>0.96</v>
      </c>
      <c r="F305" s="17">
        <v>0.99</v>
      </c>
      <c r="G305" s="99">
        <v>0.99</v>
      </c>
      <c r="H305" s="17">
        <v>0.99</v>
      </c>
      <c r="I305" s="15">
        <v>1</v>
      </c>
      <c r="J305" s="99">
        <v>0.97</v>
      </c>
      <c r="K305" s="16">
        <f t="shared" si="5"/>
        <v>0.98333333333333328</v>
      </c>
      <c r="L305" s="8"/>
      <c r="M305" s="8"/>
      <c r="N305" s="8"/>
      <c r="O305" s="8"/>
    </row>
    <row r="306" spans="2:15" ht="12.75" x14ac:dyDescent="0.2">
      <c r="B306" s="208" t="s">
        <v>85</v>
      </c>
      <c r="C306" s="209"/>
      <c r="D306" s="100">
        <v>21</v>
      </c>
      <c r="E306" s="17">
        <v>0.97</v>
      </c>
      <c r="F306" s="17">
        <v>1</v>
      </c>
      <c r="G306" s="99">
        <v>0.99</v>
      </c>
      <c r="H306" s="17">
        <v>0.98</v>
      </c>
      <c r="I306" s="15">
        <v>1</v>
      </c>
      <c r="J306" s="99">
        <v>0.99</v>
      </c>
      <c r="K306" s="16">
        <f t="shared" si="5"/>
        <v>0.98833333333333329</v>
      </c>
      <c r="L306" s="8"/>
      <c r="M306" s="8"/>
      <c r="N306" s="8"/>
      <c r="O306" s="8"/>
    </row>
    <row r="307" spans="2:15" ht="12.75" x14ac:dyDescent="0.2">
      <c r="B307" s="208" t="s">
        <v>80</v>
      </c>
      <c r="C307" s="209"/>
      <c r="D307" s="100">
        <v>5</v>
      </c>
      <c r="E307" s="17">
        <v>1</v>
      </c>
      <c r="F307" s="17">
        <v>1</v>
      </c>
      <c r="G307" s="99">
        <v>1</v>
      </c>
      <c r="H307" s="17">
        <v>0.94</v>
      </c>
      <c r="I307" s="15">
        <v>1</v>
      </c>
      <c r="J307" s="99">
        <v>1</v>
      </c>
      <c r="K307" s="16">
        <f t="shared" si="5"/>
        <v>0.98999999999999988</v>
      </c>
      <c r="L307" s="8"/>
      <c r="M307" s="8"/>
      <c r="N307" s="8"/>
      <c r="O307" s="8"/>
    </row>
    <row r="308" spans="2:15" ht="12.75" x14ac:dyDescent="0.2">
      <c r="B308" s="208" t="s">
        <v>116</v>
      </c>
      <c r="C308" s="209"/>
      <c r="D308" s="100">
        <v>49</v>
      </c>
      <c r="E308" s="99">
        <v>0.81</v>
      </c>
      <c r="F308" s="99">
        <v>0.97</v>
      </c>
      <c r="G308" s="99">
        <v>0.98</v>
      </c>
      <c r="H308" s="99">
        <v>0.88</v>
      </c>
      <c r="I308" s="99">
        <v>1</v>
      </c>
      <c r="J308" s="99">
        <v>0.93</v>
      </c>
      <c r="K308" s="16">
        <f t="shared" si="5"/>
        <v>0.92833333333333323</v>
      </c>
      <c r="L308" s="8"/>
      <c r="M308" s="8"/>
      <c r="N308" s="8"/>
      <c r="O308" s="8"/>
    </row>
    <row r="309" spans="2:15" ht="12.75" x14ac:dyDescent="0.2">
      <c r="B309" s="18" t="s">
        <v>23</v>
      </c>
      <c r="C309" s="19"/>
      <c r="D309" s="100">
        <v>21</v>
      </c>
      <c r="E309" s="17">
        <v>0.98</v>
      </c>
      <c r="F309" s="17">
        <v>0.99</v>
      </c>
      <c r="G309" s="99">
        <v>1</v>
      </c>
      <c r="H309" s="17">
        <v>0.99</v>
      </c>
      <c r="I309" s="15">
        <v>1</v>
      </c>
      <c r="J309" s="99">
        <v>0.98</v>
      </c>
      <c r="K309" s="16">
        <f t="shared" si="5"/>
        <v>0.98999999999999988</v>
      </c>
      <c r="L309" s="8"/>
      <c r="M309" s="8"/>
      <c r="N309" s="8"/>
      <c r="O309" s="8"/>
    </row>
    <row r="310" spans="2:15" ht="12.75" x14ac:dyDescent="0.2">
      <c r="B310" s="197" t="s">
        <v>24</v>
      </c>
      <c r="C310" s="197"/>
      <c r="D310" s="197"/>
      <c r="E310" s="197"/>
      <c r="F310" s="197"/>
      <c r="G310" s="197"/>
      <c r="H310" s="197"/>
      <c r="I310" s="197"/>
      <c r="J310" s="197"/>
      <c r="K310" s="20">
        <f>+AVERAGE(K302:K309)</f>
        <v>0.97916666666666674</v>
      </c>
      <c r="L310" s="8"/>
      <c r="M310" s="8"/>
      <c r="N310" s="8"/>
      <c r="O310" s="8"/>
    </row>
    <row r="311" spans="2:15" ht="12.75" x14ac:dyDescent="0.2">
      <c r="B311" s="5"/>
      <c r="C311" s="5"/>
      <c r="D311" s="5"/>
      <c r="E311" s="5"/>
      <c r="F311" s="5"/>
      <c r="G311" s="5"/>
      <c r="H311" s="5"/>
      <c r="I311" s="5"/>
      <c r="J311" s="5"/>
      <c r="K311" s="21"/>
      <c r="L311" s="8"/>
      <c r="M311" s="8"/>
      <c r="N311" s="8"/>
      <c r="O311" s="8"/>
    </row>
    <row r="312" spans="2:15" ht="51" x14ac:dyDescent="0.2">
      <c r="B312" s="197" t="s">
        <v>11</v>
      </c>
      <c r="C312" s="197"/>
      <c r="D312" s="98" t="s">
        <v>1</v>
      </c>
      <c r="E312" s="98" t="s">
        <v>13</v>
      </c>
      <c r="F312" s="98" t="s">
        <v>15</v>
      </c>
      <c r="G312" s="98" t="s">
        <v>84</v>
      </c>
      <c r="H312" s="98" t="s">
        <v>16</v>
      </c>
      <c r="I312" s="98" t="s">
        <v>18</v>
      </c>
      <c r="J312" s="5"/>
      <c r="K312" s="5"/>
      <c r="L312" s="8"/>
      <c r="M312" s="8"/>
      <c r="N312" s="8"/>
      <c r="O312" s="8"/>
    </row>
    <row r="313" spans="2:15" ht="12.75" x14ac:dyDescent="0.2">
      <c r="B313" s="198" t="s">
        <v>26</v>
      </c>
      <c r="C313" s="198"/>
      <c r="D313" s="100">
        <v>39</v>
      </c>
      <c r="E313" s="13">
        <v>0.73</v>
      </c>
      <c r="F313" s="14">
        <v>0.95</v>
      </c>
      <c r="G313" s="15">
        <v>0.77</v>
      </c>
      <c r="H313" s="14">
        <v>0.92</v>
      </c>
      <c r="I313" s="15">
        <f>+AVERAGE(E313:H313)</f>
        <v>0.84250000000000003</v>
      </c>
      <c r="J313" s="22"/>
      <c r="K313" s="23"/>
      <c r="L313" s="8"/>
      <c r="M313" s="8"/>
      <c r="N313" s="8"/>
      <c r="O313" s="8"/>
    </row>
    <row r="314" spans="2:15" ht="19.5" customHeight="1" x14ac:dyDescent="0.2">
      <c r="B314" s="5"/>
      <c r="C314" s="5"/>
      <c r="D314" s="5"/>
      <c r="E314" s="5"/>
      <c r="F314" s="5"/>
      <c r="G314" s="5"/>
      <c r="H314" s="5"/>
      <c r="I314" s="5"/>
      <c r="J314" s="5"/>
      <c r="K314" s="21"/>
      <c r="L314" s="8"/>
      <c r="M314" s="8"/>
      <c r="N314" s="8"/>
      <c r="O314" s="8"/>
    </row>
    <row r="315" spans="2:15" ht="12.75" customHeight="1" x14ac:dyDescent="0.2">
      <c r="B315" s="197" t="s">
        <v>11</v>
      </c>
      <c r="C315" s="197"/>
      <c r="D315" s="197" t="s">
        <v>1</v>
      </c>
      <c r="E315" s="198" t="s">
        <v>12</v>
      </c>
      <c r="F315" s="197" t="s">
        <v>28</v>
      </c>
      <c r="G315" s="197"/>
      <c r="H315" s="197" t="s">
        <v>25</v>
      </c>
      <c r="I315" s="197"/>
      <c r="J315" s="197" t="s">
        <v>29</v>
      </c>
      <c r="K315" s="204"/>
      <c r="L315" s="210" t="s">
        <v>31</v>
      </c>
      <c r="M315" s="68"/>
      <c r="N315" s="223"/>
      <c r="O315" s="223"/>
    </row>
    <row r="316" spans="2:15" ht="12.75" x14ac:dyDescent="0.2">
      <c r="B316" s="197"/>
      <c r="C316" s="197"/>
      <c r="D316" s="197"/>
      <c r="E316" s="198"/>
      <c r="F316" s="197"/>
      <c r="G316" s="197"/>
      <c r="H316" s="197"/>
      <c r="I316" s="197"/>
      <c r="J316" s="197"/>
      <c r="K316" s="204"/>
      <c r="L316" s="211"/>
      <c r="M316" s="68"/>
      <c r="N316" s="223"/>
      <c r="O316" s="223"/>
    </row>
    <row r="317" spans="2:15" ht="12.75" x14ac:dyDescent="0.2">
      <c r="B317" s="201" t="s">
        <v>32</v>
      </c>
      <c r="C317" s="201"/>
      <c r="D317" s="130">
        <v>22</v>
      </c>
      <c r="E317" s="129">
        <v>0.96</v>
      </c>
      <c r="F317" s="202">
        <v>1</v>
      </c>
      <c r="G317" s="203"/>
      <c r="H317" s="202">
        <v>0.8</v>
      </c>
      <c r="I317" s="203"/>
      <c r="J317" s="202">
        <v>0.94</v>
      </c>
      <c r="K317" s="222"/>
      <c r="L317" s="129">
        <v>0.82</v>
      </c>
      <c r="M317" s="68"/>
      <c r="N317" s="131"/>
      <c r="O317" s="131"/>
    </row>
    <row r="318" spans="2:15" ht="12.75" x14ac:dyDescent="0.2">
      <c r="B318" s="204" t="s">
        <v>33</v>
      </c>
      <c r="C318" s="205"/>
      <c r="D318" s="18"/>
      <c r="E318" s="67"/>
      <c r="F318" s="67"/>
      <c r="G318" s="67"/>
      <c r="H318" s="67"/>
      <c r="I318" s="67"/>
      <c r="J318" s="67"/>
      <c r="K318" s="67"/>
      <c r="L318" s="20">
        <f>(E317+F317+H317+J317+L317)/5</f>
        <v>0.90399999999999991</v>
      </c>
      <c r="M318" s="68"/>
      <c r="N318" s="131"/>
      <c r="O318" s="131"/>
    </row>
    <row r="319" spans="2:15" ht="12.75" x14ac:dyDescent="0.2">
      <c r="B319" s="201" t="s">
        <v>112</v>
      </c>
      <c r="C319" s="201"/>
      <c r="D319" s="130">
        <v>7</v>
      </c>
      <c r="E319" s="129">
        <v>0.89</v>
      </c>
      <c r="F319" s="202">
        <v>0.5</v>
      </c>
      <c r="G319" s="203"/>
      <c r="H319" s="202">
        <v>1</v>
      </c>
      <c r="I319" s="203"/>
      <c r="J319" s="202">
        <v>0.94</v>
      </c>
      <c r="K319" s="222"/>
      <c r="L319" s="129">
        <v>0.94</v>
      </c>
      <c r="M319" s="68"/>
      <c r="N319" s="131"/>
      <c r="O319" s="131"/>
    </row>
    <row r="320" spans="2:15" ht="12.75" x14ac:dyDescent="0.2">
      <c r="B320" s="204" t="s">
        <v>33</v>
      </c>
      <c r="C320" s="205"/>
      <c r="D320" s="18"/>
      <c r="E320" s="67"/>
      <c r="F320" s="67"/>
      <c r="G320" s="67"/>
      <c r="H320" s="67"/>
      <c r="I320" s="67"/>
      <c r="J320" s="67"/>
      <c r="K320" s="67"/>
      <c r="L320" s="20">
        <f>(E319+F319+H319+J319+L319)/5</f>
        <v>0.85399999999999987</v>
      </c>
      <c r="M320" s="68"/>
      <c r="N320" s="224"/>
      <c r="O320" s="223"/>
    </row>
    <row r="321" spans="2:15" ht="12.75" customHeight="1" x14ac:dyDescent="0.2">
      <c r="B321" s="204" t="s">
        <v>33</v>
      </c>
      <c r="C321" s="205"/>
      <c r="D321" s="18"/>
      <c r="E321" s="67"/>
      <c r="F321" s="67"/>
      <c r="G321" s="67"/>
      <c r="H321" s="67"/>
      <c r="I321" s="67"/>
      <c r="J321" s="67"/>
      <c r="K321" s="67"/>
      <c r="L321" s="20">
        <f>(L318+L320)/2</f>
        <v>0.87899999999999989</v>
      </c>
      <c r="M321" s="68"/>
      <c r="N321" s="224"/>
      <c r="O321" s="223"/>
    </row>
    <row r="322" spans="2:15" ht="12.75" x14ac:dyDescent="0.2"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135"/>
      <c r="M322" s="8"/>
      <c r="N322" s="8"/>
      <c r="O322" s="8"/>
    </row>
    <row r="323" spans="2:15" ht="12.75" x14ac:dyDescent="0.2">
      <c r="B323" s="197" t="s">
        <v>11</v>
      </c>
      <c r="C323" s="197"/>
      <c r="D323" s="197" t="s">
        <v>1</v>
      </c>
      <c r="E323" s="198" t="s">
        <v>12</v>
      </c>
      <c r="F323" s="197" t="s">
        <v>25</v>
      </c>
      <c r="G323" s="197"/>
      <c r="H323" s="197" t="s">
        <v>15</v>
      </c>
      <c r="I323" s="197"/>
      <c r="J323" s="197" t="s">
        <v>34</v>
      </c>
      <c r="K323" s="197"/>
      <c r="L323" s="197" t="s">
        <v>18</v>
      </c>
      <c r="M323" s="135"/>
      <c r="N323" s="8"/>
      <c r="O323" s="8"/>
    </row>
    <row r="324" spans="2:15" ht="12.75" x14ac:dyDescent="0.2">
      <c r="B324" s="197"/>
      <c r="C324" s="197"/>
      <c r="D324" s="197"/>
      <c r="E324" s="198"/>
      <c r="F324" s="197"/>
      <c r="G324" s="197"/>
      <c r="H324" s="197"/>
      <c r="I324" s="197"/>
      <c r="J324" s="197"/>
      <c r="K324" s="197"/>
      <c r="L324" s="197"/>
      <c r="M324" s="135"/>
      <c r="N324" s="8"/>
      <c r="O324" s="8"/>
    </row>
    <row r="325" spans="2:15" ht="12.75" x14ac:dyDescent="0.2">
      <c r="B325" s="201" t="s">
        <v>35</v>
      </c>
      <c r="C325" s="201"/>
      <c r="D325" s="100">
        <v>33</v>
      </c>
      <c r="E325" s="99">
        <v>0.99</v>
      </c>
      <c r="F325" s="202">
        <v>1</v>
      </c>
      <c r="G325" s="203"/>
      <c r="H325" s="202">
        <v>0.98</v>
      </c>
      <c r="I325" s="203"/>
      <c r="J325" s="202">
        <v>0.97</v>
      </c>
      <c r="K325" s="203"/>
      <c r="L325" s="136">
        <f>+AVERAGE(E325:K325)</f>
        <v>0.98499999999999988</v>
      </c>
      <c r="M325" s="135"/>
      <c r="N325" s="8"/>
      <c r="O325" s="8"/>
    </row>
    <row r="326" spans="2:15" ht="12.75" x14ac:dyDescent="0.2">
      <c r="B326" s="201" t="s">
        <v>36</v>
      </c>
      <c r="C326" s="201"/>
      <c r="D326" s="100">
        <v>8</v>
      </c>
      <c r="E326" s="99">
        <v>1</v>
      </c>
      <c r="F326" s="202">
        <v>1</v>
      </c>
      <c r="G326" s="203"/>
      <c r="H326" s="202">
        <v>1</v>
      </c>
      <c r="I326" s="203"/>
      <c r="J326" s="202">
        <v>1</v>
      </c>
      <c r="K326" s="203"/>
      <c r="L326" s="136">
        <f>+AVERAGE(E326:K326)</f>
        <v>1</v>
      </c>
      <c r="M326" s="8"/>
      <c r="N326" s="8"/>
      <c r="O326" s="8"/>
    </row>
    <row r="327" spans="2:15" ht="12.75" x14ac:dyDescent="0.2">
      <c r="B327" s="197" t="s">
        <v>33</v>
      </c>
      <c r="C327" s="197"/>
      <c r="D327" s="197"/>
      <c r="E327" s="197"/>
      <c r="F327" s="197"/>
      <c r="G327" s="197"/>
      <c r="H327" s="197"/>
      <c r="I327" s="197"/>
      <c r="J327" s="197"/>
      <c r="K327" s="197"/>
      <c r="L327" s="20">
        <f>+AVERAGE(L325:L326)</f>
        <v>0.99249999999999994</v>
      </c>
      <c r="M327" s="8"/>
      <c r="N327" s="8"/>
      <c r="O327" s="8"/>
    </row>
    <row r="328" spans="2:15" ht="12.75" x14ac:dyDescent="0.2"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21"/>
      <c r="M328" s="8"/>
      <c r="N328" s="8"/>
      <c r="O328" s="8"/>
    </row>
    <row r="329" spans="2:15" ht="51" x14ac:dyDescent="0.2">
      <c r="B329" s="200" t="s">
        <v>11</v>
      </c>
      <c r="C329" s="200"/>
      <c r="D329" s="26" t="s">
        <v>1</v>
      </c>
      <c r="E329" s="26" t="s">
        <v>28</v>
      </c>
      <c r="F329" s="24" t="s">
        <v>37</v>
      </c>
      <c r="G329" s="24" t="s">
        <v>78</v>
      </c>
      <c r="H329" s="97" t="s">
        <v>16</v>
      </c>
      <c r="I329" s="97" t="s">
        <v>38</v>
      </c>
      <c r="J329" s="7"/>
      <c r="K329" s="7"/>
      <c r="L329" s="7"/>
      <c r="M329" s="8"/>
      <c r="N329" s="8"/>
      <c r="O329" s="8"/>
    </row>
    <row r="330" spans="2:15" ht="12.75" x14ac:dyDescent="0.2">
      <c r="B330" s="207" t="s">
        <v>39</v>
      </c>
      <c r="C330" s="207"/>
      <c r="D330" s="27">
        <v>5</v>
      </c>
      <c r="E330" s="28">
        <v>0.9</v>
      </c>
      <c r="F330" s="28">
        <v>0.88</v>
      </c>
      <c r="G330" s="29">
        <v>1</v>
      </c>
      <c r="H330" s="30">
        <v>1</v>
      </c>
      <c r="I330" s="30">
        <f>+AVERAGE(E330:H330)</f>
        <v>0.94500000000000006</v>
      </c>
      <c r="J330" s="31"/>
      <c r="K330" s="32"/>
      <c r="L330" s="31"/>
      <c r="M330" s="8"/>
      <c r="N330" s="8"/>
      <c r="O330" s="8"/>
    </row>
    <row r="331" spans="2:15" ht="12.75" x14ac:dyDescent="0.2">
      <c r="B331" s="199" t="s">
        <v>40</v>
      </c>
      <c r="C331" s="199"/>
      <c r="D331" s="33">
        <v>5</v>
      </c>
      <c r="E331" s="28">
        <v>1</v>
      </c>
      <c r="F331" s="28">
        <v>1</v>
      </c>
      <c r="G331" s="28">
        <v>1</v>
      </c>
      <c r="H331" s="30">
        <v>1</v>
      </c>
      <c r="I331" s="30">
        <f>+AVERAGE(E331:H331)</f>
        <v>1</v>
      </c>
      <c r="J331" s="31"/>
      <c r="K331" s="32"/>
      <c r="L331" s="31"/>
      <c r="M331" s="8"/>
      <c r="N331" s="8"/>
      <c r="O331" s="8"/>
    </row>
    <row r="332" spans="2:15" ht="12.75" x14ac:dyDescent="0.2">
      <c r="B332" s="212" t="s">
        <v>41</v>
      </c>
      <c r="C332" s="212"/>
      <c r="D332" s="34">
        <v>6</v>
      </c>
      <c r="E332" s="28">
        <v>1</v>
      </c>
      <c r="F332" s="28">
        <v>1</v>
      </c>
      <c r="G332" s="35">
        <v>0.98</v>
      </c>
      <c r="H332" s="30">
        <v>1</v>
      </c>
      <c r="I332" s="30">
        <f>+AVERAGE(E332:H332)</f>
        <v>0.995</v>
      </c>
      <c r="J332" s="31"/>
      <c r="K332" s="32"/>
      <c r="L332" s="31"/>
      <c r="M332" s="8"/>
      <c r="N332" s="8"/>
      <c r="O332" s="8"/>
    </row>
    <row r="333" spans="2:15" ht="12.75" x14ac:dyDescent="0.2">
      <c r="B333" s="213" t="s">
        <v>42</v>
      </c>
      <c r="C333" s="213"/>
      <c r="D333" s="213"/>
      <c r="E333" s="213"/>
      <c r="F333" s="213"/>
      <c r="G333" s="213"/>
      <c r="H333" s="213"/>
      <c r="I333" s="36">
        <f>+AVERAGE(I330:I332)</f>
        <v>0.98</v>
      </c>
      <c r="J333" s="31"/>
      <c r="K333" s="32"/>
      <c r="L333" s="31"/>
      <c r="M333" s="8"/>
      <c r="N333" s="8"/>
      <c r="O333" s="8"/>
    </row>
    <row r="334" spans="2:15" ht="12.75" x14ac:dyDescent="0.2"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2:15" ht="12.75" x14ac:dyDescent="0.2">
      <c r="B335" s="214" t="s">
        <v>11</v>
      </c>
      <c r="C335" s="215"/>
      <c r="D335" s="210" t="s">
        <v>1</v>
      </c>
      <c r="E335" s="218" t="s">
        <v>12</v>
      </c>
      <c r="F335" s="214" t="s">
        <v>43</v>
      </c>
      <c r="G335" s="215"/>
      <c r="H335" s="214" t="s">
        <v>15</v>
      </c>
      <c r="I335" s="215"/>
      <c r="J335" s="214" t="s">
        <v>16</v>
      </c>
      <c r="K335" s="215"/>
      <c r="L335" s="210" t="s">
        <v>34</v>
      </c>
      <c r="M335" s="210" t="s">
        <v>18</v>
      </c>
      <c r="N335" s="8"/>
      <c r="O335" s="8"/>
    </row>
    <row r="336" spans="2:15" ht="12.75" x14ac:dyDescent="0.2">
      <c r="B336" s="216"/>
      <c r="C336" s="217"/>
      <c r="D336" s="211"/>
      <c r="E336" s="219"/>
      <c r="F336" s="216"/>
      <c r="G336" s="217"/>
      <c r="H336" s="216"/>
      <c r="I336" s="217"/>
      <c r="J336" s="216"/>
      <c r="K336" s="217"/>
      <c r="L336" s="211"/>
      <c r="M336" s="211"/>
      <c r="N336" s="8"/>
      <c r="O336" s="8"/>
    </row>
    <row r="337" spans="2:15" ht="12.75" x14ac:dyDescent="0.2">
      <c r="B337" s="208" t="s">
        <v>44</v>
      </c>
      <c r="C337" s="209"/>
      <c r="D337" s="100">
        <v>2</v>
      </c>
      <c r="E337" s="99">
        <v>1</v>
      </c>
      <c r="F337" s="220">
        <v>0.89</v>
      </c>
      <c r="G337" s="221"/>
      <c r="H337" s="220">
        <v>0.9</v>
      </c>
      <c r="I337" s="221"/>
      <c r="J337" s="220">
        <v>0.75</v>
      </c>
      <c r="K337" s="221"/>
      <c r="L337" s="99">
        <v>0.94</v>
      </c>
      <c r="M337" s="99">
        <f>+AVERAGE(E337:L337)</f>
        <v>0.89600000000000013</v>
      </c>
      <c r="N337" s="8"/>
      <c r="O337" s="8"/>
    </row>
    <row r="338" spans="2:15" ht="12.75" x14ac:dyDescent="0.2">
      <c r="B338" s="37"/>
      <c r="C338" s="37"/>
      <c r="D338" s="25"/>
      <c r="E338" s="38"/>
      <c r="F338" s="38"/>
      <c r="G338" s="25"/>
      <c r="H338" s="38"/>
      <c r="I338" s="25"/>
      <c r="J338" s="38"/>
      <c r="K338" s="25"/>
      <c r="L338" s="38"/>
      <c r="M338" s="8"/>
      <c r="N338" s="8"/>
      <c r="O338" s="8"/>
    </row>
    <row r="339" spans="2:15" ht="12.75" customHeight="1" x14ac:dyDescent="0.2">
      <c r="B339" s="197" t="s">
        <v>121</v>
      </c>
      <c r="C339" s="197"/>
      <c r="D339" s="197" t="s">
        <v>125</v>
      </c>
      <c r="E339" s="198" t="s">
        <v>61</v>
      </c>
      <c r="F339" s="198" t="s">
        <v>126</v>
      </c>
      <c r="G339" s="197" t="s">
        <v>127</v>
      </c>
      <c r="H339" s="197"/>
      <c r="I339" s="198" t="s">
        <v>128</v>
      </c>
      <c r="J339" s="198" t="s">
        <v>16</v>
      </c>
      <c r="K339" s="210" t="s">
        <v>18</v>
      </c>
      <c r="L339" s="38"/>
      <c r="M339" s="8"/>
      <c r="N339" s="8"/>
      <c r="O339" s="8"/>
    </row>
    <row r="340" spans="2:15" ht="12.75" x14ac:dyDescent="0.2">
      <c r="B340" s="197"/>
      <c r="C340" s="197"/>
      <c r="D340" s="197"/>
      <c r="E340" s="198"/>
      <c r="F340" s="198"/>
      <c r="G340" s="197"/>
      <c r="H340" s="197"/>
      <c r="I340" s="198"/>
      <c r="J340" s="198"/>
      <c r="K340" s="211"/>
      <c r="L340" s="38"/>
      <c r="M340" s="8"/>
      <c r="N340" s="8"/>
      <c r="O340" s="8"/>
    </row>
    <row r="341" spans="2:15" ht="12.75" x14ac:dyDescent="0.2">
      <c r="B341" s="207" t="s">
        <v>123</v>
      </c>
      <c r="C341" s="207"/>
      <c r="D341" s="137">
        <v>1</v>
      </c>
      <c r="E341" s="136">
        <v>0.87</v>
      </c>
      <c r="F341" s="136">
        <v>0.8</v>
      </c>
      <c r="G341" s="220">
        <v>0.97</v>
      </c>
      <c r="H341" s="221"/>
      <c r="I341" s="136">
        <v>1</v>
      </c>
      <c r="J341" s="136">
        <v>1</v>
      </c>
      <c r="K341" s="136">
        <f>+AVERAGE(E341:J341)</f>
        <v>0.92799999999999994</v>
      </c>
      <c r="L341" s="38"/>
      <c r="M341" s="8"/>
      <c r="N341" s="8"/>
      <c r="O341" s="8"/>
    </row>
    <row r="342" spans="2:15" ht="12.75" customHeight="1" x14ac:dyDescent="0.2">
      <c r="B342" s="225" t="s">
        <v>124</v>
      </c>
      <c r="C342" s="225"/>
      <c r="D342" s="197" t="s">
        <v>125</v>
      </c>
      <c r="E342" s="198" t="s">
        <v>61</v>
      </c>
      <c r="F342" s="198" t="s">
        <v>129</v>
      </c>
      <c r="G342" s="197" t="s">
        <v>130</v>
      </c>
      <c r="H342" s="197"/>
      <c r="I342" s="198" t="s">
        <v>128</v>
      </c>
      <c r="J342" s="198" t="s">
        <v>16</v>
      </c>
      <c r="K342" s="210" t="s">
        <v>18</v>
      </c>
      <c r="L342" s="38"/>
      <c r="M342" s="8"/>
      <c r="N342" s="8"/>
      <c r="O342" s="8"/>
    </row>
    <row r="343" spans="2:15" ht="12.75" x14ac:dyDescent="0.2">
      <c r="B343" s="225"/>
      <c r="C343" s="225"/>
      <c r="D343" s="197"/>
      <c r="E343" s="198"/>
      <c r="F343" s="198"/>
      <c r="G343" s="197"/>
      <c r="H343" s="197"/>
      <c r="I343" s="198"/>
      <c r="J343" s="198"/>
      <c r="K343" s="211"/>
      <c r="L343" s="38"/>
      <c r="M343" s="8"/>
      <c r="N343" s="8"/>
      <c r="O343" s="8"/>
    </row>
    <row r="344" spans="2:15" ht="12.75" x14ac:dyDescent="0.2">
      <c r="B344" s="225"/>
      <c r="C344" s="225"/>
      <c r="D344" s="137">
        <v>1</v>
      </c>
      <c r="E344" s="136">
        <v>0.86</v>
      </c>
      <c r="F344" s="136">
        <v>1</v>
      </c>
      <c r="G344" s="220">
        <v>0.94</v>
      </c>
      <c r="H344" s="221"/>
      <c r="I344" s="136">
        <v>1</v>
      </c>
      <c r="J344" s="136">
        <v>1</v>
      </c>
      <c r="K344" s="136">
        <f>+AVERAGE(E344:J344)</f>
        <v>0.96</v>
      </c>
      <c r="L344" s="38"/>
      <c r="M344" s="8"/>
      <c r="N344" s="8"/>
      <c r="O344" s="8"/>
    </row>
    <row r="345" spans="2:15" ht="12.75" customHeight="1" x14ac:dyDescent="0.2">
      <c r="B345" s="207" t="s">
        <v>122</v>
      </c>
      <c r="C345" s="207"/>
      <c r="D345" s="197" t="s">
        <v>125</v>
      </c>
      <c r="E345" s="198" t="s">
        <v>61</v>
      </c>
      <c r="F345" s="198" t="s">
        <v>131</v>
      </c>
      <c r="G345" s="198" t="s">
        <v>132</v>
      </c>
      <c r="H345" s="198" t="s">
        <v>128</v>
      </c>
      <c r="I345" s="198" t="s">
        <v>16</v>
      </c>
      <c r="J345" s="210" t="s">
        <v>18</v>
      </c>
      <c r="K345" s="210" t="s">
        <v>54</v>
      </c>
      <c r="L345" s="38"/>
      <c r="M345" s="8"/>
      <c r="N345" s="8"/>
      <c r="O345" s="8"/>
    </row>
    <row r="346" spans="2:15" ht="12.75" x14ac:dyDescent="0.2">
      <c r="B346" s="207"/>
      <c r="C346" s="207"/>
      <c r="D346" s="197"/>
      <c r="E346" s="198"/>
      <c r="F346" s="198"/>
      <c r="G346" s="198"/>
      <c r="H346" s="198"/>
      <c r="I346" s="198"/>
      <c r="J346" s="211"/>
      <c r="K346" s="211"/>
      <c r="L346" s="38"/>
      <c r="M346" s="8"/>
      <c r="N346" s="8"/>
      <c r="O346" s="8"/>
    </row>
    <row r="347" spans="2:15" ht="12.75" x14ac:dyDescent="0.2">
      <c r="B347" s="207"/>
      <c r="C347" s="207"/>
      <c r="D347" s="137">
        <v>1</v>
      </c>
      <c r="E347" s="136">
        <v>0.94</v>
      </c>
      <c r="F347" s="136">
        <v>0.97599999999999998</v>
      </c>
      <c r="G347" s="136">
        <v>1</v>
      </c>
      <c r="H347" s="136">
        <v>1</v>
      </c>
      <c r="I347" s="136">
        <v>1</v>
      </c>
      <c r="J347" s="136">
        <f>+AVERAGE(E347:I347)</f>
        <v>0.98320000000000007</v>
      </c>
      <c r="K347" s="136">
        <f>(K341+K344+J347)/3</f>
        <v>0.95706666666666662</v>
      </c>
      <c r="L347" s="38"/>
      <c r="M347" s="8"/>
      <c r="N347" s="8"/>
      <c r="O347" s="8"/>
    </row>
    <row r="348" spans="2:15" ht="12.75" x14ac:dyDescent="0.2">
      <c r="B348" s="37"/>
      <c r="C348" s="37"/>
      <c r="D348" s="25"/>
      <c r="E348" s="38"/>
      <c r="F348" s="38"/>
      <c r="G348" s="25"/>
      <c r="H348" s="38"/>
      <c r="I348" s="25"/>
      <c r="J348" s="38"/>
      <c r="K348" s="25"/>
      <c r="L348" s="38"/>
      <c r="M348" s="8"/>
      <c r="N348" s="8"/>
      <c r="O348" s="8"/>
    </row>
    <row r="349" spans="2:15" ht="12.75" x14ac:dyDescent="0.2">
      <c r="B349" s="197" t="s">
        <v>11</v>
      </c>
      <c r="C349" s="197"/>
      <c r="D349" s="197" t="s">
        <v>1</v>
      </c>
      <c r="E349" s="198" t="s">
        <v>12</v>
      </c>
      <c r="F349" s="197" t="s">
        <v>28</v>
      </c>
      <c r="G349" s="197"/>
      <c r="H349" s="197" t="s">
        <v>25</v>
      </c>
      <c r="I349" s="197"/>
      <c r="J349" s="197" t="s">
        <v>29</v>
      </c>
      <c r="K349" s="197"/>
      <c r="L349" s="197" t="s">
        <v>30</v>
      </c>
      <c r="M349" s="197"/>
      <c r="N349" s="197" t="s">
        <v>31</v>
      </c>
      <c r="O349" s="197"/>
    </row>
    <row r="350" spans="2:15" ht="12.75" x14ac:dyDescent="0.2">
      <c r="B350" s="197"/>
      <c r="C350" s="197"/>
      <c r="D350" s="197"/>
      <c r="E350" s="198"/>
      <c r="F350" s="197"/>
      <c r="G350" s="197"/>
      <c r="H350" s="197"/>
      <c r="I350" s="197"/>
      <c r="J350" s="197"/>
      <c r="K350" s="197"/>
      <c r="L350" s="197"/>
      <c r="M350" s="197"/>
      <c r="N350" s="197"/>
      <c r="O350" s="197"/>
    </row>
    <row r="351" spans="2:15" ht="12.75" x14ac:dyDescent="0.2">
      <c r="B351" s="201" t="s">
        <v>76</v>
      </c>
      <c r="C351" s="201"/>
      <c r="D351" s="100">
        <v>6</v>
      </c>
      <c r="E351" s="99">
        <v>0.95</v>
      </c>
      <c r="F351" s="202">
        <v>1</v>
      </c>
      <c r="G351" s="203"/>
      <c r="H351" s="202">
        <v>0.75</v>
      </c>
      <c r="I351" s="203"/>
      <c r="J351" s="202">
        <v>0.78</v>
      </c>
      <c r="K351" s="203"/>
      <c r="L351" s="202">
        <v>0.5</v>
      </c>
      <c r="M351" s="202"/>
      <c r="N351" s="202">
        <v>0.96</v>
      </c>
      <c r="O351" s="203"/>
    </row>
    <row r="352" spans="2:15" ht="12.75" x14ac:dyDescent="0.2">
      <c r="B352" s="204" t="s">
        <v>33</v>
      </c>
      <c r="C352" s="205"/>
      <c r="D352" s="197"/>
      <c r="E352" s="197"/>
      <c r="F352" s="197"/>
      <c r="G352" s="197"/>
      <c r="H352" s="197"/>
      <c r="I352" s="197"/>
      <c r="J352" s="197"/>
      <c r="K352" s="197"/>
      <c r="L352" s="197"/>
      <c r="M352" s="197"/>
      <c r="N352" s="206">
        <f>(E351+F351+H351+J351+L351+N351)/6</f>
        <v>0.82333333333333336</v>
      </c>
      <c r="O352" s="205"/>
    </row>
    <row r="353" spans="2:15" ht="12.75" x14ac:dyDescent="0.2"/>
    <row r="354" spans="2:15" ht="63.75" x14ac:dyDescent="0.2">
      <c r="B354" s="200" t="s">
        <v>11</v>
      </c>
      <c r="C354" s="200"/>
      <c r="D354" s="26" t="s">
        <v>1</v>
      </c>
      <c r="E354" s="26" t="s">
        <v>28</v>
      </c>
      <c r="F354" s="97" t="s">
        <v>79</v>
      </c>
      <c r="G354" s="24" t="s">
        <v>78</v>
      </c>
      <c r="H354" s="97" t="s">
        <v>38</v>
      </c>
      <c r="I354" s="65"/>
    </row>
    <row r="355" spans="2:15" ht="12.75" x14ac:dyDescent="0.2">
      <c r="B355" s="207" t="s">
        <v>71</v>
      </c>
      <c r="C355" s="207"/>
      <c r="D355" s="27">
        <v>1</v>
      </c>
      <c r="E355" s="28">
        <v>1</v>
      </c>
      <c r="F355" s="28">
        <v>1</v>
      </c>
      <c r="G355" s="29">
        <v>1</v>
      </c>
      <c r="H355" s="30">
        <f>+AVERAGE(E355:G355)</f>
        <v>1</v>
      </c>
      <c r="I355" s="66"/>
    </row>
    <row r="356" spans="2:15" ht="12.75" x14ac:dyDescent="0.2">
      <c r="B356" s="199" t="s">
        <v>77</v>
      </c>
      <c r="C356" s="199"/>
      <c r="D356" s="33">
        <v>11</v>
      </c>
      <c r="E356" s="28">
        <v>0.95</v>
      </c>
      <c r="F356" s="28">
        <v>0.95</v>
      </c>
      <c r="G356" s="28">
        <v>0.98</v>
      </c>
      <c r="H356" s="30">
        <f>+AVERAGE(E356:G356)</f>
        <v>0.96</v>
      </c>
      <c r="I356" s="66"/>
    </row>
    <row r="357" spans="2:15" ht="25.5" x14ac:dyDescent="0.2">
      <c r="B357" s="63" t="s">
        <v>42</v>
      </c>
      <c r="C357" s="64"/>
      <c r="D357" s="64"/>
      <c r="E357" s="64"/>
      <c r="F357" s="64"/>
      <c r="G357" s="64"/>
      <c r="H357" s="36">
        <f>+AVERAGE(H355:H356)</f>
        <v>0.98</v>
      </c>
      <c r="I357" s="66"/>
    </row>
    <row r="358" spans="2:15" ht="141" customHeight="1" x14ac:dyDescent="0.2"/>
    <row r="359" spans="2:15" ht="12.75" x14ac:dyDescent="0.2">
      <c r="B359" s="12" t="s">
        <v>48</v>
      </c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2:15" ht="12.75" x14ac:dyDescent="0.2"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2:15" x14ac:dyDescent="0.2">
      <c r="B361" s="197" t="s">
        <v>11</v>
      </c>
      <c r="C361" s="197"/>
      <c r="D361" s="106" t="s">
        <v>1</v>
      </c>
      <c r="E361" s="106" t="s">
        <v>12</v>
      </c>
      <c r="F361" s="106" t="s">
        <v>13</v>
      </c>
      <c r="G361" s="106" t="s">
        <v>14</v>
      </c>
      <c r="H361" s="106" t="s">
        <v>15</v>
      </c>
      <c r="I361" s="106" t="s">
        <v>16</v>
      </c>
      <c r="J361" s="106" t="s">
        <v>17</v>
      </c>
      <c r="K361" s="106" t="s">
        <v>18</v>
      </c>
      <c r="L361" s="8"/>
      <c r="M361" s="8"/>
      <c r="N361" s="8"/>
      <c r="O361" s="8"/>
    </row>
    <row r="362" spans="2:15" ht="12.75" x14ac:dyDescent="0.2">
      <c r="B362" s="201" t="s">
        <v>19</v>
      </c>
      <c r="C362" s="201"/>
      <c r="D362" s="109">
        <v>48</v>
      </c>
      <c r="E362" s="13">
        <v>0.97</v>
      </c>
      <c r="F362" s="14">
        <v>0.98</v>
      </c>
      <c r="G362" s="15">
        <v>0.95</v>
      </c>
      <c r="H362" s="14">
        <v>0.99</v>
      </c>
      <c r="I362" s="15">
        <v>0.99</v>
      </c>
      <c r="J362" s="15">
        <v>0.98</v>
      </c>
      <c r="K362" s="16">
        <f>+AVERAGE(E362:J362)</f>
        <v>0.97666666666666657</v>
      </c>
      <c r="L362" s="8"/>
      <c r="M362" s="8"/>
      <c r="N362" s="8"/>
      <c r="O362" s="8"/>
    </row>
    <row r="363" spans="2:15" ht="12.75" x14ac:dyDescent="0.2">
      <c r="B363" s="208" t="s">
        <v>20</v>
      </c>
      <c r="C363" s="209"/>
      <c r="D363" s="109">
        <v>24</v>
      </c>
      <c r="E363" s="13">
        <v>0.94</v>
      </c>
      <c r="F363" s="14">
        <v>0.99</v>
      </c>
      <c r="G363" s="15">
        <v>0.98</v>
      </c>
      <c r="H363" s="14">
        <v>1</v>
      </c>
      <c r="I363" s="15">
        <v>1</v>
      </c>
      <c r="J363" s="15">
        <v>0.98</v>
      </c>
      <c r="K363" s="16">
        <f t="shared" ref="K363:K369" si="6">+AVERAGE(E363:J363)</f>
        <v>0.9816666666666668</v>
      </c>
      <c r="L363" s="8"/>
      <c r="M363" s="8"/>
      <c r="N363" s="8"/>
      <c r="O363" s="8"/>
    </row>
    <row r="364" spans="2:15" ht="12.75" x14ac:dyDescent="0.2">
      <c r="B364" s="201" t="s">
        <v>21</v>
      </c>
      <c r="C364" s="201"/>
      <c r="D364" s="109">
        <v>10</v>
      </c>
      <c r="E364" s="14">
        <v>0.94</v>
      </c>
      <c r="F364" s="17">
        <v>0.98</v>
      </c>
      <c r="G364" s="108">
        <v>0.98</v>
      </c>
      <c r="H364" s="17">
        <v>0.96</v>
      </c>
      <c r="I364" s="15">
        <v>1</v>
      </c>
      <c r="J364" s="108">
        <v>1</v>
      </c>
      <c r="K364" s="16">
        <f t="shared" si="6"/>
        <v>0.97666666666666657</v>
      </c>
      <c r="L364" s="8"/>
      <c r="M364" s="8"/>
      <c r="N364" s="8"/>
      <c r="O364" s="8"/>
    </row>
    <row r="365" spans="2:15" ht="12.75" x14ac:dyDescent="0.2">
      <c r="B365" s="208" t="s">
        <v>115</v>
      </c>
      <c r="C365" s="209"/>
      <c r="D365" s="109">
        <v>26</v>
      </c>
      <c r="E365" s="14">
        <v>0.97</v>
      </c>
      <c r="F365" s="17">
        <v>0.92</v>
      </c>
      <c r="G365" s="108">
        <v>1</v>
      </c>
      <c r="H365" s="17">
        <v>0.98</v>
      </c>
      <c r="I365" s="15">
        <v>0.99</v>
      </c>
      <c r="J365" s="108">
        <v>0.97</v>
      </c>
      <c r="K365" s="16">
        <f t="shared" si="6"/>
        <v>0.97166666666666668</v>
      </c>
      <c r="L365" s="8"/>
      <c r="M365" s="8"/>
      <c r="N365" s="8"/>
      <c r="O365" s="8"/>
    </row>
    <row r="366" spans="2:15" ht="12.75" x14ac:dyDescent="0.2">
      <c r="B366" s="208" t="s">
        <v>85</v>
      </c>
      <c r="C366" s="209"/>
      <c r="D366" s="109">
        <v>20</v>
      </c>
      <c r="E366" s="17">
        <v>0.89</v>
      </c>
      <c r="F366" s="17">
        <v>0.99</v>
      </c>
      <c r="G366" s="108">
        <v>0.94</v>
      </c>
      <c r="H366" s="17">
        <v>0.99</v>
      </c>
      <c r="I366" s="15">
        <v>1</v>
      </c>
      <c r="J366" s="108">
        <v>0.98</v>
      </c>
      <c r="K366" s="16">
        <f t="shared" si="6"/>
        <v>0.96499999999999986</v>
      </c>
      <c r="L366" s="8"/>
      <c r="M366" s="8"/>
      <c r="N366" s="8"/>
      <c r="O366" s="8"/>
    </row>
    <row r="367" spans="2:15" ht="12.75" x14ac:dyDescent="0.2">
      <c r="B367" s="208" t="s">
        <v>80</v>
      </c>
      <c r="C367" s="209"/>
      <c r="D367" s="109">
        <v>3</v>
      </c>
      <c r="E367" s="17">
        <v>1</v>
      </c>
      <c r="F367" s="17">
        <v>1</v>
      </c>
      <c r="G367" s="108">
        <v>1</v>
      </c>
      <c r="H367" s="17">
        <v>0.9</v>
      </c>
      <c r="I367" s="15">
        <v>1</v>
      </c>
      <c r="J367" s="108">
        <v>0.9</v>
      </c>
      <c r="K367" s="16">
        <f t="shared" si="6"/>
        <v>0.96666666666666679</v>
      </c>
      <c r="L367" s="8"/>
      <c r="M367" s="8"/>
      <c r="N367" s="8"/>
      <c r="O367" s="8"/>
    </row>
    <row r="368" spans="2:15" ht="12.75" x14ac:dyDescent="0.2">
      <c r="B368" s="208" t="s">
        <v>86</v>
      </c>
      <c r="C368" s="209"/>
      <c r="D368" s="109">
        <v>38</v>
      </c>
      <c r="E368" s="108">
        <v>0.95</v>
      </c>
      <c r="F368" s="108">
        <v>0.96</v>
      </c>
      <c r="G368" s="108">
        <v>0.98</v>
      </c>
      <c r="H368" s="108">
        <v>0.86</v>
      </c>
      <c r="I368" s="108">
        <v>1</v>
      </c>
      <c r="J368" s="108">
        <v>0.95</v>
      </c>
      <c r="K368" s="16">
        <f t="shared" si="6"/>
        <v>0.95000000000000007</v>
      </c>
      <c r="L368" s="8"/>
      <c r="M368" s="8"/>
      <c r="N368" s="8"/>
      <c r="O368" s="8"/>
    </row>
    <row r="369" spans="2:15" ht="12.75" x14ac:dyDescent="0.2">
      <c r="B369" s="18" t="s">
        <v>23</v>
      </c>
      <c r="C369" s="19"/>
      <c r="D369" s="109">
        <v>18</v>
      </c>
      <c r="E369" s="17">
        <v>0.9</v>
      </c>
      <c r="F369" s="17">
        <v>1</v>
      </c>
      <c r="G369" s="108">
        <v>0.92</v>
      </c>
      <c r="H369" s="17">
        <v>0.96</v>
      </c>
      <c r="I369" s="15">
        <v>1</v>
      </c>
      <c r="J369" s="108">
        <v>0.99</v>
      </c>
      <c r="K369" s="16">
        <f t="shared" si="6"/>
        <v>0.96166666666666656</v>
      </c>
      <c r="L369" s="8"/>
      <c r="M369" s="8"/>
      <c r="N369" s="8"/>
      <c r="O369" s="8"/>
    </row>
    <row r="370" spans="2:15" ht="12.75" x14ac:dyDescent="0.2">
      <c r="B370" s="197" t="s">
        <v>24</v>
      </c>
      <c r="C370" s="197"/>
      <c r="D370" s="197"/>
      <c r="E370" s="197"/>
      <c r="F370" s="197"/>
      <c r="G370" s="197"/>
      <c r="H370" s="197"/>
      <c r="I370" s="197"/>
      <c r="J370" s="197"/>
      <c r="K370" s="20">
        <f>+AVERAGE(K362:K369)</f>
        <v>0.96875</v>
      </c>
      <c r="L370" s="8"/>
      <c r="M370" s="8"/>
      <c r="N370" s="8"/>
      <c r="O370" s="8"/>
    </row>
    <row r="371" spans="2:15" ht="12.75" x14ac:dyDescent="0.2">
      <c r="B371" s="5"/>
      <c r="C371" s="5"/>
      <c r="D371" s="5"/>
      <c r="E371" s="5"/>
      <c r="F371" s="5"/>
      <c r="G371" s="5"/>
      <c r="H371" s="5"/>
      <c r="I371" s="5"/>
      <c r="J371" s="5"/>
      <c r="K371" s="21"/>
      <c r="L371" s="8"/>
      <c r="M371" s="8"/>
      <c r="N371" s="8"/>
      <c r="O371" s="8"/>
    </row>
    <row r="372" spans="2:15" ht="51" x14ac:dyDescent="0.2">
      <c r="B372" s="197" t="s">
        <v>11</v>
      </c>
      <c r="C372" s="197"/>
      <c r="D372" s="106" t="s">
        <v>1</v>
      </c>
      <c r="E372" s="106" t="s">
        <v>13</v>
      </c>
      <c r="F372" s="106" t="s">
        <v>15</v>
      </c>
      <c r="G372" s="106" t="s">
        <v>84</v>
      </c>
      <c r="H372" s="106" t="s">
        <v>16</v>
      </c>
      <c r="I372" s="106" t="s">
        <v>18</v>
      </c>
      <c r="J372" s="5"/>
      <c r="K372" s="5"/>
      <c r="L372" s="8"/>
      <c r="M372" s="8"/>
      <c r="N372" s="8"/>
      <c r="O372" s="8"/>
    </row>
    <row r="373" spans="2:15" ht="12.75" x14ac:dyDescent="0.2">
      <c r="B373" s="198" t="s">
        <v>26</v>
      </c>
      <c r="C373" s="198"/>
      <c r="D373" s="109">
        <v>31</v>
      </c>
      <c r="E373" s="13">
        <v>0.75</v>
      </c>
      <c r="F373" s="14">
        <v>0.97</v>
      </c>
      <c r="G373" s="15">
        <v>0.8</v>
      </c>
      <c r="H373" s="14">
        <v>0.94</v>
      </c>
      <c r="I373" s="15">
        <f>+AVERAGE(E373:H373)</f>
        <v>0.86499999999999999</v>
      </c>
      <c r="J373" s="22"/>
      <c r="K373" s="23"/>
      <c r="L373" s="8"/>
      <c r="M373" s="8"/>
      <c r="N373" s="8"/>
      <c r="O373" s="8"/>
    </row>
    <row r="374" spans="2:15" ht="12.75" x14ac:dyDescent="0.2">
      <c r="B374" s="5"/>
      <c r="C374" s="5"/>
      <c r="D374" s="5"/>
      <c r="E374" s="5"/>
      <c r="F374" s="5"/>
      <c r="G374" s="5"/>
      <c r="H374" s="5"/>
      <c r="I374" s="5"/>
      <c r="J374" s="5"/>
      <c r="K374" s="21"/>
      <c r="L374" s="8"/>
      <c r="M374" s="8"/>
      <c r="N374" s="8"/>
      <c r="O374" s="8"/>
    </row>
    <row r="375" spans="2:15" ht="12.75" customHeight="1" x14ac:dyDescent="0.2">
      <c r="B375" s="197" t="s">
        <v>11</v>
      </c>
      <c r="C375" s="197"/>
      <c r="D375" s="197" t="s">
        <v>1</v>
      </c>
      <c r="E375" s="198" t="s">
        <v>12</v>
      </c>
      <c r="F375" s="197" t="s">
        <v>28</v>
      </c>
      <c r="G375" s="197"/>
      <c r="H375" s="197" t="s">
        <v>25</v>
      </c>
      <c r="I375" s="197"/>
      <c r="J375" s="197" t="s">
        <v>29</v>
      </c>
      <c r="K375" s="204"/>
      <c r="L375" s="210" t="s">
        <v>31</v>
      </c>
      <c r="M375" s="68"/>
      <c r="N375" s="223"/>
      <c r="O375" s="223"/>
    </row>
    <row r="376" spans="2:15" ht="12.75" x14ac:dyDescent="0.2">
      <c r="B376" s="197"/>
      <c r="C376" s="197"/>
      <c r="D376" s="197"/>
      <c r="E376" s="198"/>
      <c r="F376" s="197"/>
      <c r="G376" s="197"/>
      <c r="H376" s="197"/>
      <c r="I376" s="197"/>
      <c r="J376" s="197"/>
      <c r="K376" s="204"/>
      <c r="L376" s="211"/>
      <c r="M376" s="68"/>
      <c r="N376" s="223"/>
      <c r="O376" s="223"/>
    </row>
    <row r="377" spans="2:15" ht="12.75" x14ac:dyDescent="0.2">
      <c r="B377" s="201" t="s">
        <v>32</v>
      </c>
      <c r="C377" s="201"/>
      <c r="D377" s="130">
        <v>25</v>
      </c>
      <c r="E377" s="129">
        <v>0.89</v>
      </c>
      <c r="F377" s="202">
        <v>0.83</v>
      </c>
      <c r="G377" s="203"/>
      <c r="H377" s="202">
        <v>0.81</v>
      </c>
      <c r="I377" s="203"/>
      <c r="J377" s="202">
        <v>0.95</v>
      </c>
      <c r="K377" s="222"/>
      <c r="L377" s="129">
        <v>0.86</v>
      </c>
      <c r="M377" s="68"/>
      <c r="N377" s="131"/>
      <c r="O377" s="131"/>
    </row>
    <row r="378" spans="2:15" ht="12.75" x14ac:dyDescent="0.2">
      <c r="B378" s="204" t="s">
        <v>33</v>
      </c>
      <c r="C378" s="205"/>
      <c r="D378" s="18"/>
      <c r="E378" s="67"/>
      <c r="F378" s="67"/>
      <c r="G378" s="67"/>
      <c r="H378" s="67"/>
      <c r="I378" s="67"/>
      <c r="J378" s="67"/>
      <c r="K378" s="67"/>
      <c r="L378" s="20">
        <f>(E377+F377+H377+J377+L377)/5</f>
        <v>0.8680000000000001</v>
      </c>
      <c r="M378" s="68"/>
      <c r="N378" s="131"/>
      <c r="O378" s="131"/>
    </row>
    <row r="379" spans="2:15" ht="12.75" x14ac:dyDescent="0.2">
      <c r="B379" s="201" t="s">
        <v>112</v>
      </c>
      <c r="C379" s="201"/>
      <c r="D379" s="130">
        <v>13</v>
      </c>
      <c r="E379" s="129">
        <v>0.8</v>
      </c>
      <c r="F379" s="202">
        <v>0.75</v>
      </c>
      <c r="G379" s="203"/>
      <c r="H379" s="202">
        <v>0.82</v>
      </c>
      <c r="I379" s="203"/>
      <c r="J379" s="202">
        <v>0.93</v>
      </c>
      <c r="K379" s="222"/>
      <c r="L379" s="129">
        <v>0.91</v>
      </c>
      <c r="M379" s="68"/>
      <c r="N379" s="131"/>
      <c r="O379" s="131"/>
    </row>
    <row r="380" spans="2:15" ht="12.75" x14ac:dyDescent="0.2">
      <c r="B380" s="204" t="s">
        <v>33</v>
      </c>
      <c r="C380" s="205"/>
      <c r="D380" s="18"/>
      <c r="E380" s="67"/>
      <c r="F380" s="67"/>
      <c r="G380" s="67"/>
      <c r="H380" s="67"/>
      <c r="I380" s="67"/>
      <c r="J380" s="67"/>
      <c r="K380" s="67"/>
      <c r="L380" s="20">
        <f>(E379+F379+H379+J379+L379)/5</f>
        <v>0.84199999999999997</v>
      </c>
      <c r="M380" s="68"/>
      <c r="N380" s="224"/>
      <c r="O380" s="223"/>
    </row>
    <row r="381" spans="2:15" ht="12.75" customHeight="1" x14ac:dyDescent="0.2">
      <c r="B381" s="204" t="s">
        <v>33</v>
      </c>
      <c r="C381" s="205"/>
      <c r="D381" s="18"/>
      <c r="E381" s="67"/>
      <c r="F381" s="67"/>
      <c r="G381" s="67"/>
      <c r="H381" s="67"/>
      <c r="I381" s="67"/>
      <c r="J381" s="67"/>
      <c r="K381" s="67"/>
      <c r="L381" s="20">
        <f>(L378+L380)/2</f>
        <v>0.85499999999999998</v>
      </c>
      <c r="M381" s="68"/>
      <c r="N381" s="224"/>
      <c r="O381" s="223"/>
    </row>
    <row r="382" spans="2:15" ht="12.75" x14ac:dyDescent="0.2"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41"/>
      <c r="M382" s="8"/>
      <c r="N382" s="8"/>
      <c r="O382" s="8"/>
    </row>
    <row r="383" spans="2:15" ht="12.75" x14ac:dyDescent="0.2">
      <c r="B383" s="197" t="s">
        <v>11</v>
      </c>
      <c r="C383" s="197"/>
      <c r="D383" s="197" t="s">
        <v>1</v>
      </c>
      <c r="E383" s="198" t="s">
        <v>12</v>
      </c>
      <c r="F383" s="197" t="s">
        <v>25</v>
      </c>
      <c r="G383" s="197"/>
      <c r="H383" s="197" t="s">
        <v>15</v>
      </c>
      <c r="I383" s="197"/>
      <c r="J383" s="197" t="s">
        <v>34</v>
      </c>
      <c r="K383" s="197"/>
      <c r="L383" s="197" t="s">
        <v>18</v>
      </c>
      <c r="M383" s="8"/>
      <c r="N383" s="8"/>
      <c r="O383" s="8"/>
    </row>
    <row r="384" spans="2:15" ht="12.75" x14ac:dyDescent="0.2">
      <c r="B384" s="197"/>
      <c r="C384" s="197"/>
      <c r="D384" s="197"/>
      <c r="E384" s="198"/>
      <c r="F384" s="197"/>
      <c r="G384" s="197"/>
      <c r="H384" s="197"/>
      <c r="I384" s="197"/>
      <c r="J384" s="197"/>
      <c r="K384" s="197"/>
      <c r="L384" s="197"/>
      <c r="M384" s="8"/>
      <c r="N384" s="8"/>
      <c r="O384" s="8"/>
    </row>
    <row r="385" spans="2:15" ht="12.75" x14ac:dyDescent="0.2">
      <c r="B385" s="201" t="s">
        <v>35</v>
      </c>
      <c r="C385" s="201"/>
      <c r="D385" s="109">
        <v>24</v>
      </c>
      <c r="E385" s="108">
        <v>0.92</v>
      </c>
      <c r="F385" s="202">
        <v>1</v>
      </c>
      <c r="G385" s="203"/>
      <c r="H385" s="202">
        <v>0.95</v>
      </c>
      <c r="I385" s="203"/>
      <c r="J385" s="202">
        <v>0.93</v>
      </c>
      <c r="K385" s="203"/>
      <c r="L385" s="108">
        <f>+AVERAGE(E385:K385)</f>
        <v>0.95000000000000007</v>
      </c>
      <c r="M385" s="8"/>
      <c r="N385" s="8"/>
      <c r="O385" s="8"/>
    </row>
    <row r="386" spans="2:15" ht="12.75" x14ac:dyDescent="0.2">
      <c r="B386" s="201" t="s">
        <v>36</v>
      </c>
      <c r="C386" s="201"/>
      <c r="D386" s="109">
        <v>13</v>
      </c>
      <c r="E386" s="108">
        <v>0.92</v>
      </c>
      <c r="F386" s="202">
        <v>0.91</v>
      </c>
      <c r="G386" s="203"/>
      <c r="H386" s="202">
        <v>0.97</v>
      </c>
      <c r="I386" s="203"/>
      <c r="J386" s="202">
        <v>0.97</v>
      </c>
      <c r="K386" s="203"/>
      <c r="L386" s="108">
        <f>+AVERAGE(E386:K386)</f>
        <v>0.94249999999999989</v>
      </c>
      <c r="M386" s="8"/>
      <c r="N386" s="8"/>
      <c r="O386" s="8"/>
    </row>
    <row r="387" spans="2:15" ht="12.75" x14ac:dyDescent="0.2">
      <c r="B387" s="197" t="s">
        <v>33</v>
      </c>
      <c r="C387" s="197"/>
      <c r="D387" s="197"/>
      <c r="E387" s="197"/>
      <c r="F387" s="197"/>
      <c r="G387" s="197"/>
      <c r="H387" s="197"/>
      <c r="I387" s="197"/>
      <c r="J387" s="197"/>
      <c r="K387" s="197"/>
      <c r="L387" s="20">
        <f>+AVERAGE(L385:L386)</f>
        <v>0.94625000000000004</v>
      </c>
      <c r="M387" s="8"/>
      <c r="N387" s="8"/>
      <c r="O387" s="8"/>
    </row>
    <row r="388" spans="2:15" ht="12.75" x14ac:dyDescent="0.2"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21"/>
      <c r="M388" s="8"/>
      <c r="N388" s="8"/>
      <c r="O388" s="8"/>
    </row>
    <row r="389" spans="2:15" ht="51" x14ac:dyDescent="0.2">
      <c r="B389" s="200" t="s">
        <v>11</v>
      </c>
      <c r="C389" s="200"/>
      <c r="D389" s="26" t="s">
        <v>1</v>
      </c>
      <c r="E389" s="26" t="s">
        <v>28</v>
      </c>
      <c r="F389" s="24" t="s">
        <v>37</v>
      </c>
      <c r="G389" s="24" t="s">
        <v>78</v>
      </c>
      <c r="H389" s="107" t="s">
        <v>16</v>
      </c>
      <c r="I389" s="107" t="s">
        <v>38</v>
      </c>
      <c r="J389" s="7"/>
      <c r="K389" s="7"/>
      <c r="L389" s="7"/>
      <c r="M389" s="8"/>
      <c r="N389" s="8"/>
      <c r="O389" s="8"/>
    </row>
    <row r="390" spans="2:15" ht="12.75" x14ac:dyDescent="0.2">
      <c r="B390" s="207" t="s">
        <v>39</v>
      </c>
      <c r="C390" s="207"/>
      <c r="D390" s="27">
        <v>3</v>
      </c>
      <c r="E390" s="28">
        <v>0.83</v>
      </c>
      <c r="F390" s="28">
        <v>0.93</v>
      </c>
      <c r="G390" s="29">
        <v>1</v>
      </c>
      <c r="H390" s="30">
        <v>1</v>
      </c>
      <c r="I390" s="30">
        <f>+AVERAGE(E390:H390)</f>
        <v>0.94</v>
      </c>
      <c r="J390" s="31"/>
      <c r="K390" s="32"/>
      <c r="L390" s="31"/>
      <c r="M390" s="8"/>
      <c r="N390" s="8"/>
      <c r="O390" s="8"/>
    </row>
    <row r="391" spans="2:15" ht="12.75" x14ac:dyDescent="0.2">
      <c r="B391" s="199" t="s">
        <v>40</v>
      </c>
      <c r="C391" s="199"/>
      <c r="D391" s="33">
        <v>14</v>
      </c>
      <c r="E391" s="28">
        <v>0.88</v>
      </c>
      <c r="F391" s="28">
        <v>0.84</v>
      </c>
      <c r="G391" s="28">
        <v>0.89</v>
      </c>
      <c r="H391" s="30">
        <v>1</v>
      </c>
      <c r="I391" s="30">
        <f>+AVERAGE(E391:H391)</f>
        <v>0.90249999999999997</v>
      </c>
      <c r="J391" s="31"/>
      <c r="K391" s="32"/>
      <c r="L391" s="31"/>
      <c r="M391" s="8"/>
      <c r="N391" s="8"/>
      <c r="O391" s="8"/>
    </row>
    <row r="392" spans="2:15" ht="12.75" x14ac:dyDescent="0.2">
      <c r="B392" s="212" t="s">
        <v>41</v>
      </c>
      <c r="C392" s="212"/>
      <c r="D392" s="34">
        <v>22</v>
      </c>
      <c r="E392" s="28">
        <v>0.83</v>
      </c>
      <c r="F392" s="28">
        <v>0.93</v>
      </c>
      <c r="G392" s="35">
        <v>1</v>
      </c>
      <c r="H392" s="30">
        <v>1</v>
      </c>
      <c r="I392" s="30">
        <f>+AVERAGE(E392:H392)</f>
        <v>0.94</v>
      </c>
      <c r="J392" s="31"/>
      <c r="K392" s="32"/>
      <c r="L392" s="31"/>
      <c r="M392" s="8"/>
      <c r="N392" s="8"/>
      <c r="O392" s="8"/>
    </row>
    <row r="393" spans="2:15" ht="12.75" x14ac:dyDescent="0.2">
      <c r="B393" s="213" t="s">
        <v>42</v>
      </c>
      <c r="C393" s="213"/>
      <c r="D393" s="213"/>
      <c r="E393" s="213"/>
      <c r="F393" s="213"/>
      <c r="G393" s="213"/>
      <c r="H393" s="213"/>
      <c r="I393" s="36">
        <f>+AVERAGE(I390:I392)</f>
        <v>0.92749999999999988</v>
      </c>
      <c r="J393" s="31"/>
      <c r="K393" s="32"/>
      <c r="L393" s="31"/>
      <c r="M393" s="8"/>
      <c r="N393" s="8"/>
      <c r="O393" s="8"/>
    </row>
    <row r="394" spans="2:15" ht="27" customHeight="1" x14ac:dyDescent="0.2"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2:15" ht="12.75" x14ac:dyDescent="0.2">
      <c r="B395" s="214" t="s">
        <v>11</v>
      </c>
      <c r="C395" s="215"/>
      <c r="D395" s="210" t="s">
        <v>1</v>
      </c>
      <c r="E395" s="218" t="s">
        <v>12</v>
      </c>
      <c r="F395" s="214" t="s">
        <v>43</v>
      </c>
      <c r="G395" s="215"/>
      <c r="H395" s="214" t="s">
        <v>15</v>
      </c>
      <c r="I395" s="215"/>
      <c r="J395" s="214" t="s">
        <v>16</v>
      </c>
      <c r="K395" s="215"/>
      <c r="L395" s="210" t="s">
        <v>34</v>
      </c>
      <c r="M395" s="210" t="s">
        <v>18</v>
      </c>
      <c r="N395" s="8"/>
      <c r="O395" s="8"/>
    </row>
    <row r="396" spans="2:15" ht="12.75" x14ac:dyDescent="0.2">
      <c r="B396" s="216"/>
      <c r="C396" s="217"/>
      <c r="D396" s="211"/>
      <c r="E396" s="219"/>
      <c r="F396" s="216"/>
      <c r="G396" s="217"/>
      <c r="H396" s="216"/>
      <c r="I396" s="217"/>
      <c r="J396" s="216"/>
      <c r="K396" s="217"/>
      <c r="L396" s="211"/>
      <c r="M396" s="211"/>
      <c r="N396" s="8"/>
      <c r="O396" s="8"/>
    </row>
    <row r="397" spans="2:15" ht="12.75" x14ac:dyDescent="0.2">
      <c r="B397" s="208" t="s">
        <v>44</v>
      </c>
      <c r="C397" s="209"/>
      <c r="D397" s="145">
        <v>2</v>
      </c>
      <c r="E397" s="144">
        <v>1</v>
      </c>
      <c r="F397" s="220">
        <v>0.88</v>
      </c>
      <c r="G397" s="221"/>
      <c r="H397" s="220">
        <v>1</v>
      </c>
      <c r="I397" s="221"/>
      <c r="J397" s="220">
        <v>0.88</v>
      </c>
      <c r="K397" s="221"/>
      <c r="L397" s="144">
        <v>0.94</v>
      </c>
      <c r="M397" s="108">
        <f>+AVERAGE(E397:L397)</f>
        <v>0.93999999999999984</v>
      </c>
      <c r="N397" s="8"/>
      <c r="O397" s="8"/>
    </row>
    <row r="398" spans="2:15" ht="12.75" x14ac:dyDescent="0.2">
      <c r="D398" s="25"/>
      <c r="E398" s="38"/>
      <c r="F398" s="38"/>
      <c r="G398" s="38"/>
      <c r="H398" s="38"/>
      <c r="I398" s="38"/>
      <c r="J398" s="38"/>
      <c r="K398" s="38"/>
      <c r="L398" s="38"/>
      <c r="M398" s="38"/>
      <c r="N398" s="8"/>
      <c r="O398" s="8"/>
    </row>
    <row r="399" spans="2:15" ht="12.75" x14ac:dyDescent="0.2">
      <c r="B399" s="197" t="s">
        <v>121</v>
      </c>
      <c r="C399" s="197"/>
      <c r="D399" s="197" t="s">
        <v>125</v>
      </c>
      <c r="E399" s="198" t="s">
        <v>61</v>
      </c>
      <c r="F399" s="198" t="s">
        <v>126</v>
      </c>
      <c r="G399" s="197" t="s">
        <v>127</v>
      </c>
      <c r="H399" s="197"/>
      <c r="I399" s="198" t="s">
        <v>128</v>
      </c>
      <c r="J399" s="198" t="s">
        <v>16</v>
      </c>
      <c r="K399" s="210" t="s">
        <v>18</v>
      </c>
      <c r="L399" s="38"/>
      <c r="M399" s="38"/>
      <c r="N399" s="8"/>
      <c r="O399" s="8"/>
    </row>
    <row r="400" spans="2:15" ht="12.75" x14ac:dyDescent="0.2">
      <c r="B400" s="197"/>
      <c r="C400" s="197"/>
      <c r="D400" s="197"/>
      <c r="E400" s="198"/>
      <c r="F400" s="198"/>
      <c r="G400" s="197"/>
      <c r="H400" s="197"/>
      <c r="I400" s="198"/>
      <c r="J400" s="198"/>
      <c r="K400" s="211"/>
      <c r="L400" s="38"/>
      <c r="M400" s="38"/>
      <c r="N400" s="8"/>
      <c r="O400" s="8"/>
    </row>
    <row r="401" spans="2:15" ht="12.75" x14ac:dyDescent="0.2">
      <c r="B401" s="207" t="s">
        <v>123</v>
      </c>
      <c r="C401" s="207"/>
      <c r="D401" s="145">
        <v>1</v>
      </c>
      <c r="E401" s="144">
        <v>1</v>
      </c>
      <c r="F401" s="144">
        <v>0.88</v>
      </c>
      <c r="G401" s="220">
        <v>0.97</v>
      </c>
      <c r="H401" s="221"/>
      <c r="I401" s="144">
        <v>1</v>
      </c>
      <c r="J401" s="144">
        <v>1</v>
      </c>
      <c r="K401" s="144">
        <f>+AVERAGE(E401:J401)</f>
        <v>0.97</v>
      </c>
      <c r="L401" s="38"/>
      <c r="M401" s="38"/>
      <c r="N401" s="8"/>
      <c r="O401" s="8"/>
    </row>
    <row r="402" spans="2:15" ht="12.75" x14ac:dyDescent="0.2">
      <c r="B402" s="225" t="s">
        <v>124</v>
      </c>
      <c r="C402" s="225"/>
      <c r="D402" s="197" t="s">
        <v>125</v>
      </c>
      <c r="E402" s="198" t="s">
        <v>61</v>
      </c>
      <c r="F402" s="198" t="s">
        <v>129</v>
      </c>
      <c r="G402" s="197" t="s">
        <v>130</v>
      </c>
      <c r="H402" s="197"/>
      <c r="I402" s="198" t="s">
        <v>128</v>
      </c>
      <c r="J402" s="198" t="s">
        <v>16</v>
      </c>
      <c r="K402" s="210" t="s">
        <v>18</v>
      </c>
      <c r="L402" s="38"/>
      <c r="M402" s="38"/>
      <c r="N402" s="8"/>
      <c r="O402" s="8"/>
    </row>
    <row r="403" spans="2:15" ht="12.75" x14ac:dyDescent="0.2">
      <c r="B403" s="225"/>
      <c r="C403" s="225"/>
      <c r="D403" s="197"/>
      <c r="E403" s="198"/>
      <c r="F403" s="198"/>
      <c r="G403" s="197"/>
      <c r="H403" s="197"/>
      <c r="I403" s="198"/>
      <c r="J403" s="198"/>
      <c r="K403" s="211"/>
      <c r="L403" s="38"/>
      <c r="M403" s="38"/>
      <c r="N403" s="8"/>
      <c r="O403" s="8"/>
    </row>
    <row r="404" spans="2:15" ht="12.75" x14ac:dyDescent="0.2">
      <c r="B404" s="225"/>
      <c r="C404" s="225"/>
      <c r="D404" s="145">
        <v>1</v>
      </c>
      <c r="E404" s="144">
        <v>1</v>
      </c>
      <c r="F404" s="144">
        <v>1</v>
      </c>
      <c r="G404" s="220">
        <v>1</v>
      </c>
      <c r="H404" s="221"/>
      <c r="I404" s="144">
        <v>1</v>
      </c>
      <c r="J404" s="144">
        <v>1</v>
      </c>
      <c r="K404" s="144">
        <f>+AVERAGE(E404:J404)</f>
        <v>1</v>
      </c>
      <c r="L404" s="38"/>
      <c r="M404" s="38"/>
      <c r="N404" s="8"/>
      <c r="O404" s="8"/>
    </row>
    <row r="405" spans="2:15" ht="12.75" x14ac:dyDescent="0.2">
      <c r="B405" s="207" t="s">
        <v>122</v>
      </c>
      <c r="C405" s="207"/>
      <c r="D405" s="197" t="s">
        <v>125</v>
      </c>
      <c r="E405" s="198" t="s">
        <v>61</v>
      </c>
      <c r="F405" s="198" t="s">
        <v>131</v>
      </c>
      <c r="G405" s="198" t="s">
        <v>132</v>
      </c>
      <c r="H405" s="198" t="s">
        <v>128</v>
      </c>
      <c r="I405" s="198" t="s">
        <v>16</v>
      </c>
      <c r="J405" s="210" t="s">
        <v>18</v>
      </c>
      <c r="K405" s="210" t="s">
        <v>54</v>
      </c>
      <c r="L405" s="38"/>
      <c r="M405" s="38"/>
      <c r="N405" s="8"/>
      <c r="O405" s="8"/>
    </row>
    <row r="406" spans="2:15" ht="12.75" x14ac:dyDescent="0.2">
      <c r="B406" s="207"/>
      <c r="C406" s="207"/>
      <c r="D406" s="197"/>
      <c r="E406" s="198"/>
      <c r="F406" s="198"/>
      <c r="G406" s="198"/>
      <c r="H406" s="198"/>
      <c r="I406" s="198"/>
      <c r="J406" s="211"/>
      <c r="K406" s="211"/>
      <c r="L406" s="38"/>
      <c r="M406" s="38"/>
      <c r="N406" s="8"/>
      <c r="O406" s="8"/>
    </row>
    <row r="407" spans="2:15" ht="12.75" x14ac:dyDescent="0.2">
      <c r="B407" s="207"/>
      <c r="C407" s="207"/>
      <c r="D407" s="145">
        <v>1</v>
      </c>
      <c r="E407" s="144">
        <v>1</v>
      </c>
      <c r="F407" s="144">
        <v>1</v>
      </c>
      <c r="G407" s="144">
        <v>1</v>
      </c>
      <c r="H407" s="144">
        <v>1</v>
      </c>
      <c r="I407" s="144">
        <v>1</v>
      </c>
      <c r="J407" s="144">
        <v>1</v>
      </c>
      <c r="K407" s="144">
        <f>(K401+K404+J407)/3</f>
        <v>0.98999999999999988</v>
      </c>
      <c r="L407" s="38"/>
      <c r="M407" s="38"/>
      <c r="N407" s="8"/>
      <c r="O407" s="8"/>
    </row>
    <row r="408" spans="2:15" ht="12.75" x14ac:dyDescent="0.2">
      <c r="D408" s="25"/>
      <c r="E408" s="38"/>
      <c r="F408" s="38"/>
      <c r="G408" s="38"/>
      <c r="H408" s="38"/>
      <c r="I408" s="38"/>
      <c r="J408" s="38"/>
      <c r="K408" s="38"/>
      <c r="L408" s="38"/>
      <c r="M408" s="38"/>
      <c r="N408" s="8"/>
      <c r="O408" s="8"/>
    </row>
    <row r="409" spans="2:15" ht="12.75" x14ac:dyDescent="0.2">
      <c r="B409" s="197" t="s">
        <v>11</v>
      </c>
      <c r="C409" s="197"/>
      <c r="D409" s="197" t="s">
        <v>1</v>
      </c>
      <c r="E409" s="198" t="s">
        <v>12</v>
      </c>
      <c r="F409" s="197" t="s">
        <v>28</v>
      </c>
      <c r="G409" s="197"/>
      <c r="H409" s="197" t="s">
        <v>25</v>
      </c>
      <c r="I409" s="197"/>
      <c r="J409" s="197" t="s">
        <v>29</v>
      </c>
      <c r="K409" s="197"/>
      <c r="L409" s="197" t="s">
        <v>30</v>
      </c>
      <c r="M409" s="197"/>
      <c r="N409" s="197" t="s">
        <v>31</v>
      </c>
      <c r="O409" s="197"/>
    </row>
    <row r="410" spans="2:15" ht="12.75" x14ac:dyDescent="0.2">
      <c r="B410" s="197"/>
      <c r="C410" s="197"/>
      <c r="D410" s="197"/>
      <c r="E410" s="198"/>
      <c r="F410" s="197"/>
      <c r="G410" s="197"/>
      <c r="H410" s="197"/>
      <c r="I410" s="197"/>
      <c r="J410" s="197"/>
      <c r="K410" s="197"/>
      <c r="L410" s="197"/>
      <c r="M410" s="197"/>
      <c r="N410" s="197"/>
      <c r="O410" s="197"/>
    </row>
    <row r="411" spans="2:15" ht="12.75" x14ac:dyDescent="0.2">
      <c r="B411" s="201" t="s">
        <v>76</v>
      </c>
      <c r="C411" s="201"/>
      <c r="D411" s="109">
        <v>6</v>
      </c>
      <c r="E411" s="108">
        <v>0.77</v>
      </c>
      <c r="F411" s="202">
        <v>0.92</v>
      </c>
      <c r="G411" s="203"/>
      <c r="H411" s="202">
        <v>1</v>
      </c>
      <c r="I411" s="203"/>
      <c r="J411" s="202">
        <v>0.88</v>
      </c>
      <c r="K411" s="203"/>
      <c r="L411" s="202">
        <v>0.5</v>
      </c>
      <c r="M411" s="202"/>
      <c r="N411" s="202">
        <v>1</v>
      </c>
      <c r="O411" s="203"/>
    </row>
    <row r="412" spans="2:15" ht="12.75" x14ac:dyDescent="0.2">
      <c r="B412" s="204" t="s">
        <v>33</v>
      </c>
      <c r="C412" s="205"/>
      <c r="D412" s="197"/>
      <c r="E412" s="197"/>
      <c r="F412" s="197"/>
      <c r="G412" s="197"/>
      <c r="H412" s="197"/>
      <c r="I412" s="197"/>
      <c r="J412" s="197"/>
      <c r="K412" s="197"/>
      <c r="L412" s="197"/>
      <c r="M412" s="197"/>
      <c r="N412" s="206">
        <f>(E411+F411+H411+J411+L411+N411)/6</f>
        <v>0.84500000000000008</v>
      </c>
      <c r="O412" s="205"/>
    </row>
    <row r="413" spans="2:15" ht="12.75" x14ac:dyDescent="0.2"/>
    <row r="414" spans="2:15" ht="63.75" x14ac:dyDescent="0.2">
      <c r="B414" s="200" t="s">
        <v>11</v>
      </c>
      <c r="C414" s="200"/>
      <c r="D414" s="26" t="s">
        <v>1</v>
      </c>
      <c r="E414" s="26" t="s">
        <v>28</v>
      </c>
      <c r="F414" s="107" t="s">
        <v>79</v>
      </c>
      <c r="G414" s="24" t="s">
        <v>78</v>
      </c>
      <c r="H414" s="107" t="s">
        <v>38</v>
      </c>
      <c r="I414" s="65"/>
    </row>
    <row r="415" spans="2:15" ht="12.75" x14ac:dyDescent="0.2">
      <c r="B415" s="207" t="s">
        <v>71</v>
      </c>
      <c r="C415" s="207"/>
      <c r="D415" s="27">
        <v>2</v>
      </c>
      <c r="E415" s="28">
        <v>1</v>
      </c>
      <c r="F415" s="28">
        <v>1</v>
      </c>
      <c r="G415" s="29">
        <v>0.9</v>
      </c>
      <c r="H415" s="30">
        <f>+AVERAGE(E415:G415)</f>
        <v>0.96666666666666667</v>
      </c>
      <c r="I415" s="66"/>
    </row>
    <row r="416" spans="2:15" ht="12.75" x14ac:dyDescent="0.2">
      <c r="B416" s="199" t="s">
        <v>77</v>
      </c>
      <c r="C416" s="199"/>
      <c r="D416" s="33">
        <v>10</v>
      </c>
      <c r="E416" s="28">
        <v>0.95</v>
      </c>
      <c r="F416" s="28">
        <v>1</v>
      </c>
      <c r="G416" s="28">
        <v>1</v>
      </c>
      <c r="H416" s="30">
        <f>+AVERAGE(E416:G416)</f>
        <v>0.98333333333333339</v>
      </c>
      <c r="I416" s="66"/>
    </row>
    <row r="417" spans="2:15" ht="25.5" x14ac:dyDescent="0.2">
      <c r="B417" s="63" t="s">
        <v>42</v>
      </c>
      <c r="C417" s="64"/>
      <c r="D417" s="64"/>
      <c r="E417" s="64"/>
      <c r="F417" s="64"/>
      <c r="G417" s="64"/>
      <c r="H417" s="36">
        <f>+AVERAGE(H415:H416)</f>
        <v>0.97500000000000009</v>
      </c>
      <c r="I417" s="66"/>
    </row>
    <row r="418" spans="2:15" ht="12.75" x14ac:dyDescent="0.2"/>
    <row r="419" spans="2:15" ht="12.75" x14ac:dyDescent="0.2">
      <c r="B419" s="12" t="s">
        <v>49</v>
      </c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</row>
    <row r="420" spans="2:15" ht="12.75" x14ac:dyDescent="0.2"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</row>
    <row r="421" spans="2:15" x14ac:dyDescent="0.2">
      <c r="B421" s="197" t="s">
        <v>11</v>
      </c>
      <c r="C421" s="197"/>
      <c r="D421" s="106" t="s">
        <v>1</v>
      </c>
      <c r="E421" s="106" t="s">
        <v>12</v>
      </c>
      <c r="F421" s="106" t="s">
        <v>13</v>
      </c>
      <c r="G421" s="106" t="s">
        <v>14</v>
      </c>
      <c r="H421" s="106" t="s">
        <v>15</v>
      </c>
      <c r="I421" s="106" t="s">
        <v>16</v>
      </c>
      <c r="J421" s="106" t="s">
        <v>17</v>
      </c>
      <c r="K421" s="106" t="s">
        <v>18</v>
      </c>
      <c r="L421" s="8"/>
      <c r="M421" s="8"/>
      <c r="N421" s="8"/>
      <c r="O421" s="8"/>
    </row>
    <row r="422" spans="2:15" ht="12.75" x14ac:dyDescent="0.2">
      <c r="B422" s="201" t="s">
        <v>19</v>
      </c>
      <c r="C422" s="201"/>
      <c r="D422" s="109">
        <v>31</v>
      </c>
      <c r="E422" s="13">
        <v>0.9</v>
      </c>
      <c r="F422" s="14">
        <v>0.99</v>
      </c>
      <c r="G422" s="15">
        <v>0.96</v>
      </c>
      <c r="H422" s="14">
        <v>0.97</v>
      </c>
      <c r="I422" s="15">
        <v>0.99</v>
      </c>
      <c r="J422" s="15">
        <v>0.96</v>
      </c>
      <c r="K422" s="16">
        <f>+AVERAGE(E422:J422)</f>
        <v>0.96166666666666678</v>
      </c>
      <c r="L422" s="8"/>
      <c r="M422" s="8"/>
      <c r="N422" s="8"/>
      <c r="O422" s="8"/>
    </row>
    <row r="423" spans="2:15" ht="12.75" x14ac:dyDescent="0.2">
      <c r="B423" s="208" t="s">
        <v>20</v>
      </c>
      <c r="C423" s="209"/>
      <c r="D423" s="109">
        <v>23</v>
      </c>
      <c r="E423" s="13">
        <v>0.93600000000000005</v>
      </c>
      <c r="F423" s="14">
        <v>0.99</v>
      </c>
      <c r="G423" s="15">
        <v>0.99</v>
      </c>
      <c r="H423" s="14">
        <v>1</v>
      </c>
      <c r="I423" s="15">
        <v>0.99</v>
      </c>
      <c r="J423" s="15">
        <v>0.97</v>
      </c>
      <c r="K423" s="16">
        <f t="shared" ref="K423:K429" si="7">+AVERAGE(E423:J423)</f>
        <v>0.97933333333333339</v>
      </c>
      <c r="L423" s="8"/>
      <c r="M423" s="8"/>
      <c r="N423" s="8"/>
      <c r="O423" s="8"/>
    </row>
    <row r="424" spans="2:15" ht="12.75" x14ac:dyDescent="0.2">
      <c r="B424" s="201" t="s">
        <v>21</v>
      </c>
      <c r="C424" s="201"/>
      <c r="D424" s="109">
        <v>15</v>
      </c>
      <c r="E424" s="14">
        <v>0.99</v>
      </c>
      <c r="F424" s="17">
        <v>1</v>
      </c>
      <c r="G424" s="108">
        <v>1</v>
      </c>
      <c r="H424" s="17">
        <v>0.95</v>
      </c>
      <c r="I424" s="15">
        <v>1</v>
      </c>
      <c r="J424" s="108">
        <v>1</v>
      </c>
      <c r="K424" s="16">
        <f t="shared" si="7"/>
        <v>0.9900000000000001</v>
      </c>
      <c r="L424" s="8"/>
      <c r="M424" s="8"/>
      <c r="N424" s="8"/>
      <c r="O424" s="8"/>
    </row>
    <row r="425" spans="2:15" ht="12.75" x14ac:dyDescent="0.2">
      <c r="B425" s="208" t="s">
        <v>115</v>
      </c>
      <c r="C425" s="209"/>
      <c r="D425" s="109">
        <v>22</v>
      </c>
      <c r="E425" s="17">
        <v>0.97</v>
      </c>
      <c r="F425" s="17">
        <v>0.99</v>
      </c>
      <c r="G425" s="108">
        <v>0.99</v>
      </c>
      <c r="H425" s="17">
        <v>0.97</v>
      </c>
      <c r="I425" s="15">
        <v>0.99</v>
      </c>
      <c r="J425" s="108">
        <v>0.93</v>
      </c>
      <c r="K425" s="16">
        <f t="shared" si="7"/>
        <v>0.97333333333333327</v>
      </c>
      <c r="L425" s="8"/>
      <c r="M425" s="8"/>
      <c r="N425" s="8"/>
      <c r="O425" s="8"/>
    </row>
    <row r="426" spans="2:15" ht="12.75" x14ac:dyDescent="0.2">
      <c r="B426" s="208" t="s">
        <v>85</v>
      </c>
      <c r="C426" s="209"/>
      <c r="D426" s="109">
        <v>23</v>
      </c>
      <c r="E426" s="17">
        <v>0.94</v>
      </c>
      <c r="F426" s="17">
        <v>0.99</v>
      </c>
      <c r="G426" s="108">
        <v>0.96</v>
      </c>
      <c r="H426" s="17">
        <v>0.95</v>
      </c>
      <c r="I426" s="15">
        <v>1</v>
      </c>
      <c r="J426" s="108">
        <v>0.97</v>
      </c>
      <c r="K426" s="16">
        <f t="shared" si="7"/>
        <v>0.96833333333333327</v>
      </c>
      <c r="L426" s="8"/>
      <c r="M426" s="8"/>
      <c r="N426" s="8"/>
      <c r="O426" s="8"/>
    </row>
    <row r="427" spans="2:15" ht="12.75" x14ac:dyDescent="0.2">
      <c r="B427" s="208" t="s">
        <v>80</v>
      </c>
      <c r="C427" s="209"/>
      <c r="D427" s="109">
        <v>5</v>
      </c>
      <c r="E427" s="17">
        <v>1</v>
      </c>
      <c r="F427" s="17">
        <v>1</v>
      </c>
      <c r="G427" s="108">
        <v>1</v>
      </c>
      <c r="H427" s="17">
        <v>0.9</v>
      </c>
      <c r="I427" s="15">
        <v>1</v>
      </c>
      <c r="J427" s="108">
        <v>0.9</v>
      </c>
      <c r="K427" s="16">
        <f t="shared" si="7"/>
        <v>0.96666666666666679</v>
      </c>
      <c r="L427" s="8"/>
      <c r="M427" s="8"/>
      <c r="N427" s="8"/>
      <c r="O427" s="8"/>
    </row>
    <row r="428" spans="2:15" ht="12.75" x14ac:dyDescent="0.2">
      <c r="B428" s="208" t="s">
        <v>116</v>
      </c>
      <c r="C428" s="209"/>
      <c r="D428" s="109">
        <v>51</v>
      </c>
      <c r="E428" s="108">
        <v>0.92</v>
      </c>
      <c r="F428" s="108">
        <v>0.98</v>
      </c>
      <c r="G428" s="108">
        <v>0.98</v>
      </c>
      <c r="H428" s="108">
        <v>0.85</v>
      </c>
      <c r="I428" s="108">
        <v>0.96</v>
      </c>
      <c r="J428" s="108">
        <v>0.98</v>
      </c>
      <c r="K428" s="16">
        <f t="shared" si="7"/>
        <v>0.94499999999999995</v>
      </c>
      <c r="L428" s="8"/>
      <c r="M428" s="8"/>
      <c r="N428" s="8"/>
      <c r="O428" s="8"/>
    </row>
    <row r="429" spans="2:15" ht="12.75" x14ac:dyDescent="0.2">
      <c r="B429" s="18" t="s">
        <v>23</v>
      </c>
      <c r="C429" s="19"/>
      <c r="D429" s="109">
        <v>16</v>
      </c>
      <c r="E429" s="17">
        <v>0.94</v>
      </c>
      <c r="F429" s="17">
        <v>1</v>
      </c>
      <c r="G429" s="108">
        <v>1</v>
      </c>
      <c r="H429" s="17">
        <v>0.99</v>
      </c>
      <c r="I429" s="15">
        <v>1</v>
      </c>
      <c r="J429" s="108">
        <v>0.99</v>
      </c>
      <c r="K429" s="16">
        <f t="shared" si="7"/>
        <v>0.98666666666666669</v>
      </c>
      <c r="L429" s="8"/>
      <c r="M429" s="8"/>
      <c r="N429" s="8"/>
      <c r="O429" s="8"/>
    </row>
    <row r="430" spans="2:15" ht="12.75" x14ac:dyDescent="0.2">
      <c r="B430" s="197" t="s">
        <v>24</v>
      </c>
      <c r="C430" s="197"/>
      <c r="D430" s="197"/>
      <c r="E430" s="197"/>
      <c r="F430" s="197"/>
      <c r="G430" s="197"/>
      <c r="H430" s="197"/>
      <c r="I430" s="197"/>
      <c r="J430" s="197"/>
      <c r="K430" s="20">
        <f>+AVERAGE(K422:K429)</f>
        <v>0.9713750000000001</v>
      </c>
      <c r="L430" s="8"/>
      <c r="M430" s="8"/>
      <c r="N430" s="8"/>
      <c r="O430" s="8"/>
    </row>
    <row r="431" spans="2:15" ht="21" customHeight="1" x14ac:dyDescent="0.2">
      <c r="B431" s="5"/>
      <c r="C431" s="5"/>
      <c r="D431" s="5"/>
      <c r="E431" s="5"/>
      <c r="F431" s="5"/>
      <c r="G431" s="5"/>
      <c r="H431" s="5"/>
      <c r="I431" s="5"/>
      <c r="J431" s="5"/>
      <c r="K431" s="21"/>
      <c r="L431" s="8"/>
      <c r="M431" s="8"/>
      <c r="N431" s="8"/>
      <c r="O431" s="8"/>
    </row>
    <row r="432" spans="2:15" ht="51" x14ac:dyDescent="0.2">
      <c r="B432" s="197" t="s">
        <v>11</v>
      </c>
      <c r="C432" s="197"/>
      <c r="D432" s="106" t="s">
        <v>1</v>
      </c>
      <c r="E432" s="106" t="s">
        <v>13</v>
      </c>
      <c r="F432" s="106" t="s">
        <v>15</v>
      </c>
      <c r="G432" s="106" t="s">
        <v>84</v>
      </c>
      <c r="H432" s="106" t="s">
        <v>16</v>
      </c>
      <c r="I432" s="106" t="s">
        <v>18</v>
      </c>
      <c r="J432" s="5"/>
      <c r="K432" s="5"/>
      <c r="L432" s="8"/>
      <c r="M432" s="8"/>
      <c r="N432" s="8"/>
      <c r="O432" s="8"/>
    </row>
    <row r="433" spans="2:15" ht="12.75" x14ac:dyDescent="0.2">
      <c r="B433" s="198" t="s">
        <v>26</v>
      </c>
      <c r="C433" s="198"/>
      <c r="D433" s="109">
        <v>26</v>
      </c>
      <c r="E433" s="13">
        <v>0.96</v>
      </c>
      <c r="F433" s="14">
        <v>0.89</v>
      </c>
      <c r="G433" s="15">
        <v>0.68</v>
      </c>
      <c r="H433" s="14">
        <v>0.74</v>
      </c>
      <c r="I433" s="15">
        <f>+AVERAGE(E433:H433)</f>
        <v>0.81750000000000012</v>
      </c>
      <c r="J433" s="22"/>
      <c r="K433" s="23"/>
      <c r="L433" s="8"/>
      <c r="M433" s="8"/>
      <c r="N433" s="8"/>
      <c r="O433" s="8"/>
    </row>
    <row r="434" spans="2:15" ht="24" customHeight="1" x14ac:dyDescent="0.2">
      <c r="B434" s="5"/>
      <c r="C434" s="5"/>
      <c r="D434" s="5"/>
      <c r="E434" s="5"/>
      <c r="F434" s="5"/>
      <c r="G434" s="5"/>
      <c r="H434" s="5"/>
      <c r="I434" s="5"/>
      <c r="J434" s="5"/>
      <c r="K434" s="21"/>
      <c r="L434" s="8"/>
      <c r="M434" s="8"/>
      <c r="N434" s="8"/>
      <c r="O434" s="8"/>
    </row>
    <row r="435" spans="2:15" ht="12.75" customHeight="1" x14ac:dyDescent="0.2">
      <c r="B435" s="197" t="s">
        <v>11</v>
      </c>
      <c r="C435" s="197"/>
      <c r="D435" s="197" t="s">
        <v>1</v>
      </c>
      <c r="E435" s="198" t="s">
        <v>12</v>
      </c>
      <c r="F435" s="197" t="s">
        <v>28</v>
      </c>
      <c r="G435" s="197"/>
      <c r="H435" s="197" t="s">
        <v>25</v>
      </c>
      <c r="I435" s="197"/>
      <c r="J435" s="197" t="s">
        <v>29</v>
      </c>
      <c r="K435" s="204"/>
      <c r="L435" s="210" t="s">
        <v>31</v>
      </c>
      <c r="M435" s="68"/>
      <c r="N435" s="223"/>
      <c r="O435" s="223"/>
    </row>
    <row r="436" spans="2:15" ht="12.75" x14ac:dyDescent="0.2">
      <c r="B436" s="197"/>
      <c r="C436" s="197"/>
      <c r="D436" s="197"/>
      <c r="E436" s="198"/>
      <c r="F436" s="197"/>
      <c r="G436" s="197"/>
      <c r="H436" s="197"/>
      <c r="I436" s="197"/>
      <c r="J436" s="197"/>
      <c r="K436" s="204"/>
      <c r="L436" s="211"/>
      <c r="M436" s="68"/>
      <c r="N436" s="223"/>
      <c r="O436" s="223"/>
    </row>
    <row r="437" spans="2:15" ht="12.75" x14ac:dyDescent="0.2">
      <c r="B437" s="201" t="s">
        <v>32</v>
      </c>
      <c r="C437" s="201"/>
      <c r="D437" s="130">
        <v>11</v>
      </c>
      <c r="E437" s="129">
        <v>0.95</v>
      </c>
      <c r="F437" s="202">
        <v>0.82</v>
      </c>
      <c r="G437" s="203"/>
      <c r="H437" s="202">
        <v>0.9</v>
      </c>
      <c r="I437" s="203"/>
      <c r="J437" s="202">
        <v>0.89</v>
      </c>
      <c r="K437" s="222"/>
      <c r="L437" s="129">
        <v>0.93</v>
      </c>
      <c r="M437" s="68"/>
      <c r="N437" s="131"/>
      <c r="O437" s="131"/>
    </row>
    <row r="438" spans="2:15" ht="12.75" x14ac:dyDescent="0.2">
      <c r="B438" s="204" t="s">
        <v>33</v>
      </c>
      <c r="C438" s="205"/>
      <c r="D438" s="18"/>
      <c r="E438" s="67"/>
      <c r="F438" s="67"/>
      <c r="G438" s="67"/>
      <c r="H438" s="67"/>
      <c r="I438" s="67"/>
      <c r="J438" s="67"/>
      <c r="K438" s="67"/>
      <c r="L438" s="20">
        <f>(E437+F437+H437+J437+L437)/5</f>
        <v>0.89800000000000002</v>
      </c>
      <c r="M438" s="68"/>
      <c r="N438" s="131"/>
      <c r="O438" s="131"/>
    </row>
    <row r="439" spans="2:15" ht="12.75" x14ac:dyDescent="0.2">
      <c r="B439" s="201" t="s">
        <v>112</v>
      </c>
      <c r="C439" s="201"/>
      <c r="D439" s="130">
        <v>12</v>
      </c>
      <c r="E439" s="129">
        <v>0.81</v>
      </c>
      <c r="F439" s="202">
        <v>0.54</v>
      </c>
      <c r="G439" s="203"/>
      <c r="H439" s="202">
        <v>0.8</v>
      </c>
      <c r="I439" s="203"/>
      <c r="J439" s="202">
        <v>1</v>
      </c>
      <c r="K439" s="222"/>
      <c r="L439" s="129">
        <v>0.92</v>
      </c>
      <c r="M439" s="68"/>
      <c r="N439" s="131"/>
      <c r="O439" s="131"/>
    </row>
    <row r="440" spans="2:15" ht="12.75" x14ac:dyDescent="0.2">
      <c r="B440" s="204" t="s">
        <v>33</v>
      </c>
      <c r="C440" s="205"/>
      <c r="D440" s="18"/>
      <c r="E440" s="67"/>
      <c r="F440" s="67"/>
      <c r="G440" s="67"/>
      <c r="H440" s="67"/>
      <c r="I440" s="67"/>
      <c r="J440" s="67"/>
      <c r="K440" s="67"/>
      <c r="L440" s="20">
        <f>(E439+F439+H439+J439+L439)/5</f>
        <v>0.81400000000000006</v>
      </c>
      <c r="M440" s="68"/>
      <c r="N440" s="224"/>
      <c r="O440" s="223"/>
    </row>
    <row r="441" spans="2:15" ht="12.75" customHeight="1" x14ac:dyDescent="0.2">
      <c r="B441" s="204" t="s">
        <v>33</v>
      </c>
      <c r="C441" s="205"/>
      <c r="D441" s="18"/>
      <c r="E441" s="67"/>
      <c r="F441" s="67"/>
      <c r="G441" s="67"/>
      <c r="H441" s="67"/>
      <c r="I441" s="67"/>
      <c r="J441" s="67"/>
      <c r="K441" s="67"/>
      <c r="L441" s="20">
        <f>(L438+L440)/2</f>
        <v>0.85600000000000009</v>
      </c>
      <c r="M441" s="68"/>
      <c r="N441" s="224"/>
      <c r="O441" s="223"/>
    </row>
    <row r="442" spans="2:15" ht="12.75" x14ac:dyDescent="0.2"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41"/>
      <c r="M442" s="8"/>
      <c r="N442" s="8"/>
      <c r="O442" s="8"/>
    </row>
    <row r="443" spans="2:15" ht="12.75" x14ac:dyDescent="0.2">
      <c r="B443" s="197" t="s">
        <v>11</v>
      </c>
      <c r="C443" s="197"/>
      <c r="D443" s="197" t="s">
        <v>1</v>
      </c>
      <c r="E443" s="198" t="s">
        <v>12</v>
      </c>
      <c r="F443" s="197" t="s">
        <v>25</v>
      </c>
      <c r="G443" s="197"/>
      <c r="H443" s="197" t="s">
        <v>15</v>
      </c>
      <c r="I443" s="197"/>
      <c r="J443" s="197" t="s">
        <v>34</v>
      </c>
      <c r="K443" s="197"/>
      <c r="L443" s="197" t="s">
        <v>18</v>
      </c>
      <c r="M443" s="8"/>
      <c r="N443" s="8"/>
      <c r="O443" s="8"/>
    </row>
    <row r="444" spans="2:15" ht="12.75" x14ac:dyDescent="0.2">
      <c r="B444" s="197"/>
      <c r="C444" s="197"/>
      <c r="D444" s="197"/>
      <c r="E444" s="198"/>
      <c r="F444" s="197"/>
      <c r="G444" s="197"/>
      <c r="H444" s="197"/>
      <c r="I444" s="197"/>
      <c r="J444" s="197"/>
      <c r="K444" s="197"/>
      <c r="L444" s="197"/>
      <c r="M444" s="8"/>
      <c r="N444" s="8"/>
      <c r="O444" s="8"/>
    </row>
    <row r="445" spans="2:15" ht="12.75" x14ac:dyDescent="0.2">
      <c r="B445" s="201" t="s">
        <v>35</v>
      </c>
      <c r="C445" s="201"/>
      <c r="D445" s="109">
        <v>21</v>
      </c>
      <c r="E445" s="108">
        <v>0.97</v>
      </c>
      <c r="F445" s="202">
        <v>0.98</v>
      </c>
      <c r="G445" s="203"/>
      <c r="H445" s="202">
        <v>0.94</v>
      </c>
      <c r="I445" s="203"/>
      <c r="J445" s="202">
        <v>0.85</v>
      </c>
      <c r="K445" s="203"/>
      <c r="L445" s="108">
        <f>+AVERAGE(E445:K445)</f>
        <v>0.93499999999999994</v>
      </c>
      <c r="M445" s="8"/>
      <c r="N445" s="8"/>
      <c r="O445" s="8"/>
    </row>
    <row r="446" spans="2:15" ht="12.75" x14ac:dyDescent="0.2">
      <c r="B446" s="201" t="s">
        <v>36</v>
      </c>
      <c r="C446" s="201"/>
      <c r="D446" s="109">
        <v>10</v>
      </c>
      <c r="E446" s="108">
        <v>0.99</v>
      </c>
      <c r="F446" s="202">
        <v>1</v>
      </c>
      <c r="G446" s="203"/>
      <c r="H446" s="202">
        <v>0.96</v>
      </c>
      <c r="I446" s="203"/>
      <c r="J446" s="202">
        <v>1</v>
      </c>
      <c r="K446" s="203"/>
      <c r="L446" s="108">
        <f>+AVERAGE(E446:K446)</f>
        <v>0.98750000000000004</v>
      </c>
      <c r="M446" s="8"/>
      <c r="N446" s="8"/>
      <c r="O446" s="8"/>
    </row>
    <row r="447" spans="2:15" ht="12.75" x14ac:dyDescent="0.2">
      <c r="B447" s="197" t="s">
        <v>33</v>
      </c>
      <c r="C447" s="197"/>
      <c r="D447" s="197"/>
      <c r="E447" s="197"/>
      <c r="F447" s="197"/>
      <c r="G447" s="197"/>
      <c r="H447" s="197"/>
      <c r="I447" s="197"/>
      <c r="J447" s="197"/>
      <c r="K447" s="197"/>
      <c r="L447" s="20">
        <f>+AVERAGE(L445:L446)</f>
        <v>0.96124999999999994</v>
      </c>
      <c r="M447" s="8"/>
      <c r="N447" s="8"/>
      <c r="O447" s="8"/>
    </row>
    <row r="448" spans="2:15" ht="12.75" x14ac:dyDescent="0.2"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21"/>
      <c r="M448" s="8"/>
      <c r="N448" s="8"/>
      <c r="O448" s="8"/>
    </row>
    <row r="449" spans="2:15" ht="51" x14ac:dyDescent="0.2">
      <c r="B449" s="200" t="s">
        <v>11</v>
      </c>
      <c r="C449" s="200"/>
      <c r="D449" s="26" t="s">
        <v>1</v>
      </c>
      <c r="E449" s="26" t="s">
        <v>28</v>
      </c>
      <c r="F449" s="24" t="s">
        <v>37</v>
      </c>
      <c r="G449" s="24" t="s">
        <v>78</v>
      </c>
      <c r="H449" s="107" t="s">
        <v>16</v>
      </c>
      <c r="I449" s="107" t="s">
        <v>38</v>
      </c>
      <c r="J449" s="7"/>
      <c r="K449" s="7"/>
      <c r="L449" s="7"/>
      <c r="M449" s="8"/>
      <c r="N449" s="8"/>
      <c r="O449" s="8"/>
    </row>
    <row r="450" spans="2:15" ht="12.75" x14ac:dyDescent="0.2">
      <c r="B450" s="207" t="s">
        <v>39</v>
      </c>
      <c r="C450" s="207"/>
      <c r="D450" s="27">
        <v>6</v>
      </c>
      <c r="E450" s="28">
        <v>0.83</v>
      </c>
      <c r="F450" s="28">
        <v>0.73</v>
      </c>
      <c r="G450" s="29">
        <v>0.87</v>
      </c>
      <c r="H450" s="30">
        <v>1</v>
      </c>
      <c r="I450" s="30">
        <f>+AVERAGE(E450:H450)</f>
        <v>0.85750000000000004</v>
      </c>
      <c r="J450" s="31"/>
      <c r="K450" s="32"/>
      <c r="L450" s="31"/>
      <c r="M450" s="8"/>
      <c r="N450" s="8"/>
      <c r="O450" s="8"/>
    </row>
    <row r="451" spans="2:15" ht="12.75" x14ac:dyDescent="0.2">
      <c r="B451" s="199" t="s">
        <v>40</v>
      </c>
      <c r="C451" s="199"/>
      <c r="D451" s="33">
        <v>10</v>
      </c>
      <c r="E451" s="28">
        <v>1</v>
      </c>
      <c r="F451" s="28">
        <v>0.84</v>
      </c>
      <c r="G451" s="28">
        <v>0.95</v>
      </c>
      <c r="H451" s="30">
        <v>1</v>
      </c>
      <c r="I451" s="30">
        <f>+AVERAGE(E451:H451)</f>
        <v>0.94750000000000001</v>
      </c>
      <c r="J451" s="31"/>
      <c r="K451" s="32"/>
      <c r="L451" s="31"/>
      <c r="M451" s="8"/>
      <c r="N451" s="8"/>
      <c r="O451" s="8"/>
    </row>
    <row r="452" spans="2:15" ht="12.75" x14ac:dyDescent="0.2">
      <c r="B452" s="212" t="s">
        <v>41</v>
      </c>
      <c r="C452" s="212"/>
      <c r="D452" s="34">
        <v>8</v>
      </c>
      <c r="E452" s="28">
        <v>0.75</v>
      </c>
      <c r="F452" s="28">
        <v>0.95</v>
      </c>
      <c r="G452" s="35">
        <v>1</v>
      </c>
      <c r="H452" s="30">
        <v>0.94</v>
      </c>
      <c r="I452" s="30">
        <f>+AVERAGE(E452:H452)</f>
        <v>0.91</v>
      </c>
      <c r="J452" s="31"/>
      <c r="K452" s="32"/>
      <c r="L452" s="31"/>
      <c r="M452" s="8"/>
      <c r="N452" s="8"/>
      <c r="O452" s="8"/>
    </row>
    <row r="453" spans="2:15" ht="12.75" x14ac:dyDescent="0.2">
      <c r="B453" s="213" t="s">
        <v>42</v>
      </c>
      <c r="C453" s="213"/>
      <c r="D453" s="213"/>
      <c r="E453" s="213"/>
      <c r="F453" s="213"/>
      <c r="G453" s="213"/>
      <c r="H453" s="213"/>
      <c r="I453" s="36">
        <f>+AVERAGE(I450:I452)</f>
        <v>0.90500000000000014</v>
      </c>
      <c r="J453" s="31"/>
      <c r="K453" s="32"/>
      <c r="L453" s="31"/>
      <c r="M453" s="8"/>
      <c r="N453" s="8"/>
      <c r="O453" s="8"/>
    </row>
    <row r="454" spans="2:15" ht="12.75" x14ac:dyDescent="0.2"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</row>
    <row r="455" spans="2:15" ht="12.75" x14ac:dyDescent="0.2">
      <c r="B455" s="214" t="s">
        <v>11</v>
      </c>
      <c r="C455" s="215"/>
      <c r="D455" s="210" t="s">
        <v>1</v>
      </c>
      <c r="E455" s="218" t="s">
        <v>12</v>
      </c>
      <c r="F455" s="214" t="s">
        <v>43</v>
      </c>
      <c r="G455" s="215"/>
      <c r="H455" s="214" t="s">
        <v>15</v>
      </c>
      <c r="I455" s="215"/>
      <c r="J455" s="214" t="s">
        <v>16</v>
      </c>
      <c r="K455" s="215"/>
      <c r="L455" s="210" t="s">
        <v>34</v>
      </c>
      <c r="M455" s="210" t="s">
        <v>18</v>
      </c>
      <c r="N455" s="8"/>
      <c r="O455" s="8"/>
    </row>
    <row r="456" spans="2:15" ht="12.75" x14ac:dyDescent="0.2">
      <c r="B456" s="216"/>
      <c r="C456" s="217"/>
      <c r="D456" s="211"/>
      <c r="E456" s="219"/>
      <c r="F456" s="216"/>
      <c r="G456" s="217"/>
      <c r="H456" s="216"/>
      <c r="I456" s="217"/>
      <c r="J456" s="216"/>
      <c r="K456" s="217"/>
      <c r="L456" s="211"/>
      <c r="M456" s="211"/>
      <c r="N456" s="8"/>
      <c r="O456" s="8"/>
    </row>
    <row r="457" spans="2:15" ht="12.75" x14ac:dyDescent="0.2">
      <c r="B457" s="208" t="s">
        <v>44</v>
      </c>
      <c r="C457" s="209"/>
      <c r="D457" s="109">
        <v>1</v>
      </c>
      <c r="E457" s="108">
        <v>0.89</v>
      </c>
      <c r="F457" s="220">
        <v>0.9</v>
      </c>
      <c r="G457" s="221"/>
      <c r="H457" s="220">
        <v>1</v>
      </c>
      <c r="I457" s="221"/>
      <c r="J457" s="220">
        <v>0.75</v>
      </c>
      <c r="K457" s="221"/>
      <c r="L457" s="108">
        <v>1</v>
      </c>
      <c r="M457" s="108">
        <f>+AVERAGE(E457:L457)</f>
        <v>0.90800000000000003</v>
      </c>
      <c r="N457" s="8"/>
      <c r="O457" s="8"/>
    </row>
    <row r="458" spans="2:15" ht="12.75" x14ac:dyDescent="0.2">
      <c r="B458" s="37"/>
      <c r="C458" s="37"/>
      <c r="D458" s="25"/>
      <c r="E458" s="38"/>
      <c r="F458" s="38"/>
      <c r="G458" s="25"/>
      <c r="H458" s="38"/>
      <c r="I458" s="25"/>
      <c r="J458" s="38"/>
      <c r="K458" s="25"/>
      <c r="L458" s="38"/>
      <c r="M458" s="8"/>
      <c r="N458" s="8"/>
      <c r="O458" s="8"/>
    </row>
    <row r="459" spans="2:15" ht="12.75" x14ac:dyDescent="0.2">
      <c r="B459" s="197" t="s">
        <v>121</v>
      </c>
      <c r="C459" s="197"/>
      <c r="D459" s="197" t="s">
        <v>125</v>
      </c>
      <c r="E459" s="198" t="s">
        <v>61</v>
      </c>
      <c r="F459" s="198" t="s">
        <v>126</v>
      </c>
      <c r="G459" s="197" t="s">
        <v>127</v>
      </c>
      <c r="H459" s="197"/>
      <c r="I459" s="198" t="s">
        <v>128</v>
      </c>
      <c r="J459" s="198" t="s">
        <v>16</v>
      </c>
      <c r="K459" s="210" t="s">
        <v>18</v>
      </c>
      <c r="L459" s="38"/>
      <c r="M459" s="8"/>
      <c r="N459" s="8"/>
      <c r="O459" s="8"/>
    </row>
    <row r="460" spans="2:15" ht="12.75" x14ac:dyDescent="0.2">
      <c r="B460" s="197"/>
      <c r="C460" s="197"/>
      <c r="D460" s="197"/>
      <c r="E460" s="198"/>
      <c r="F460" s="198"/>
      <c r="G460" s="197"/>
      <c r="H460" s="197"/>
      <c r="I460" s="198"/>
      <c r="J460" s="198"/>
      <c r="K460" s="211"/>
      <c r="L460" s="38"/>
      <c r="M460" s="8"/>
      <c r="N460" s="8"/>
      <c r="O460" s="8"/>
    </row>
    <row r="461" spans="2:15" ht="12.75" x14ac:dyDescent="0.2">
      <c r="B461" s="207" t="s">
        <v>123</v>
      </c>
      <c r="C461" s="207"/>
      <c r="D461" s="148">
        <v>2</v>
      </c>
      <c r="E461" s="147">
        <v>0.94</v>
      </c>
      <c r="F461" s="147">
        <v>0.76</v>
      </c>
      <c r="G461" s="220">
        <v>0.86</v>
      </c>
      <c r="H461" s="221"/>
      <c r="I461" s="147">
        <v>1</v>
      </c>
      <c r="J461" s="147">
        <v>1</v>
      </c>
      <c r="K461" s="147">
        <f>+AVERAGE(E461:J461)</f>
        <v>0.91200000000000014</v>
      </c>
      <c r="L461" s="38"/>
      <c r="M461" s="8"/>
      <c r="N461" s="8"/>
      <c r="O461" s="8"/>
    </row>
    <row r="462" spans="2:15" ht="12.75" x14ac:dyDescent="0.2">
      <c r="B462" s="225" t="s">
        <v>124</v>
      </c>
      <c r="C462" s="225"/>
      <c r="D462" s="197" t="s">
        <v>125</v>
      </c>
      <c r="E462" s="198" t="s">
        <v>61</v>
      </c>
      <c r="F462" s="198" t="s">
        <v>129</v>
      </c>
      <c r="G462" s="197" t="s">
        <v>130</v>
      </c>
      <c r="H462" s="197"/>
      <c r="I462" s="198" t="s">
        <v>128</v>
      </c>
      <c r="J462" s="198" t="s">
        <v>16</v>
      </c>
      <c r="K462" s="210" t="s">
        <v>18</v>
      </c>
      <c r="L462" s="38"/>
      <c r="M462" s="8"/>
      <c r="N462" s="8"/>
      <c r="O462" s="8"/>
    </row>
    <row r="463" spans="2:15" ht="12.75" x14ac:dyDescent="0.2">
      <c r="B463" s="225"/>
      <c r="C463" s="225"/>
      <c r="D463" s="197"/>
      <c r="E463" s="198"/>
      <c r="F463" s="198"/>
      <c r="G463" s="197"/>
      <c r="H463" s="197"/>
      <c r="I463" s="198"/>
      <c r="J463" s="198"/>
      <c r="K463" s="211"/>
      <c r="L463" s="38"/>
      <c r="M463" s="8"/>
      <c r="N463" s="8"/>
      <c r="O463" s="8"/>
    </row>
    <row r="464" spans="2:15" ht="12.75" x14ac:dyDescent="0.2">
      <c r="B464" s="225"/>
      <c r="C464" s="225"/>
      <c r="D464" s="148">
        <v>1</v>
      </c>
      <c r="E464" s="147">
        <v>1</v>
      </c>
      <c r="F464" s="147">
        <v>1</v>
      </c>
      <c r="G464" s="220">
        <v>1</v>
      </c>
      <c r="H464" s="221"/>
      <c r="I464" s="147">
        <v>1</v>
      </c>
      <c r="J464" s="147">
        <v>1</v>
      </c>
      <c r="K464" s="147">
        <f>+AVERAGE(E464:J464)</f>
        <v>1</v>
      </c>
      <c r="L464" s="38"/>
      <c r="M464" s="8"/>
      <c r="N464" s="8"/>
      <c r="O464" s="8"/>
    </row>
    <row r="465" spans="2:15" ht="12.75" x14ac:dyDescent="0.2">
      <c r="B465" s="207" t="s">
        <v>122</v>
      </c>
      <c r="C465" s="207"/>
      <c r="D465" s="197" t="s">
        <v>125</v>
      </c>
      <c r="E465" s="198" t="s">
        <v>61</v>
      </c>
      <c r="F465" s="198" t="s">
        <v>131</v>
      </c>
      <c r="G465" s="198" t="s">
        <v>132</v>
      </c>
      <c r="H465" s="198" t="s">
        <v>128</v>
      </c>
      <c r="I465" s="198" t="s">
        <v>16</v>
      </c>
      <c r="J465" s="210" t="s">
        <v>18</v>
      </c>
      <c r="K465" s="210" t="s">
        <v>54</v>
      </c>
      <c r="L465" s="38"/>
      <c r="M465" s="8"/>
      <c r="N465" s="8"/>
      <c r="O465" s="8"/>
    </row>
    <row r="466" spans="2:15" ht="12.75" x14ac:dyDescent="0.2">
      <c r="B466" s="207"/>
      <c r="C466" s="207"/>
      <c r="D466" s="197"/>
      <c r="E466" s="198"/>
      <c r="F466" s="198"/>
      <c r="G466" s="198"/>
      <c r="H466" s="198"/>
      <c r="I466" s="198"/>
      <c r="J466" s="211"/>
      <c r="K466" s="211"/>
      <c r="L466" s="38"/>
      <c r="M466" s="8"/>
      <c r="N466" s="8"/>
      <c r="O466" s="8"/>
    </row>
    <row r="467" spans="2:15" ht="12.75" x14ac:dyDescent="0.2">
      <c r="B467" s="207"/>
      <c r="C467" s="207"/>
      <c r="D467" s="148">
        <v>1</v>
      </c>
      <c r="E467" s="147">
        <v>1</v>
      </c>
      <c r="F467" s="147">
        <v>1</v>
      </c>
      <c r="G467" s="147">
        <v>1</v>
      </c>
      <c r="H467" s="147">
        <v>1</v>
      </c>
      <c r="I467" s="147">
        <v>1</v>
      </c>
      <c r="J467" s="147">
        <v>1</v>
      </c>
      <c r="K467" s="147">
        <f>(K461+K464+J467)/3</f>
        <v>0.97066666666666668</v>
      </c>
      <c r="L467" s="38"/>
      <c r="M467" s="8"/>
      <c r="N467" s="8"/>
      <c r="O467" s="8"/>
    </row>
    <row r="468" spans="2:15" ht="12.75" x14ac:dyDescent="0.2">
      <c r="B468" s="37"/>
      <c r="C468" s="37"/>
      <c r="D468" s="25"/>
      <c r="E468" s="38"/>
      <c r="F468" s="38"/>
      <c r="G468" s="25"/>
      <c r="H468" s="38"/>
      <c r="I468" s="25"/>
      <c r="J468" s="38"/>
      <c r="K468" s="25"/>
      <c r="L468" s="38"/>
      <c r="M468" s="8"/>
      <c r="N468" s="8"/>
      <c r="O468" s="8"/>
    </row>
    <row r="469" spans="2:15" ht="12.75" x14ac:dyDescent="0.2">
      <c r="B469" s="197" t="s">
        <v>11</v>
      </c>
      <c r="C469" s="197"/>
      <c r="D469" s="197" t="s">
        <v>1</v>
      </c>
      <c r="E469" s="198" t="s">
        <v>12</v>
      </c>
      <c r="F469" s="197" t="s">
        <v>28</v>
      </c>
      <c r="G469" s="197"/>
      <c r="H469" s="197" t="s">
        <v>25</v>
      </c>
      <c r="I469" s="197"/>
      <c r="J469" s="197" t="s">
        <v>29</v>
      </c>
      <c r="K469" s="197"/>
      <c r="L469" s="197" t="s">
        <v>30</v>
      </c>
      <c r="M469" s="197"/>
      <c r="N469" s="197" t="s">
        <v>31</v>
      </c>
      <c r="O469" s="197"/>
    </row>
    <row r="470" spans="2:15" ht="12.75" x14ac:dyDescent="0.2">
      <c r="B470" s="197"/>
      <c r="C470" s="197"/>
      <c r="D470" s="197"/>
      <c r="E470" s="198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</row>
    <row r="471" spans="2:15" ht="12.75" x14ac:dyDescent="0.2">
      <c r="B471" s="201" t="s">
        <v>76</v>
      </c>
      <c r="C471" s="201"/>
      <c r="D471" s="109" t="s">
        <v>118</v>
      </c>
      <c r="E471" s="108"/>
      <c r="F471" s="202"/>
      <c r="G471" s="203"/>
      <c r="H471" s="202"/>
      <c r="I471" s="203"/>
      <c r="J471" s="202"/>
      <c r="K471" s="203"/>
      <c r="L471" s="202"/>
      <c r="M471" s="202"/>
      <c r="N471" s="202"/>
      <c r="O471" s="203"/>
    </row>
    <row r="472" spans="2:15" ht="12.75" x14ac:dyDescent="0.2">
      <c r="B472" s="204" t="s">
        <v>33</v>
      </c>
      <c r="C472" s="205"/>
      <c r="D472" s="197"/>
      <c r="E472" s="197"/>
      <c r="F472" s="197"/>
      <c r="G472" s="197"/>
      <c r="H472" s="197"/>
      <c r="I472" s="197"/>
      <c r="J472" s="197"/>
      <c r="K472" s="197"/>
      <c r="L472" s="197"/>
      <c r="M472" s="197"/>
      <c r="N472" s="206">
        <f>(E471+F471+H471+J471+L471+N471)/6</f>
        <v>0</v>
      </c>
      <c r="O472" s="205"/>
    </row>
    <row r="473" spans="2:15" ht="12.75" x14ac:dyDescent="0.2"/>
    <row r="474" spans="2:15" ht="63.75" x14ac:dyDescent="0.2">
      <c r="B474" s="200" t="s">
        <v>11</v>
      </c>
      <c r="C474" s="200"/>
      <c r="D474" s="26" t="s">
        <v>1</v>
      </c>
      <c r="E474" s="26" t="s">
        <v>28</v>
      </c>
      <c r="F474" s="107" t="s">
        <v>79</v>
      </c>
      <c r="G474" s="24" t="s">
        <v>78</v>
      </c>
      <c r="H474" s="107" t="s">
        <v>38</v>
      </c>
      <c r="I474" s="65"/>
    </row>
    <row r="475" spans="2:15" ht="12.75" x14ac:dyDescent="0.2">
      <c r="B475" s="207" t="s">
        <v>71</v>
      </c>
      <c r="C475" s="207"/>
      <c r="D475" s="27">
        <v>11</v>
      </c>
      <c r="E475" s="28">
        <v>1</v>
      </c>
      <c r="F475" s="28">
        <v>0.93</v>
      </c>
      <c r="G475" s="29">
        <v>1</v>
      </c>
      <c r="H475" s="30">
        <f>+AVERAGE(E475:G475)</f>
        <v>0.97666666666666668</v>
      </c>
      <c r="I475" s="66"/>
    </row>
    <row r="476" spans="2:15" ht="12.75" x14ac:dyDescent="0.2">
      <c r="B476" s="199" t="s">
        <v>77</v>
      </c>
      <c r="C476" s="199"/>
      <c r="D476" s="33">
        <v>10</v>
      </c>
      <c r="E476" s="28">
        <v>0.98</v>
      </c>
      <c r="F476" s="28">
        <v>0.95</v>
      </c>
      <c r="G476" s="28">
        <v>0.97</v>
      </c>
      <c r="H476" s="30">
        <f>+AVERAGE(E476:G476)</f>
        <v>0.96666666666666667</v>
      </c>
      <c r="I476" s="66"/>
    </row>
    <row r="477" spans="2:15" ht="25.5" x14ac:dyDescent="0.2">
      <c r="B477" s="63" t="s">
        <v>42</v>
      </c>
      <c r="C477" s="64"/>
      <c r="D477" s="64"/>
      <c r="E477" s="64"/>
      <c r="F477" s="64"/>
      <c r="G477" s="64"/>
      <c r="H477" s="36">
        <f>+AVERAGE(H475:H476)</f>
        <v>0.97166666666666668</v>
      </c>
      <c r="I477" s="66"/>
    </row>
    <row r="478" spans="2:15" ht="12.75" x14ac:dyDescent="0.2"/>
    <row r="479" spans="2:15" ht="12.75" x14ac:dyDescent="0.2">
      <c r="B479" s="12" t="s">
        <v>50</v>
      </c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</row>
    <row r="480" spans="2:15" ht="12.75" x14ac:dyDescent="0.2"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</row>
    <row r="481" spans="2:15" x14ac:dyDescent="0.2">
      <c r="B481" s="197" t="s">
        <v>11</v>
      </c>
      <c r="C481" s="197"/>
      <c r="D481" s="106" t="s">
        <v>1</v>
      </c>
      <c r="E481" s="106" t="s">
        <v>12</v>
      </c>
      <c r="F481" s="106" t="s">
        <v>13</v>
      </c>
      <c r="G481" s="106" t="s">
        <v>14</v>
      </c>
      <c r="H481" s="106" t="s">
        <v>15</v>
      </c>
      <c r="I481" s="106" t="s">
        <v>16</v>
      </c>
      <c r="J481" s="106" t="s">
        <v>17</v>
      </c>
      <c r="K481" s="106" t="s">
        <v>18</v>
      </c>
      <c r="L481" s="8"/>
      <c r="M481" s="8"/>
      <c r="N481" s="8"/>
      <c r="O481" s="8"/>
    </row>
    <row r="482" spans="2:15" ht="12.75" x14ac:dyDescent="0.2">
      <c r="B482" s="201" t="s">
        <v>19</v>
      </c>
      <c r="C482" s="201"/>
      <c r="D482" s="109">
        <v>32</v>
      </c>
      <c r="E482" s="13">
        <v>0.84</v>
      </c>
      <c r="F482" s="14">
        <v>0.99</v>
      </c>
      <c r="G482" s="15">
        <v>0.99</v>
      </c>
      <c r="H482" s="14">
        <v>0.95</v>
      </c>
      <c r="I482" s="15">
        <v>0.98599999999999999</v>
      </c>
      <c r="J482" s="15">
        <v>0.95</v>
      </c>
      <c r="K482" s="16">
        <f>+AVERAGE(E482:J482)</f>
        <v>0.95100000000000007</v>
      </c>
      <c r="L482" s="8"/>
      <c r="M482" s="8"/>
      <c r="N482" s="8"/>
      <c r="O482" s="8"/>
    </row>
    <row r="483" spans="2:15" ht="12.75" x14ac:dyDescent="0.2">
      <c r="B483" s="208" t="s">
        <v>20</v>
      </c>
      <c r="C483" s="209"/>
      <c r="D483" s="109">
        <v>21</v>
      </c>
      <c r="E483" s="13">
        <v>0.98899999999999999</v>
      </c>
      <c r="F483" s="14">
        <v>0.97</v>
      </c>
      <c r="G483" s="15">
        <v>0.99</v>
      </c>
      <c r="H483" s="14">
        <v>0.96</v>
      </c>
      <c r="I483" s="15">
        <v>0.95</v>
      </c>
      <c r="J483" s="15">
        <v>0.98</v>
      </c>
      <c r="K483" s="16">
        <f t="shared" ref="K483:K489" si="8">+AVERAGE(E483:J483)</f>
        <v>0.97316666666666674</v>
      </c>
      <c r="L483" s="8"/>
      <c r="M483" s="8"/>
      <c r="N483" s="8"/>
      <c r="O483" s="8"/>
    </row>
    <row r="484" spans="2:15" ht="12.75" x14ac:dyDescent="0.2">
      <c r="B484" s="201" t="s">
        <v>21</v>
      </c>
      <c r="C484" s="201"/>
      <c r="D484" s="109">
        <v>16</v>
      </c>
      <c r="E484" s="14">
        <v>1</v>
      </c>
      <c r="F484" s="17">
        <v>0.98299999999999998</v>
      </c>
      <c r="G484" s="108">
        <v>0.99</v>
      </c>
      <c r="H484" s="17">
        <v>0.98</v>
      </c>
      <c r="I484" s="15">
        <v>0.97</v>
      </c>
      <c r="J484" s="108">
        <v>0.995</v>
      </c>
      <c r="K484" s="16">
        <f t="shared" si="8"/>
        <v>0.9863333333333334</v>
      </c>
      <c r="L484" s="8"/>
      <c r="M484" s="8"/>
      <c r="N484" s="8"/>
      <c r="O484" s="8"/>
    </row>
    <row r="485" spans="2:15" ht="12.75" x14ac:dyDescent="0.2">
      <c r="B485" s="208" t="s">
        <v>115</v>
      </c>
      <c r="C485" s="209"/>
      <c r="D485" s="109">
        <v>31</v>
      </c>
      <c r="E485" s="14">
        <v>0.96</v>
      </c>
      <c r="F485" s="17">
        <v>0.95</v>
      </c>
      <c r="G485" s="108">
        <v>0.92</v>
      </c>
      <c r="H485" s="17">
        <v>0.96</v>
      </c>
      <c r="I485" s="15">
        <v>1</v>
      </c>
      <c r="J485" s="108">
        <v>0.96</v>
      </c>
      <c r="K485" s="16">
        <f t="shared" si="8"/>
        <v>0.95833333333333337</v>
      </c>
      <c r="L485" s="8"/>
      <c r="M485" s="8"/>
      <c r="N485" s="8"/>
      <c r="O485" s="8"/>
    </row>
    <row r="486" spans="2:15" ht="12.75" x14ac:dyDescent="0.2">
      <c r="B486" s="208" t="s">
        <v>85</v>
      </c>
      <c r="C486" s="209"/>
      <c r="D486" s="109">
        <v>8</v>
      </c>
      <c r="E486" s="17">
        <v>1</v>
      </c>
      <c r="F486" s="17">
        <v>0.98</v>
      </c>
      <c r="G486" s="108">
        <v>0.98</v>
      </c>
      <c r="H486" s="17">
        <v>1</v>
      </c>
      <c r="I486" s="15">
        <v>1</v>
      </c>
      <c r="J486" s="108">
        <v>0.98</v>
      </c>
      <c r="K486" s="16">
        <f t="shared" si="8"/>
        <v>0.98999999999999988</v>
      </c>
      <c r="L486" s="8"/>
      <c r="M486" s="8"/>
      <c r="N486" s="8"/>
      <c r="O486" s="8"/>
    </row>
    <row r="487" spans="2:15" ht="12.75" x14ac:dyDescent="0.2">
      <c r="B487" s="208" t="s">
        <v>80</v>
      </c>
      <c r="C487" s="209"/>
      <c r="D487" s="109">
        <v>5</v>
      </c>
      <c r="E487" s="17">
        <v>0.98</v>
      </c>
      <c r="F487" s="17">
        <v>1</v>
      </c>
      <c r="G487" s="108">
        <v>1</v>
      </c>
      <c r="H487" s="17">
        <v>0.9</v>
      </c>
      <c r="I487" s="15">
        <v>1</v>
      </c>
      <c r="J487" s="108">
        <v>0.96</v>
      </c>
      <c r="K487" s="16">
        <f t="shared" si="8"/>
        <v>0.97333333333333327</v>
      </c>
      <c r="L487" s="8"/>
      <c r="M487" s="8"/>
      <c r="N487" s="8"/>
      <c r="O487" s="8"/>
    </row>
    <row r="488" spans="2:15" ht="12.75" x14ac:dyDescent="0.2">
      <c r="B488" s="208" t="s">
        <v>117</v>
      </c>
      <c r="C488" s="209"/>
      <c r="D488" s="109">
        <v>47</v>
      </c>
      <c r="E488" s="108">
        <v>0.92</v>
      </c>
      <c r="F488" s="108">
        <v>0.98</v>
      </c>
      <c r="G488" s="108">
        <v>0.98</v>
      </c>
      <c r="H488" s="108">
        <v>0.85</v>
      </c>
      <c r="I488" s="108">
        <v>0.96</v>
      </c>
      <c r="J488" s="108">
        <v>0.98</v>
      </c>
      <c r="K488" s="16">
        <f t="shared" si="8"/>
        <v>0.94499999999999995</v>
      </c>
      <c r="L488" s="8"/>
      <c r="M488" s="8"/>
      <c r="N488" s="8"/>
      <c r="O488" s="8"/>
    </row>
    <row r="489" spans="2:15" ht="12.75" x14ac:dyDescent="0.2">
      <c r="B489" s="18" t="s">
        <v>23</v>
      </c>
      <c r="C489" s="19"/>
      <c r="D489" s="109">
        <v>16</v>
      </c>
      <c r="E489" s="17">
        <v>0.96</v>
      </c>
      <c r="F489" s="17">
        <v>0.97</v>
      </c>
      <c r="G489" s="108">
        <v>1</v>
      </c>
      <c r="H489" s="17">
        <v>0.98</v>
      </c>
      <c r="I489" s="15">
        <v>1</v>
      </c>
      <c r="J489" s="108">
        <v>1</v>
      </c>
      <c r="K489" s="16">
        <f t="shared" si="8"/>
        <v>0.98499999999999999</v>
      </c>
      <c r="L489" s="8"/>
      <c r="M489" s="8"/>
      <c r="N489" s="8"/>
      <c r="O489" s="8"/>
    </row>
    <row r="490" spans="2:15" ht="12.75" x14ac:dyDescent="0.2">
      <c r="B490" s="197" t="s">
        <v>24</v>
      </c>
      <c r="C490" s="197"/>
      <c r="D490" s="197"/>
      <c r="E490" s="197"/>
      <c r="F490" s="197"/>
      <c r="G490" s="197"/>
      <c r="H490" s="197"/>
      <c r="I490" s="197"/>
      <c r="J490" s="197"/>
      <c r="K490" s="20">
        <f>+AVERAGE(K482:K489)</f>
        <v>0.97027083333333353</v>
      </c>
      <c r="L490" s="8"/>
      <c r="M490" s="8"/>
      <c r="N490" s="8"/>
      <c r="O490" s="8"/>
    </row>
    <row r="491" spans="2:15" ht="12.75" x14ac:dyDescent="0.2">
      <c r="B491" s="5"/>
      <c r="C491" s="5"/>
      <c r="D491" s="5"/>
      <c r="E491" s="5"/>
      <c r="F491" s="5"/>
      <c r="G491" s="5"/>
      <c r="H491" s="5"/>
      <c r="I491" s="5"/>
      <c r="J491" s="5"/>
      <c r="K491" s="21"/>
      <c r="L491" s="8"/>
      <c r="M491" s="8"/>
      <c r="N491" s="8"/>
      <c r="O491" s="8"/>
    </row>
    <row r="492" spans="2:15" ht="51" x14ac:dyDescent="0.2">
      <c r="B492" s="197" t="s">
        <v>11</v>
      </c>
      <c r="C492" s="197"/>
      <c r="D492" s="106" t="s">
        <v>1</v>
      </c>
      <c r="E492" s="106" t="s">
        <v>13</v>
      </c>
      <c r="F492" s="106" t="s">
        <v>15</v>
      </c>
      <c r="G492" s="106" t="s">
        <v>84</v>
      </c>
      <c r="H492" s="106" t="s">
        <v>16</v>
      </c>
      <c r="I492" s="106" t="s">
        <v>18</v>
      </c>
      <c r="J492" s="5"/>
      <c r="K492" s="5"/>
      <c r="L492" s="8"/>
      <c r="M492" s="8"/>
      <c r="N492" s="8"/>
      <c r="O492" s="8"/>
    </row>
    <row r="493" spans="2:15" ht="12.75" x14ac:dyDescent="0.2">
      <c r="B493" s="198" t="s">
        <v>26</v>
      </c>
      <c r="C493" s="198"/>
      <c r="D493" s="109">
        <v>31</v>
      </c>
      <c r="E493" s="13">
        <v>0.33</v>
      </c>
      <c r="F493" s="14">
        <v>0.81</v>
      </c>
      <c r="G493" s="15">
        <v>0.73</v>
      </c>
      <c r="H493" s="14">
        <v>0.94</v>
      </c>
      <c r="I493" s="15">
        <f>+AVERAGE(E493:H493)</f>
        <v>0.70250000000000001</v>
      </c>
      <c r="J493" s="22"/>
      <c r="K493" s="23"/>
      <c r="L493" s="8"/>
      <c r="M493" s="8"/>
      <c r="N493" s="8"/>
      <c r="O493" s="8"/>
    </row>
    <row r="494" spans="2:15" ht="12.75" x14ac:dyDescent="0.2">
      <c r="B494" s="5"/>
      <c r="C494" s="5"/>
      <c r="D494" s="5"/>
      <c r="E494" s="5"/>
      <c r="F494" s="5"/>
      <c r="G494" s="5"/>
      <c r="H494" s="5"/>
      <c r="I494" s="5"/>
      <c r="J494" s="5"/>
      <c r="K494" s="21"/>
      <c r="L494" s="8"/>
      <c r="M494" s="8"/>
      <c r="N494" s="8"/>
      <c r="O494" s="8"/>
    </row>
    <row r="495" spans="2:15" ht="12.75" customHeight="1" x14ac:dyDescent="0.2">
      <c r="B495" s="197" t="s">
        <v>11</v>
      </c>
      <c r="C495" s="197"/>
      <c r="D495" s="197" t="s">
        <v>1</v>
      </c>
      <c r="E495" s="198" t="s">
        <v>12</v>
      </c>
      <c r="F495" s="197" t="s">
        <v>28</v>
      </c>
      <c r="G495" s="197"/>
      <c r="H495" s="197" t="s">
        <v>25</v>
      </c>
      <c r="I495" s="197"/>
      <c r="J495" s="197" t="s">
        <v>29</v>
      </c>
      <c r="K495" s="204"/>
      <c r="L495" s="210" t="s">
        <v>31</v>
      </c>
      <c r="M495" s="68"/>
      <c r="N495" s="223"/>
      <c r="O495" s="223"/>
    </row>
    <row r="496" spans="2:15" ht="12.75" x14ac:dyDescent="0.2">
      <c r="B496" s="197"/>
      <c r="C496" s="197"/>
      <c r="D496" s="197"/>
      <c r="E496" s="198"/>
      <c r="F496" s="197"/>
      <c r="G496" s="197"/>
      <c r="H496" s="197"/>
      <c r="I496" s="197"/>
      <c r="J496" s="197"/>
      <c r="K496" s="204"/>
      <c r="L496" s="211"/>
      <c r="M496" s="68"/>
      <c r="N496" s="223"/>
      <c r="O496" s="223"/>
    </row>
    <row r="497" spans="2:15" ht="12.75" x14ac:dyDescent="0.2">
      <c r="B497" s="201" t="s">
        <v>32</v>
      </c>
      <c r="C497" s="201"/>
      <c r="D497" s="130">
        <v>9</v>
      </c>
      <c r="E497" s="129">
        <v>0.97</v>
      </c>
      <c r="F497" s="202">
        <v>0.94</v>
      </c>
      <c r="G497" s="203"/>
      <c r="H497" s="202">
        <v>0.98</v>
      </c>
      <c r="I497" s="203"/>
      <c r="J497" s="202">
        <v>0.93</v>
      </c>
      <c r="K497" s="222"/>
      <c r="L497" s="129">
        <v>0.94</v>
      </c>
      <c r="M497" s="68"/>
      <c r="N497" s="224"/>
      <c r="O497" s="223"/>
    </row>
    <row r="498" spans="2:15" ht="12.75" x14ac:dyDescent="0.2">
      <c r="B498" s="204" t="s">
        <v>33</v>
      </c>
      <c r="C498" s="205"/>
      <c r="D498" s="18"/>
      <c r="E498" s="67"/>
      <c r="F498" s="67"/>
      <c r="G498" s="67"/>
      <c r="H498" s="67"/>
      <c r="I498" s="67"/>
      <c r="J498" s="67"/>
      <c r="K498" s="67"/>
      <c r="L498" s="20">
        <f>(E497+F497+H497+J497+L497)/5</f>
        <v>0.95199999999999996</v>
      </c>
      <c r="M498" s="68"/>
      <c r="N498" s="132"/>
      <c r="O498" s="131"/>
    </row>
    <row r="499" spans="2:15" ht="12.75" x14ac:dyDescent="0.2">
      <c r="B499" s="201" t="s">
        <v>112</v>
      </c>
      <c r="C499" s="201"/>
      <c r="D499" s="130">
        <v>18</v>
      </c>
      <c r="E499" s="129">
        <v>0.77</v>
      </c>
      <c r="F499" s="202">
        <v>0.94</v>
      </c>
      <c r="G499" s="203"/>
      <c r="H499" s="202">
        <v>0.8</v>
      </c>
      <c r="I499" s="203"/>
      <c r="J499" s="202">
        <v>0.81</v>
      </c>
      <c r="K499" s="222"/>
      <c r="L499" s="129">
        <v>0.86</v>
      </c>
      <c r="M499" s="68"/>
      <c r="N499" s="132"/>
      <c r="O499" s="131"/>
    </row>
    <row r="500" spans="2:15" ht="12.75" x14ac:dyDescent="0.2">
      <c r="B500" s="204" t="s">
        <v>33</v>
      </c>
      <c r="C500" s="205"/>
      <c r="D500" s="18"/>
      <c r="E500" s="67"/>
      <c r="F500" s="67"/>
      <c r="G500" s="67"/>
      <c r="H500" s="67"/>
      <c r="I500" s="67"/>
      <c r="J500" s="67"/>
      <c r="K500" s="67"/>
      <c r="L500" s="20">
        <f>(E499+F499+H499+J499+L499)/5</f>
        <v>0.83599999999999997</v>
      </c>
      <c r="M500" s="68"/>
      <c r="N500" s="132"/>
      <c r="O500" s="131"/>
    </row>
    <row r="501" spans="2:15" ht="12.75" customHeight="1" x14ac:dyDescent="0.2">
      <c r="B501" s="204" t="s">
        <v>33</v>
      </c>
      <c r="C501" s="205"/>
      <c r="D501" s="18"/>
      <c r="E501" s="67"/>
      <c r="F501" s="67"/>
      <c r="G501" s="67"/>
      <c r="H501" s="67"/>
      <c r="I501" s="67"/>
      <c r="J501" s="67"/>
      <c r="K501" s="67"/>
      <c r="L501" s="20">
        <f>(L498+L500)/2</f>
        <v>0.89399999999999991</v>
      </c>
      <c r="M501" s="68"/>
      <c r="N501" s="224"/>
      <c r="O501" s="223"/>
    </row>
    <row r="502" spans="2:15" ht="12.75" x14ac:dyDescent="0.2"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41"/>
      <c r="M502" s="8"/>
      <c r="N502" s="8"/>
      <c r="O502" s="8"/>
    </row>
    <row r="503" spans="2:15" ht="12.75" x14ac:dyDescent="0.2">
      <c r="B503" s="197" t="s">
        <v>11</v>
      </c>
      <c r="C503" s="197"/>
      <c r="D503" s="197" t="s">
        <v>1</v>
      </c>
      <c r="E503" s="198" t="s">
        <v>12</v>
      </c>
      <c r="F503" s="197" t="s">
        <v>25</v>
      </c>
      <c r="G503" s="197"/>
      <c r="H503" s="197" t="s">
        <v>15</v>
      </c>
      <c r="I503" s="197"/>
      <c r="J503" s="197" t="s">
        <v>34</v>
      </c>
      <c r="K503" s="197"/>
      <c r="L503" s="197" t="s">
        <v>18</v>
      </c>
      <c r="M503" s="8"/>
      <c r="N503" s="8"/>
      <c r="O503" s="8"/>
    </row>
    <row r="504" spans="2:15" ht="12.75" x14ac:dyDescent="0.2">
      <c r="B504" s="197"/>
      <c r="C504" s="197"/>
      <c r="D504" s="197"/>
      <c r="E504" s="198"/>
      <c r="F504" s="197"/>
      <c r="G504" s="197"/>
      <c r="H504" s="197"/>
      <c r="I504" s="197"/>
      <c r="J504" s="197"/>
      <c r="K504" s="197"/>
      <c r="L504" s="197"/>
      <c r="M504" s="8"/>
      <c r="N504" s="8"/>
      <c r="O504" s="8"/>
    </row>
    <row r="505" spans="2:15" ht="12.75" x14ac:dyDescent="0.2">
      <c r="B505" s="201" t="s">
        <v>35</v>
      </c>
      <c r="C505" s="201"/>
      <c r="D505" s="109">
        <v>17</v>
      </c>
      <c r="E505" s="108">
        <v>0.89</v>
      </c>
      <c r="F505" s="202">
        <v>0.92</v>
      </c>
      <c r="G505" s="203"/>
      <c r="H505" s="202">
        <v>0.96</v>
      </c>
      <c r="I505" s="203"/>
      <c r="J505" s="202">
        <v>0.97</v>
      </c>
      <c r="K505" s="203"/>
      <c r="L505" s="108">
        <f>+AVERAGE(E505:K505)</f>
        <v>0.93500000000000005</v>
      </c>
      <c r="M505" s="8"/>
      <c r="N505" s="8"/>
      <c r="O505" s="8"/>
    </row>
    <row r="506" spans="2:15" ht="12.75" x14ac:dyDescent="0.2">
      <c r="B506" s="201" t="s">
        <v>36</v>
      </c>
      <c r="C506" s="201"/>
      <c r="D506" s="109">
        <v>7</v>
      </c>
      <c r="E506" s="108">
        <v>0.77</v>
      </c>
      <c r="F506" s="202">
        <v>1</v>
      </c>
      <c r="G506" s="203"/>
      <c r="H506" s="202">
        <v>0.94</v>
      </c>
      <c r="I506" s="203"/>
      <c r="J506" s="202">
        <v>0.8</v>
      </c>
      <c r="K506" s="203"/>
      <c r="L506" s="108">
        <f>+AVERAGE(E506:K506)</f>
        <v>0.87749999999999995</v>
      </c>
      <c r="M506" s="8"/>
      <c r="N506" s="8"/>
      <c r="O506" s="8"/>
    </row>
    <row r="507" spans="2:15" ht="12.75" x14ac:dyDescent="0.2">
      <c r="B507" s="197" t="s">
        <v>33</v>
      </c>
      <c r="C507" s="197"/>
      <c r="D507" s="197"/>
      <c r="E507" s="197"/>
      <c r="F507" s="197"/>
      <c r="G507" s="197"/>
      <c r="H507" s="197"/>
      <c r="I507" s="197"/>
      <c r="J507" s="197"/>
      <c r="K507" s="197"/>
      <c r="L507" s="20">
        <f>+AVERAGE(L505:L506)</f>
        <v>0.90625</v>
      </c>
      <c r="M507" s="8"/>
      <c r="N507" s="8"/>
      <c r="O507" s="8"/>
    </row>
    <row r="508" spans="2:15" ht="12.75" x14ac:dyDescent="0.2"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21"/>
      <c r="M508" s="8"/>
      <c r="N508" s="8"/>
      <c r="O508" s="8"/>
    </row>
    <row r="509" spans="2:15" ht="51" x14ac:dyDescent="0.2">
      <c r="B509" s="200" t="s">
        <v>11</v>
      </c>
      <c r="C509" s="200"/>
      <c r="D509" s="26" t="s">
        <v>1</v>
      </c>
      <c r="E509" s="26" t="s">
        <v>28</v>
      </c>
      <c r="F509" s="24" t="s">
        <v>37</v>
      </c>
      <c r="G509" s="24" t="s">
        <v>78</v>
      </c>
      <c r="H509" s="107" t="s">
        <v>16</v>
      </c>
      <c r="I509" s="107" t="s">
        <v>38</v>
      </c>
      <c r="J509" s="7"/>
      <c r="K509" s="7"/>
      <c r="L509" s="7"/>
      <c r="M509" s="8"/>
      <c r="N509" s="8"/>
      <c r="O509" s="8"/>
    </row>
    <row r="510" spans="2:15" ht="12.75" x14ac:dyDescent="0.2">
      <c r="B510" s="207" t="s">
        <v>39</v>
      </c>
      <c r="C510" s="207"/>
      <c r="D510" s="27">
        <v>4</v>
      </c>
      <c r="E510" s="28">
        <v>0.88</v>
      </c>
      <c r="F510" s="28">
        <v>0.95</v>
      </c>
      <c r="G510" s="29">
        <v>0.89</v>
      </c>
      <c r="H510" s="30">
        <v>1</v>
      </c>
      <c r="I510" s="30">
        <f>+AVERAGE(E510:H510)</f>
        <v>0.93</v>
      </c>
      <c r="J510" s="31"/>
      <c r="K510" s="32"/>
      <c r="L510" s="31"/>
      <c r="M510" s="8"/>
      <c r="N510" s="8"/>
      <c r="O510" s="8"/>
    </row>
    <row r="511" spans="2:15" ht="12.75" x14ac:dyDescent="0.2">
      <c r="B511" s="199" t="s">
        <v>40</v>
      </c>
      <c r="C511" s="199"/>
      <c r="D511" s="33">
        <v>17</v>
      </c>
      <c r="E511" s="28">
        <v>0.84</v>
      </c>
      <c r="F511" s="28">
        <v>0.93</v>
      </c>
      <c r="G511" s="28">
        <v>0.69</v>
      </c>
      <c r="H511" s="30">
        <v>0.93</v>
      </c>
      <c r="I511" s="30">
        <f>+AVERAGE(E511:H511)</f>
        <v>0.84750000000000003</v>
      </c>
      <c r="J511" s="31"/>
      <c r="K511" s="32"/>
      <c r="L511" s="31"/>
      <c r="M511" s="8"/>
      <c r="N511" s="8"/>
      <c r="O511" s="8"/>
    </row>
    <row r="512" spans="2:15" ht="12.75" x14ac:dyDescent="0.2">
      <c r="B512" s="212" t="s">
        <v>41</v>
      </c>
      <c r="C512" s="212"/>
      <c r="D512" s="34">
        <v>6</v>
      </c>
      <c r="E512" s="28">
        <v>0.63</v>
      </c>
      <c r="F512" s="28">
        <v>0.87</v>
      </c>
      <c r="G512" s="35">
        <v>0.92</v>
      </c>
      <c r="H512" s="30">
        <v>1</v>
      </c>
      <c r="I512" s="30">
        <f>+AVERAGE(E512:H512)</f>
        <v>0.85499999999999998</v>
      </c>
      <c r="J512" s="31"/>
      <c r="K512" s="32"/>
      <c r="L512" s="31"/>
      <c r="M512" s="8"/>
      <c r="N512" s="8"/>
      <c r="O512" s="8"/>
    </row>
    <row r="513" spans="2:15" ht="12.75" x14ac:dyDescent="0.2">
      <c r="B513" s="213" t="s">
        <v>42</v>
      </c>
      <c r="C513" s="213"/>
      <c r="D513" s="213"/>
      <c r="E513" s="213"/>
      <c r="F513" s="213"/>
      <c r="G513" s="213"/>
      <c r="H513" s="213"/>
      <c r="I513" s="36">
        <f>+AVERAGE(I510:I512)</f>
        <v>0.87750000000000006</v>
      </c>
      <c r="J513" s="31"/>
      <c r="K513" s="32"/>
      <c r="L513" s="31"/>
      <c r="M513" s="8"/>
      <c r="N513" s="8"/>
      <c r="O513" s="8"/>
    </row>
    <row r="514" spans="2:15" ht="12.75" x14ac:dyDescent="0.2"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</row>
    <row r="515" spans="2:15" ht="12.75" x14ac:dyDescent="0.2">
      <c r="B515" s="214" t="s">
        <v>11</v>
      </c>
      <c r="C515" s="215"/>
      <c r="D515" s="210" t="s">
        <v>1</v>
      </c>
      <c r="E515" s="218" t="s">
        <v>12</v>
      </c>
      <c r="F515" s="214" t="s">
        <v>43</v>
      </c>
      <c r="G515" s="215"/>
      <c r="H515" s="214" t="s">
        <v>15</v>
      </c>
      <c r="I515" s="215"/>
      <c r="J515" s="214" t="s">
        <v>16</v>
      </c>
      <c r="K515" s="215"/>
      <c r="L515" s="210" t="s">
        <v>34</v>
      </c>
      <c r="M515" s="210" t="s">
        <v>18</v>
      </c>
      <c r="N515" s="8"/>
      <c r="O515" s="8"/>
    </row>
    <row r="516" spans="2:15" ht="12.75" x14ac:dyDescent="0.2">
      <c r="B516" s="216"/>
      <c r="C516" s="217"/>
      <c r="D516" s="211"/>
      <c r="E516" s="219"/>
      <c r="F516" s="216"/>
      <c r="G516" s="217"/>
      <c r="H516" s="216"/>
      <c r="I516" s="217"/>
      <c r="J516" s="216"/>
      <c r="K516" s="217"/>
      <c r="L516" s="211"/>
      <c r="M516" s="211"/>
      <c r="N516" s="8"/>
      <c r="O516" s="8"/>
    </row>
    <row r="517" spans="2:15" ht="12.75" x14ac:dyDescent="0.2">
      <c r="B517" s="208" t="s">
        <v>44</v>
      </c>
      <c r="C517" s="209"/>
      <c r="D517" s="109">
        <v>3</v>
      </c>
      <c r="E517" s="108">
        <v>0.96</v>
      </c>
      <c r="F517" s="220">
        <v>0.85299999999999998</v>
      </c>
      <c r="G517" s="221"/>
      <c r="H517" s="220">
        <v>0.93</v>
      </c>
      <c r="I517" s="221"/>
      <c r="J517" s="220">
        <v>0.75</v>
      </c>
      <c r="K517" s="221"/>
      <c r="L517" s="108">
        <v>0.96</v>
      </c>
      <c r="M517" s="108">
        <f>+AVERAGE(E517:L517)</f>
        <v>0.89059999999999984</v>
      </c>
      <c r="N517" s="8"/>
      <c r="O517" s="8"/>
    </row>
    <row r="518" spans="2:15" ht="12.75" x14ac:dyDescent="0.2">
      <c r="B518" s="37"/>
      <c r="C518" s="37"/>
      <c r="D518" s="25"/>
      <c r="E518" s="38"/>
      <c r="F518" s="38"/>
      <c r="G518" s="25"/>
      <c r="H518" s="38"/>
      <c r="I518" s="25"/>
      <c r="J518" s="38"/>
      <c r="K518" s="25"/>
      <c r="L518" s="38"/>
      <c r="M518" s="8"/>
      <c r="N518" s="8"/>
      <c r="O518" s="8"/>
    </row>
    <row r="519" spans="2:15" ht="12.75" x14ac:dyDescent="0.2">
      <c r="B519" s="197" t="s">
        <v>11</v>
      </c>
      <c r="C519" s="197"/>
      <c r="D519" s="197" t="s">
        <v>1</v>
      </c>
      <c r="E519" s="198" t="s">
        <v>12</v>
      </c>
      <c r="F519" s="197" t="s">
        <v>28</v>
      </c>
      <c r="G519" s="197"/>
      <c r="H519" s="197" t="s">
        <v>25</v>
      </c>
      <c r="I519" s="197"/>
      <c r="J519" s="197" t="s">
        <v>29</v>
      </c>
      <c r="K519" s="197"/>
      <c r="L519" s="197" t="s">
        <v>30</v>
      </c>
      <c r="M519" s="197"/>
      <c r="N519" s="197" t="s">
        <v>31</v>
      </c>
      <c r="O519" s="197"/>
    </row>
    <row r="520" spans="2:15" ht="12.75" x14ac:dyDescent="0.2">
      <c r="B520" s="197"/>
      <c r="C520" s="197"/>
      <c r="D520" s="197"/>
      <c r="E520" s="198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</row>
    <row r="521" spans="2:15" ht="12.75" x14ac:dyDescent="0.2">
      <c r="B521" s="201" t="s">
        <v>76</v>
      </c>
      <c r="C521" s="201"/>
      <c r="D521" s="109">
        <v>3</v>
      </c>
      <c r="E521" s="108">
        <v>0.95</v>
      </c>
      <c r="F521" s="202">
        <v>1</v>
      </c>
      <c r="G521" s="203"/>
      <c r="H521" s="202">
        <v>1</v>
      </c>
      <c r="I521" s="203"/>
      <c r="J521" s="202">
        <v>0.92</v>
      </c>
      <c r="K521" s="203"/>
      <c r="L521" s="202">
        <v>0.5</v>
      </c>
      <c r="M521" s="202"/>
      <c r="N521" s="202">
        <v>1</v>
      </c>
      <c r="O521" s="203"/>
    </row>
    <row r="522" spans="2:15" ht="12.75" x14ac:dyDescent="0.2">
      <c r="B522" s="204" t="s">
        <v>33</v>
      </c>
      <c r="C522" s="205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206">
        <f>(E521+F521+H521+J521+L521+N521)/6</f>
        <v>0.89500000000000002</v>
      </c>
      <c r="O522" s="205"/>
    </row>
    <row r="523" spans="2:15" ht="12.75" x14ac:dyDescent="0.2"/>
    <row r="524" spans="2:15" ht="63.75" x14ac:dyDescent="0.2">
      <c r="B524" s="200" t="s">
        <v>11</v>
      </c>
      <c r="C524" s="200"/>
      <c r="D524" s="26" t="s">
        <v>1</v>
      </c>
      <c r="E524" s="26" t="s">
        <v>28</v>
      </c>
      <c r="F524" s="107" t="s">
        <v>79</v>
      </c>
      <c r="G524" s="24" t="s">
        <v>78</v>
      </c>
      <c r="H524" s="107" t="s">
        <v>38</v>
      </c>
      <c r="I524" s="65"/>
    </row>
    <row r="525" spans="2:15" ht="12.75" x14ac:dyDescent="0.2">
      <c r="B525" s="207" t="s">
        <v>71</v>
      </c>
      <c r="C525" s="207"/>
      <c r="D525" s="27">
        <v>9</v>
      </c>
      <c r="E525" s="28">
        <v>0.96</v>
      </c>
      <c r="F525" s="28">
        <v>0.94</v>
      </c>
      <c r="G525" s="29">
        <v>0.96</v>
      </c>
      <c r="H525" s="30">
        <f>+AVERAGE(E525:G525)</f>
        <v>0.95333333333333325</v>
      </c>
      <c r="I525" s="66"/>
    </row>
    <row r="526" spans="2:15" ht="12.75" x14ac:dyDescent="0.2">
      <c r="B526" s="199" t="s">
        <v>77</v>
      </c>
      <c r="C526" s="199"/>
      <c r="D526" s="33">
        <v>10</v>
      </c>
      <c r="E526" s="28">
        <v>0.95</v>
      </c>
      <c r="F526" s="28">
        <v>1</v>
      </c>
      <c r="G526" s="28">
        <v>1</v>
      </c>
      <c r="H526" s="30">
        <f>+AVERAGE(E526:G526)</f>
        <v>0.98333333333333339</v>
      </c>
      <c r="I526" s="66"/>
    </row>
    <row r="527" spans="2:15" ht="25.5" x14ac:dyDescent="0.2">
      <c r="B527" s="63" t="s">
        <v>42</v>
      </c>
      <c r="C527" s="64"/>
      <c r="D527" s="64"/>
      <c r="E527" s="64"/>
      <c r="F527" s="64"/>
      <c r="G527" s="64"/>
      <c r="H527" s="36">
        <f>+AVERAGE(H525:H526)</f>
        <v>0.96833333333333327</v>
      </c>
      <c r="I527" s="66"/>
    </row>
    <row r="528" spans="2:15" ht="12.75" x14ac:dyDescent="0.2"/>
    <row r="529" spans="2:9" ht="12.75" x14ac:dyDescent="0.2">
      <c r="B529" s="154" t="s">
        <v>147</v>
      </c>
    </row>
    <row r="530" spans="2:9" ht="12.75" x14ac:dyDescent="0.2"/>
    <row r="531" spans="2:9" ht="12.75" x14ac:dyDescent="0.2">
      <c r="B531" s="155" t="s">
        <v>48</v>
      </c>
    </row>
    <row r="532" spans="2:9" ht="12.75" x14ac:dyDescent="0.2"/>
    <row r="533" spans="2:9" ht="51" x14ac:dyDescent="0.2">
      <c r="B533" s="197" t="s">
        <v>11</v>
      </c>
      <c r="C533" s="197"/>
      <c r="D533" s="146" t="s">
        <v>1</v>
      </c>
      <c r="E533" s="146" t="s">
        <v>13</v>
      </c>
      <c r="F533" s="146" t="s">
        <v>15</v>
      </c>
      <c r="G533" s="146" t="s">
        <v>84</v>
      </c>
      <c r="H533" s="146" t="s">
        <v>16</v>
      </c>
      <c r="I533" s="146" t="s">
        <v>18</v>
      </c>
    </row>
    <row r="534" spans="2:9" ht="12.75" x14ac:dyDescent="0.2">
      <c r="B534" s="198" t="s">
        <v>145</v>
      </c>
      <c r="C534" s="198"/>
      <c r="D534" s="148">
        <v>5</v>
      </c>
      <c r="E534" s="13">
        <v>0.33</v>
      </c>
      <c r="F534" s="14">
        <v>0.75</v>
      </c>
      <c r="G534" s="15">
        <v>0.25</v>
      </c>
      <c r="H534" s="14">
        <v>1</v>
      </c>
      <c r="I534" s="15">
        <f>+AVERAGE(E534:H534)</f>
        <v>0.58250000000000002</v>
      </c>
    </row>
    <row r="535" spans="2:9" ht="26.25" customHeight="1" x14ac:dyDescent="0.2">
      <c r="B535" s="201" t="s">
        <v>146</v>
      </c>
      <c r="C535" s="201"/>
      <c r="D535" s="148">
        <v>5</v>
      </c>
      <c r="E535" s="13">
        <v>0.67</v>
      </c>
      <c r="F535" s="14">
        <v>0.95</v>
      </c>
      <c r="G535" s="15">
        <v>0.92</v>
      </c>
      <c r="H535" s="14">
        <v>1</v>
      </c>
      <c r="I535" s="15">
        <f>+AVERAGE(E535:H535)</f>
        <v>0.88500000000000001</v>
      </c>
    </row>
    <row r="536" spans="2:9" ht="102.75" customHeight="1" x14ac:dyDescent="0.2"/>
    <row r="537" spans="2:9" ht="12.75" x14ac:dyDescent="0.2">
      <c r="B537" s="155" t="s">
        <v>49</v>
      </c>
    </row>
    <row r="538" spans="2:9" ht="12.75" x14ac:dyDescent="0.2"/>
    <row r="539" spans="2:9" ht="51" x14ac:dyDescent="0.2">
      <c r="B539" s="197" t="s">
        <v>11</v>
      </c>
      <c r="C539" s="197"/>
      <c r="D539" s="146" t="s">
        <v>1</v>
      </c>
      <c r="E539" s="146" t="s">
        <v>13</v>
      </c>
      <c r="F539" s="146" t="s">
        <v>15</v>
      </c>
      <c r="G539" s="146" t="s">
        <v>84</v>
      </c>
      <c r="H539" s="146" t="s">
        <v>16</v>
      </c>
      <c r="I539" s="146" t="s">
        <v>18</v>
      </c>
    </row>
    <row r="540" spans="2:9" ht="12.75" x14ac:dyDescent="0.2">
      <c r="B540" s="198" t="s">
        <v>145</v>
      </c>
      <c r="C540" s="198"/>
      <c r="D540" s="148">
        <v>5</v>
      </c>
      <c r="E540" s="13">
        <v>0.33</v>
      </c>
      <c r="F540" s="14">
        <v>0.88</v>
      </c>
      <c r="G540" s="15">
        <v>0.52</v>
      </c>
      <c r="H540" s="14">
        <v>0.92</v>
      </c>
      <c r="I540" s="15">
        <f>+AVERAGE(E540:H540)</f>
        <v>0.66249999999999998</v>
      </c>
    </row>
    <row r="541" spans="2:9" ht="26.25" customHeight="1" x14ac:dyDescent="0.2">
      <c r="B541" s="201" t="s">
        <v>146</v>
      </c>
      <c r="C541" s="201"/>
      <c r="D541" s="148">
        <v>1</v>
      </c>
      <c r="E541" s="13">
        <v>0.5</v>
      </c>
      <c r="F541" s="14">
        <v>0.5</v>
      </c>
      <c r="G541" s="15">
        <v>1</v>
      </c>
      <c r="H541" s="14">
        <v>1</v>
      </c>
      <c r="I541" s="15">
        <f>+AVERAGE(E541:H541)</f>
        <v>0.75</v>
      </c>
    </row>
    <row r="542" spans="2:9" ht="12.75" x14ac:dyDescent="0.2"/>
    <row r="543" spans="2:9" ht="12.75" x14ac:dyDescent="0.2">
      <c r="B543" s="155" t="s">
        <v>50</v>
      </c>
    </row>
    <row r="544" spans="2:9" ht="12.75" x14ac:dyDescent="0.2"/>
    <row r="545" spans="1:15" ht="51" x14ac:dyDescent="0.2">
      <c r="B545" s="197" t="s">
        <v>11</v>
      </c>
      <c r="C545" s="197"/>
      <c r="D545" s="146" t="s">
        <v>1</v>
      </c>
      <c r="E545" s="146" t="s">
        <v>13</v>
      </c>
      <c r="F545" s="146" t="s">
        <v>15</v>
      </c>
      <c r="G545" s="146" t="s">
        <v>84</v>
      </c>
      <c r="H545" s="146" t="s">
        <v>16</v>
      </c>
      <c r="I545" s="146" t="s">
        <v>18</v>
      </c>
    </row>
    <row r="546" spans="1:15" ht="12.75" x14ac:dyDescent="0.2">
      <c r="B546" s="198" t="s">
        <v>145</v>
      </c>
      <c r="C546" s="198"/>
      <c r="D546" s="148">
        <v>2</v>
      </c>
      <c r="E546" s="13">
        <v>0.33</v>
      </c>
      <c r="F546" s="14">
        <v>1</v>
      </c>
      <c r="G546" s="15">
        <v>0.22</v>
      </c>
      <c r="H546" s="14">
        <v>1</v>
      </c>
      <c r="I546" s="15">
        <f>+AVERAGE(E546:H546)</f>
        <v>0.63749999999999996</v>
      </c>
    </row>
    <row r="547" spans="1:15" ht="12.75" x14ac:dyDescent="0.2">
      <c r="B547" s="201" t="s">
        <v>146</v>
      </c>
      <c r="C547" s="201"/>
      <c r="D547" s="148">
        <v>1</v>
      </c>
      <c r="E547" s="13">
        <v>0.33</v>
      </c>
      <c r="F547" s="14">
        <v>0.75</v>
      </c>
      <c r="G547" s="15">
        <v>0.5</v>
      </c>
      <c r="H547" s="14">
        <v>1</v>
      </c>
      <c r="I547" s="15">
        <f>+AVERAGE(E547:H547)</f>
        <v>0.64500000000000002</v>
      </c>
    </row>
    <row r="548" spans="1:15" ht="12.75" x14ac:dyDescent="0.2">
      <c r="A548" s="25"/>
      <c r="B548" s="25"/>
      <c r="C548" s="25"/>
      <c r="D548" s="25"/>
      <c r="E548" s="156"/>
      <c r="F548" s="157"/>
      <c r="G548" s="140"/>
      <c r="H548" s="157"/>
      <c r="I548" s="140"/>
    </row>
    <row r="549" spans="1:15" ht="12.75" x14ac:dyDescent="0.2">
      <c r="B549" s="12" t="s">
        <v>51</v>
      </c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</row>
    <row r="550" spans="1:15" ht="12.75" x14ac:dyDescent="0.2"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</row>
    <row r="551" spans="1:15" x14ac:dyDescent="0.2">
      <c r="B551" s="197" t="s">
        <v>11</v>
      </c>
      <c r="C551" s="197"/>
      <c r="D551" s="111" t="s">
        <v>1</v>
      </c>
      <c r="E551" s="111" t="s">
        <v>12</v>
      </c>
      <c r="F551" s="111" t="s">
        <v>13</v>
      </c>
      <c r="G551" s="111" t="s">
        <v>14</v>
      </c>
      <c r="H551" s="111" t="s">
        <v>15</v>
      </c>
      <c r="I551" s="111" t="s">
        <v>16</v>
      </c>
      <c r="J551" s="111" t="s">
        <v>17</v>
      </c>
      <c r="K551" s="111" t="s">
        <v>18</v>
      </c>
      <c r="L551" s="8"/>
      <c r="M551" s="8"/>
      <c r="N551" s="8"/>
      <c r="O551" s="8"/>
    </row>
    <row r="552" spans="1:15" ht="12.75" x14ac:dyDescent="0.2">
      <c r="B552" s="201" t="s">
        <v>19</v>
      </c>
      <c r="C552" s="201"/>
      <c r="D552" s="160">
        <v>41</v>
      </c>
      <c r="E552" s="13">
        <v>0.98</v>
      </c>
      <c r="F552" s="14">
        <v>0.99</v>
      </c>
      <c r="G552" s="15">
        <v>0.98</v>
      </c>
      <c r="H552" s="14">
        <v>0.98</v>
      </c>
      <c r="I552" s="15">
        <v>0.99</v>
      </c>
      <c r="J552" s="15">
        <v>0.96</v>
      </c>
      <c r="K552" s="16">
        <f>+AVERAGE(E552:J552)</f>
        <v>0.98</v>
      </c>
      <c r="L552" s="8"/>
      <c r="M552" s="8"/>
      <c r="N552" s="8"/>
      <c r="O552" s="8"/>
    </row>
    <row r="553" spans="1:15" ht="12.75" x14ac:dyDescent="0.2">
      <c r="B553" s="208" t="s">
        <v>20</v>
      </c>
      <c r="C553" s="209"/>
      <c r="D553" s="160">
        <v>19</v>
      </c>
      <c r="E553" s="13">
        <v>0.98</v>
      </c>
      <c r="F553" s="14">
        <v>0.99</v>
      </c>
      <c r="G553" s="15">
        <v>1</v>
      </c>
      <c r="H553" s="14">
        <v>0.97</v>
      </c>
      <c r="I553" s="15">
        <v>1</v>
      </c>
      <c r="J553" s="15">
        <v>0.97</v>
      </c>
      <c r="K553" s="16">
        <f t="shared" ref="K553:K559" si="9">+AVERAGE(E553:J553)</f>
        <v>0.98499999999999988</v>
      </c>
      <c r="L553" s="8"/>
      <c r="M553" s="8"/>
      <c r="N553" s="8"/>
      <c r="O553" s="8"/>
    </row>
    <row r="554" spans="1:15" ht="24.75" customHeight="1" x14ac:dyDescent="0.2">
      <c r="B554" s="201" t="s">
        <v>21</v>
      </c>
      <c r="C554" s="201"/>
      <c r="D554" s="160">
        <v>16</v>
      </c>
      <c r="E554" s="14">
        <v>0.99</v>
      </c>
      <c r="F554" s="17">
        <v>1</v>
      </c>
      <c r="G554" s="159">
        <v>1</v>
      </c>
      <c r="H554" s="17">
        <v>0.96</v>
      </c>
      <c r="I554" s="15">
        <v>1</v>
      </c>
      <c r="J554" s="159">
        <v>1</v>
      </c>
      <c r="K554" s="16">
        <f t="shared" si="9"/>
        <v>0.9916666666666667</v>
      </c>
      <c r="L554" s="8"/>
      <c r="M554" s="8"/>
      <c r="N554" s="8"/>
      <c r="O554" s="8"/>
    </row>
    <row r="555" spans="1:15" ht="12.75" x14ac:dyDescent="0.2">
      <c r="B555" s="208" t="s">
        <v>115</v>
      </c>
      <c r="C555" s="209"/>
      <c r="D555" s="160">
        <v>44</v>
      </c>
      <c r="E555" s="17">
        <v>0.96</v>
      </c>
      <c r="F555" s="17">
        <v>0.98</v>
      </c>
      <c r="G555" s="159">
        <v>0.98</v>
      </c>
      <c r="H555" s="17">
        <v>0.96</v>
      </c>
      <c r="I555" s="15">
        <v>0.99</v>
      </c>
      <c r="J555" s="159">
        <v>0.95</v>
      </c>
      <c r="K555" s="16">
        <f t="shared" si="9"/>
        <v>0.97000000000000008</v>
      </c>
      <c r="L555" s="8"/>
      <c r="M555" s="8"/>
      <c r="N555" s="8"/>
      <c r="O555" s="8"/>
    </row>
    <row r="556" spans="1:15" ht="12.75" x14ac:dyDescent="0.2">
      <c r="B556" s="208" t="s">
        <v>85</v>
      </c>
      <c r="C556" s="209"/>
      <c r="D556" s="160">
        <v>19</v>
      </c>
      <c r="E556" s="17">
        <v>0.95</v>
      </c>
      <c r="F556" s="17">
        <v>0.98</v>
      </c>
      <c r="G556" s="159">
        <v>0.97</v>
      </c>
      <c r="H556" s="17">
        <v>0.96</v>
      </c>
      <c r="I556" s="15">
        <v>0.98</v>
      </c>
      <c r="J556" s="159">
        <v>0.99</v>
      </c>
      <c r="K556" s="16">
        <f t="shared" si="9"/>
        <v>0.97166666666666668</v>
      </c>
      <c r="L556" s="8"/>
      <c r="M556" s="8"/>
      <c r="N556" s="8"/>
      <c r="O556" s="8"/>
    </row>
    <row r="557" spans="1:15" ht="12.75" x14ac:dyDescent="0.2">
      <c r="B557" s="208" t="s">
        <v>80</v>
      </c>
      <c r="C557" s="209"/>
      <c r="D557" s="160">
        <v>1</v>
      </c>
      <c r="E557" s="17">
        <v>1</v>
      </c>
      <c r="F557" s="17">
        <v>1</v>
      </c>
      <c r="G557" s="159">
        <v>1</v>
      </c>
      <c r="H557" s="17">
        <v>0.91</v>
      </c>
      <c r="I557" s="15">
        <v>1</v>
      </c>
      <c r="J557" s="159">
        <v>1</v>
      </c>
      <c r="K557" s="16">
        <f t="shared" si="9"/>
        <v>0.98499999999999999</v>
      </c>
      <c r="L557" s="8"/>
      <c r="M557" s="8"/>
      <c r="N557" s="8"/>
      <c r="O557" s="8"/>
    </row>
    <row r="558" spans="1:15" ht="12.75" x14ac:dyDescent="0.2">
      <c r="B558" s="208" t="s">
        <v>116</v>
      </c>
      <c r="C558" s="209"/>
      <c r="D558" s="160">
        <v>32</v>
      </c>
      <c r="E558" s="17">
        <v>0.95</v>
      </c>
      <c r="F558" s="17">
        <v>0.96</v>
      </c>
      <c r="G558" s="159">
        <v>0.97</v>
      </c>
      <c r="H558" s="17">
        <v>0.88</v>
      </c>
      <c r="I558" s="15">
        <v>1</v>
      </c>
      <c r="J558" s="159">
        <v>0.94</v>
      </c>
      <c r="K558" s="16">
        <f t="shared" si="9"/>
        <v>0.94999999999999984</v>
      </c>
      <c r="L558" s="8"/>
      <c r="M558" s="8"/>
      <c r="N558" s="8"/>
      <c r="O558" s="8"/>
    </row>
    <row r="559" spans="1:15" ht="12.75" x14ac:dyDescent="0.2">
      <c r="B559" s="18" t="s">
        <v>23</v>
      </c>
      <c r="C559" s="19"/>
      <c r="D559" s="160">
        <v>20</v>
      </c>
      <c r="E559" s="17">
        <v>0.98</v>
      </c>
      <c r="F559" s="17">
        <v>0.98</v>
      </c>
      <c r="G559" s="159">
        <v>1</v>
      </c>
      <c r="H559" s="17">
        <v>0.98</v>
      </c>
      <c r="I559" s="15">
        <v>0.99</v>
      </c>
      <c r="J559" s="159">
        <v>0.98</v>
      </c>
      <c r="K559" s="16">
        <f t="shared" si="9"/>
        <v>0.98499999999999999</v>
      </c>
      <c r="L559" s="8"/>
      <c r="M559" s="8"/>
      <c r="N559" s="8"/>
      <c r="O559" s="8"/>
    </row>
    <row r="560" spans="1:15" ht="12.75" x14ac:dyDescent="0.2">
      <c r="B560" s="197" t="s">
        <v>24</v>
      </c>
      <c r="C560" s="197"/>
      <c r="D560" s="197"/>
      <c r="E560" s="197"/>
      <c r="F560" s="197"/>
      <c r="G560" s="197"/>
      <c r="H560" s="197"/>
      <c r="I560" s="197"/>
      <c r="J560" s="197"/>
      <c r="K560" s="20">
        <f>+AVERAGE(K552:K559)</f>
        <v>0.97729166666666678</v>
      </c>
      <c r="L560" s="8"/>
      <c r="M560" s="8"/>
      <c r="N560" s="8"/>
      <c r="O560" s="8"/>
    </row>
    <row r="561" spans="2:15" ht="12.75" x14ac:dyDescent="0.2">
      <c r="B561" s="5"/>
      <c r="C561" s="5"/>
      <c r="D561" s="5"/>
      <c r="E561" s="5"/>
      <c r="F561" s="5"/>
      <c r="G561" s="5"/>
      <c r="H561" s="5"/>
      <c r="I561" s="5"/>
      <c r="J561" s="5"/>
      <c r="K561" s="21"/>
      <c r="L561" s="8"/>
      <c r="M561" s="8"/>
      <c r="N561" s="8"/>
      <c r="O561" s="8"/>
    </row>
    <row r="562" spans="2:15" ht="51" x14ac:dyDescent="0.2">
      <c r="B562" s="197" t="s">
        <v>11</v>
      </c>
      <c r="C562" s="197"/>
      <c r="D562" s="111" t="s">
        <v>1</v>
      </c>
      <c r="E562" s="111" t="s">
        <v>13</v>
      </c>
      <c r="F562" s="111" t="s">
        <v>15</v>
      </c>
      <c r="G562" s="111" t="s">
        <v>84</v>
      </c>
      <c r="H562" s="111" t="s">
        <v>16</v>
      </c>
      <c r="I562" s="111" t="s">
        <v>18</v>
      </c>
      <c r="J562" s="5"/>
      <c r="K562" s="5"/>
      <c r="L562" s="8"/>
      <c r="M562" s="8"/>
      <c r="N562" s="8"/>
      <c r="O562" s="8"/>
    </row>
    <row r="563" spans="2:15" ht="12.75" x14ac:dyDescent="0.2">
      <c r="B563" s="198" t="s">
        <v>26</v>
      </c>
      <c r="C563" s="198"/>
      <c r="D563" s="113">
        <v>24</v>
      </c>
      <c r="E563" s="13">
        <v>0.71</v>
      </c>
      <c r="F563" s="14">
        <v>0.89</v>
      </c>
      <c r="G563" s="15">
        <v>0.72</v>
      </c>
      <c r="H563" s="14">
        <v>0.97</v>
      </c>
      <c r="I563" s="15">
        <f>+AVERAGE(E563:H563)</f>
        <v>0.82250000000000001</v>
      </c>
      <c r="J563" s="22"/>
      <c r="K563" s="23"/>
      <c r="L563" s="8"/>
      <c r="M563" s="8"/>
      <c r="N563" s="8"/>
      <c r="O563" s="8"/>
    </row>
    <row r="564" spans="2:15" ht="12.75" x14ac:dyDescent="0.2">
      <c r="B564" s="5"/>
      <c r="C564" s="5"/>
      <c r="D564" s="5"/>
      <c r="E564" s="5"/>
      <c r="F564" s="5"/>
      <c r="G564" s="5"/>
      <c r="H564" s="5"/>
      <c r="I564" s="5"/>
      <c r="J564" s="5"/>
      <c r="K564" s="21"/>
      <c r="L564" s="8"/>
      <c r="M564" s="8"/>
      <c r="N564" s="8"/>
      <c r="O564" s="8"/>
    </row>
    <row r="565" spans="2:15" ht="12.75" x14ac:dyDescent="0.2">
      <c r="B565" s="197" t="s">
        <v>11</v>
      </c>
      <c r="C565" s="197"/>
      <c r="D565" s="197" t="s">
        <v>1</v>
      </c>
      <c r="E565" s="198" t="s">
        <v>12</v>
      </c>
      <c r="F565" s="197" t="s">
        <v>28</v>
      </c>
      <c r="G565" s="197"/>
      <c r="H565" s="197" t="s">
        <v>25</v>
      </c>
      <c r="I565" s="197"/>
      <c r="J565" s="197" t="s">
        <v>29</v>
      </c>
      <c r="K565" s="204"/>
      <c r="L565" s="210" t="s">
        <v>31</v>
      </c>
      <c r="M565" s="68"/>
      <c r="N565" s="223"/>
      <c r="O565" s="223"/>
    </row>
    <row r="566" spans="2:15" ht="12.75" x14ac:dyDescent="0.2">
      <c r="B566" s="197"/>
      <c r="C566" s="197"/>
      <c r="D566" s="197"/>
      <c r="E566" s="198"/>
      <c r="F566" s="197"/>
      <c r="G566" s="197"/>
      <c r="H566" s="197"/>
      <c r="I566" s="197"/>
      <c r="J566" s="197"/>
      <c r="K566" s="204"/>
      <c r="L566" s="211"/>
      <c r="M566" s="68"/>
      <c r="N566" s="223"/>
      <c r="O566" s="223"/>
    </row>
    <row r="567" spans="2:15" ht="12.75" x14ac:dyDescent="0.2">
      <c r="B567" s="201" t="s">
        <v>32</v>
      </c>
      <c r="C567" s="201"/>
      <c r="D567" s="113">
        <v>18</v>
      </c>
      <c r="E567" s="112">
        <v>0.77</v>
      </c>
      <c r="F567" s="202">
        <v>0.89</v>
      </c>
      <c r="G567" s="203"/>
      <c r="H567" s="202">
        <v>0.77</v>
      </c>
      <c r="I567" s="203"/>
      <c r="J567" s="202">
        <v>0.83</v>
      </c>
      <c r="K567" s="222"/>
      <c r="L567" s="112">
        <v>0.87</v>
      </c>
      <c r="M567" s="68"/>
      <c r="N567" s="224"/>
      <c r="O567" s="223"/>
    </row>
    <row r="568" spans="2:15" ht="12.75" x14ac:dyDescent="0.2">
      <c r="B568" s="204" t="s">
        <v>33</v>
      </c>
      <c r="C568" s="205"/>
      <c r="D568" s="18"/>
      <c r="E568" s="67"/>
      <c r="F568" s="67"/>
      <c r="G568" s="67"/>
      <c r="H568" s="67"/>
      <c r="I568" s="67"/>
      <c r="J568" s="67"/>
      <c r="K568" s="67"/>
      <c r="L568" s="20">
        <f>(E567+F567+H567+J567+L567)/5</f>
        <v>0.82599999999999996</v>
      </c>
      <c r="M568" s="68"/>
      <c r="N568" s="224"/>
      <c r="O568" s="223"/>
    </row>
    <row r="569" spans="2:15" ht="12.75" x14ac:dyDescent="0.2">
      <c r="B569" s="201" t="s">
        <v>112</v>
      </c>
      <c r="C569" s="201"/>
      <c r="D569" s="113">
        <v>15</v>
      </c>
      <c r="E569" s="112">
        <v>0.95</v>
      </c>
      <c r="F569" s="202">
        <v>0.97</v>
      </c>
      <c r="G569" s="203"/>
      <c r="H569" s="202">
        <v>1</v>
      </c>
      <c r="I569" s="203"/>
      <c r="J569" s="202">
        <v>0.91</v>
      </c>
      <c r="K569" s="222"/>
      <c r="L569" s="112">
        <v>0.91</v>
      </c>
      <c r="M569" s="68"/>
      <c r="N569" s="115"/>
      <c r="O569" s="114"/>
    </row>
    <row r="570" spans="2:15" ht="12.75" x14ac:dyDescent="0.2">
      <c r="B570" s="204" t="s">
        <v>33</v>
      </c>
      <c r="C570" s="205"/>
      <c r="D570" s="18"/>
      <c r="E570" s="67"/>
      <c r="F570" s="67"/>
      <c r="G570" s="67"/>
      <c r="H570" s="67"/>
      <c r="I570" s="67"/>
      <c r="J570" s="67"/>
      <c r="K570" s="67"/>
      <c r="L570" s="20">
        <f>(E569+F569+H569+J569+L569)/5</f>
        <v>0.94800000000000006</v>
      </c>
      <c r="M570" s="68"/>
      <c r="N570" s="115"/>
      <c r="O570" s="114"/>
    </row>
    <row r="571" spans="2:15" ht="12.75" x14ac:dyDescent="0.2">
      <c r="B571" s="204" t="s">
        <v>33</v>
      </c>
      <c r="C571" s="205"/>
      <c r="D571" s="18"/>
      <c r="E571" s="67"/>
      <c r="F571" s="67"/>
      <c r="G571" s="67"/>
      <c r="H571" s="67"/>
      <c r="I571" s="67"/>
      <c r="J571" s="67"/>
      <c r="K571" s="67"/>
      <c r="L571" s="20">
        <f>(L568+L570)/2</f>
        <v>0.88700000000000001</v>
      </c>
      <c r="M571" s="68"/>
      <c r="N571" s="115"/>
      <c r="O571" s="114"/>
    </row>
    <row r="572" spans="2:15" ht="12.75" x14ac:dyDescent="0.2"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41"/>
      <c r="M572" s="8"/>
      <c r="N572" s="8"/>
      <c r="O572" s="8"/>
    </row>
    <row r="573" spans="2:15" ht="12.75" x14ac:dyDescent="0.2">
      <c r="B573" s="197" t="s">
        <v>11</v>
      </c>
      <c r="C573" s="197"/>
      <c r="D573" s="197" t="s">
        <v>1</v>
      </c>
      <c r="E573" s="198" t="s">
        <v>12</v>
      </c>
      <c r="F573" s="197" t="s">
        <v>25</v>
      </c>
      <c r="G573" s="197"/>
      <c r="H573" s="197" t="s">
        <v>15</v>
      </c>
      <c r="I573" s="197"/>
      <c r="J573" s="197" t="s">
        <v>34</v>
      </c>
      <c r="K573" s="197"/>
      <c r="L573" s="197" t="s">
        <v>18</v>
      </c>
      <c r="M573" s="8"/>
      <c r="N573" s="8"/>
      <c r="O573" s="8"/>
    </row>
    <row r="574" spans="2:15" ht="12.75" x14ac:dyDescent="0.2">
      <c r="B574" s="197"/>
      <c r="C574" s="197"/>
      <c r="D574" s="197"/>
      <c r="E574" s="198"/>
      <c r="F574" s="197"/>
      <c r="G574" s="197"/>
      <c r="H574" s="197"/>
      <c r="I574" s="197"/>
      <c r="J574" s="197"/>
      <c r="K574" s="197"/>
      <c r="L574" s="197"/>
      <c r="M574" s="8"/>
      <c r="N574" s="8"/>
      <c r="O574" s="8"/>
    </row>
    <row r="575" spans="2:15" ht="12.75" x14ac:dyDescent="0.2">
      <c r="B575" s="201" t="s">
        <v>35</v>
      </c>
      <c r="C575" s="201"/>
      <c r="D575" s="113">
        <v>20</v>
      </c>
      <c r="E575" s="112">
        <v>0.99</v>
      </c>
      <c r="F575" s="202">
        <v>0.82</v>
      </c>
      <c r="G575" s="203"/>
      <c r="H575" s="202">
        <v>0.95</v>
      </c>
      <c r="I575" s="203"/>
      <c r="J575" s="202">
        <v>0.98</v>
      </c>
      <c r="K575" s="203"/>
      <c r="L575" s="112">
        <f>+AVERAGE(E575:K575)</f>
        <v>0.93499999999999994</v>
      </c>
      <c r="M575" s="8"/>
      <c r="N575" s="8"/>
      <c r="O575" s="8"/>
    </row>
    <row r="576" spans="2:15" ht="12.75" x14ac:dyDescent="0.2">
      <c r="B576" s="201" t="s">
        <v>36</v>
      </c>
      <c r="C576" s="201"/>
      <c r="D576" s="113">
        <v>19</v>
      </c>
      <c r="E576" s="112">
        <v>1</v>
      </c>
      <c r="F576" s="202">
        <v>0.96</v>
      </c>
      <c r="G576" s="203"/>
      <c r="H576" s="202">
        <v>0.96</v>
      </c>
      <c r="I576" s="203"/>
      <c r="J576" s="202">
        <v>0.92</v>
      </c>
      <c r="K576" s="203"/>
      <c r="L576" s="112">
        <f>+AVERAGE(E576:K576)</f>
        <v>0.96</v>
      </c>
      <c r="M576" s="8"/>
      <c r="N576" s="8"/>
      <c r="O576" s="8"/>
    </row>
    <row r="577" spans="2:15" ht="12.75" x14ac:dyDescent="0.2">
      <c r="B577" s="197" t="s">
        <v>33</v>
      </c>
      <c r="C577" s="197"/>
      <c r="D577" s="197"/>
      <c r="E577" s="197"/>
      <c r="F577" s="197"/>
      <c r="G577" s="197"/>
      <c r="H577" s="197"/>
      <c r="I577" s="197"/>
      <c r="J577" s="197"/>
      <c r="K577" s="197"/>
      <c r="L577" s="20">
        <f>+AVERAGE(L575:L576)</f>
        <v>0.94750000000000001</v>
      </c>
      <c r="M577" s="8"/>
      <c r="N577" s="8"/>
      <c r="O577" s="8"/>
    </row>
    <row r="578" spans="2:15" ht="12.75" x14ac:dyDescent="0.2"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21"/>
      <c r="M578" s="8"/>
      <c r="N578" s="8"/>
      <c r="O578" s="8"/>
    </row>
    <row r="579" spans="2:15" ht="51" x14ac:dyDescent="0.2">
      <c r="B579" s="200" t="s">
        <v>11</v>
      </c>
      <c r="C579" s="200"/>
      <c r="D579" s="26" t="s">
        <v>1</v>
      </c>
      <c r="E579" s="26" t="s">
        <v>28</v>
      </c>
      <c r="F579" s="24" t="s">
        <v>37</v>
      </c>
      <c r="G579" s="24" t="s">
        <v>78</v>
      </c>
      <c r="H579" s="110" t="s">
        <v>16</v>
      </c>
      <c r="I579" s="110" t="s">
        <v>38</v>
      </c>
      <c r="J579" s="7"/>
      <c r="K579" s="7"/>
      <c r="L579" s="7"/>
      <c r="M579" s="8"/>
      <c r="N579" s="8"/>
      <c r="O579" s="8"/>
    </row>
    <row r="580" spans="2:15" ht="12.75" x14ac:dyDescent="0.2">
      <c r="B580" s="207" t="s">
        <v>39</v>
      </c>
      <c r="C580" s="207"/>
      <c r="D580" s="27">
        <v>7</v>
      </c>
      <c r="E580" s="28">
        <v>1</v>
      </c>
      <c r="F580" s="28">
        <v>0.9</v>
      </c>
      <c r="G580" s="29">
        <v>1</v>
      </c>
      <c r="H580" s="30">
        <v>1</v>
      </c>
      <c r="I580" s="30">
        <f>+AVERAGE(E580:H580)</f>
        <v>0.97499999999999998</v>
      </c>
      <c r="J580" s="31"/>
      <c r="K580" s="32"/>
      <c r="L580" s="31"/>
      <c r="M580" s="8"/>
      <c r="N580" s="8"/>
      <c r="O580" s="8"/>
    </row>
    <row r="581" spans="2:15" ht="12.75" x14ac:dyDescent="0.2">
      <c r="B581" s="199" t="s">
        <v>40</v>
      </c>
      <c r="C581" s="199"/>
      <c r="D581" s="33">
        <v>9</v>
      </c>
      <c r="E581" s="28">
        <v>0.94</v>
      </c>
      <c r="F581" s="28">
        <v>0.73</v>
      </c>
      <c r="G581" s="28">
        <v>0.94</v>
      </c>
      <c r="H581" s="30">
        <v>1</v>
      </c>
      <c r="I581" s="30">
        <f>+AVERAGE(E581:H581)</f>
        <v>0.90249999999999997</v>
      </c>
      <c r="J581" s="31"/>
      <c r="K581" s="32"/>
      <c r="L581" s="31"/>
      <c r="M581" s="8"/>
      <c r="N581" s="8"/>
      <c r="O581" s="8"/>
    </row>
    <row r="582" spans="2:15" ht="12.75" x14ac:dyDescent="0.2">
      <c r="B582" s="212" t="s">
        <v>41</v>
      </c>
      <c r="C582" s="212"/>
      <c r="D582" s="34">
        <v>19</v>
      </c>
      <c r="E582" s="28">
        <v>0.92</v>
      </c>
      <c r="F582" s="28">
        <v>0.91</v>
      </c>
      <c r="G582" s="35">
        <v>0.89</v>
      </c>
      <c r="H582" s="30">
        <v>1</v>
      </c>
      <c r="I582" s="30">
        <f>+AVERAGE(E582:H582)</f>
        <v>0.93</v>
      </c>
      <c r="J582" s="31"/>
      <c r="K582" s="32"/>
      <c r="L582" s="31"/>
      <c r="M582" s="8"/>
      <c r="N582" s="8"/>
      <c r="O582" s="8"/>
    </row>
    <row r="583" spans="2:15" ht="12.75" x14ac:dyDescent="0.2">
      <c r="B583" s="213" t="s">
        <v>42</v>
      </c>
      <c r="C583" s="213"/>
      <c r="D583" s="213"/>
      <c r="E583" s="213"/>
      <c r="F583" s="213"/>
      <c r="G583" s="213"/>
      <c r="H583" s="213"/>
      <c r="I583" s="36">
        <f>+AVERAGE(I580:I582)</f>
        <v>0.93583333333333341</v>
      </c>
      <c r="J583" s="31"/>
      <c r="K583" s="32"/>
      <c r="L583" s="31"/>
      <c r="M583" s="8"/>
      <c r="N583" s="8"/>
      <c r="O583" s="8"/>
    </row>
    <row r="584" spans="2:15" ht="12.75" x14ac:dyDescent="0.2"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</row>
    <row r="585" spans="2:15" ht="12.75" x14ac:dyDescent="0.2">
      <c r="B585" s="214" t="s">
        <v>11</v>
      </c>
      <c r="C585" s="215"/>
      <c r="D585" s="210" t="s">
        <v>1</v>
      </c>
      <c r="E585" s="218" t="s">
        <v>12</v>
      </c>
      <c r="F585" s="214" t="s">
        <v>43</v>
      </c>
      <c r="G585" s="215"/>
      <c r="H585" s="214" t="s">
        <v>15</v>
      </c>
      <c r="I585" s="215"/>
      <c r="J585" s="214" t="s">
        <v>16</v>
      </c>
      <c r="K585" s="215"/>
      <c r="L585" s="210" t="s">
        <v>34</v>
      </c>
      <c r="M585" s="210" t="s">
        <v>18</v>
      </c>
      <c r="N585" s="8"/>
      <c r="O585" s="8"/>
    </row>
    <row r="586" spans="2:15" ht="12.75" x14ac:dyDescent="0.2">
      <c r="B586" s="216"/>
      <c r="C586" s="217"/>
      <c r="D586" s="211"/>
      <c r="E586" s="219"/>
      <c r="F586" s="216"/>
      <c r="G586" s="217"/>
      <c r="H586" s="216"/>
      <c r="I586" s="217"/>
      <c r="J586" s="216"/>
      <c r="K586" s="217"/>
      <c r="L586" s="211"/>
      <c r="M586" s="211"/>
      <c r="N586" s="8"/>
      <c r="O586" s="8"/>
    </row>
    <row r="587" spans="2:15" ht="12.75" x14ac:dyDescent="0.2">
      <c r="B587" s="208" t="s">
        <v>44</v>
      </c>
      <c r="C587" s="209"/>
      <c r="D587" s="113">
        <v>4</v>
      </c>
      <c r="E587" s="112">
        <v>0.87</v>
      </c>
      <c r="F587" s="220">
        <v>0.91</v>
      </c>
      <c r="G587" s="221"/>
      <c r="H587" s="220">
        <v>0.96</v>
      </c>
      <c r="I587" s="221"/>
      <c r="J587" s="220">
        <v>0.81</v>
      </c>
      <c r="K587" s="221"/>
      <c r="L587" s="112">
        <v>1</v>
      </c>
      <c r="M587" s="112">
        <f>+AVERAGE(E587:L587)</f>
        <v>0.91000000000000014</v>
      </c>
      <c r="N587" s="8"/>
      <c r="O587" s="8"/>
    </row>
    <row r="588" spans="2:15" ht="12.75" x14ac:dyDescent="0.2">
      <c r="B588" s="37"/>
      <c r="C588" s="37"/>
      <c r="D588" s="25"/>
      <c r="E588" s="38"/>
      <c r="F588" s="38"/>
      <c r="G588" s="25"/>
      <c r="H588" s="38"/>
      <c r="I588" s="25"/>
      <c r="J588" s="38"/>
      <c r="K588" s="25"/>
      <c r="L588" s="38"/>
      <c r="M588" s="8"/>
      <c r="N588" s="8"/>
      <c r="O588" s="8"/>
    </row>
    <row r="589" spans="2:15" ht="12.75" x14ac:dyDescent="0.2">
      <c r="B589" s="197" t="s">
        <v>11</v>
      </c>
      <c r="C589" s="197"/>
      <c r="D589" s="197" t="s">
        <v>1</v>
      </c>
      <c r="E589" s="198" t="s">
        <v>12</v>
      </c>
      <c r="F589" s="197" t="s">
        <v>28</v>
      </c>
      <c r="G589" s="197"/>
      <c r="H589" s="197" t="s">
        <v>25</v>
      </c>
      <c r="I589" s="197"/>
      <c r="J589" s="197" t="s">
        <v>29</v>
      </c>
      <c r="K589" s="197"/>
      <c r="L589" s="197" t="s">
        <v>30</v>
      </c>
      <c r="M589" s="197"/>
      <c r="N589" s="197" t="s">
        <v>31</v>
      </c>
      <c r="O589" s="197"/>
    </row>
    <row r="590" spans="2:15" ht="26.25" customHeight="1" x14ac:dyDescent="0.2">
      <c r="B590" s="197"/>
      <c r="C590" s="197"/>
      <c r="D590" s="197"/>
      <c r="E590" s="198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</row>
    <row r="591" spans="2:15" ht="12.75" x14ac:dyDescent="0.2">
      <c r="B591" s="201" t="s">
        <v>76</v>
      </c>
      <c r="C591" s="201"/>
      <c r="D591" s="113"/>
      <c r="E591" s="112"/>
      <c r="F591" s="202"/>
      <c r="G591" s="203"/>
      <c r="H591" s="202"/>
      <c r="I591" s="203"/>
      <c r="J591" s="202"/>
      <c r="K591" s="203"/>
      <c r="L591" s="202"/>
      <c r="M591" s="202"/>
      <c r="N591" s="202"/>
      <c r="O591" s="203"/>
    </row>
    <row r="592" spans="2:15" ht="12.75" x14ac:dyDescent="0.2">
      <c r="B592" s="204" t="s">
        <v>33</v>
      </c>
      <c r="C592" s="205"/>
      <c r="D592" s="197"/>
      <c r="E592" s="197"/>
      <c r="F592" s="197"/>
      <c r="G592" s="197"/>
      <c r="H592" s="197"/>
      <c r="I592" s="197"/>
      <c r="J592" s="197"/>
      <c r="K592" s="197"/>
      <c r="L592" s="197"/>
      <c r="M592" s="197"/>
      <c r="N592" s="206">
        <f>(E591+F591+H591+J591+L591+N591)/6</f>
        <v>0</v>
      </c>
      <c r="O592" s="205"/>
    </row>
    <row r="593" spans="2:11" ht="12.75" x14ac:dyDescent="0.2"/>
    <row r="594" spans="2:11" ht="63.75" x14ac:dyDescent="0.2">
      <c r="B594" s="200" t="s">
        <v>11</v>
      </c>
      <c r="C594" s="200"/>
      <c r="D594" s="26" t="s">
        <v>1</v>
      </c>
      <c r="E594" s="26" t="s">
        <v>28</v>
      </c>
      <c r="F594" s="110" t="s">
        <v>79</v>
      </c>
      <c r="G594" s="24" t="s">
        <v>78</v>
      </c>
      <c r="H594" s="110" t="s">
        <v>38</v>
      </c>
      <c r="I594" s="65"/>
    </row>
    <row r="595" spans="2:11" ht="12.75" x14ac:dyDescent="0.2">
      <c r="B595" s="207" t="s">
        <v>71</v>
      </c>
      <c r="C595" s="207"/>
      <c r="D595" s="27">
        <v>8</v>
      </c>
      <c r="E595" s="28">
        <v>1</v>
      </c>
      <c r="F595" s="28">
        <v>0.97</v>
      </c>
      <c r="G595" s="29">
        <v>1</v>
      </c>
      <c r="H595" s="30">
        <f>+AVERAGE(E595:G595)</f>
        <v>0.98999999999999988</v>
      </c>
      <c r="I595" s="66"/>
    </row>
    <row r="596" spans="2:11" ht="12.75" x14ac:dyDescent="0.2">
      <c r="B596" s="199" t="s">
        <v>77</v>
      </c>
      <c r="C596" s="199"/>
      <c r="D596" s="33">
        <v>14</v>
      </c>
      <c r="E596" s="28">
        <v>0.97</v>
      </c>
      <c r="F596" s="28">
        <v>0.98</v>
      </c>
      <c r="G596" s="28">
        <v>1</v>
      </c>
      <c r="H596" s="30">
        <f>+AVERAGE(E596:G596)</f>
        <v>0.98333333333333339</v>
      </c>
      <c r="I596" s="66"/>
    </row>
    <row r="597" spans="2:11" ht="25.5" x14ac:dyDescent="0.2">
      <c r="B597" s="63" t="s">
        <v>42</v>
      </c>
      <c r="C597" s="64"/>
      <c r="D597" s="64"/>
      <c r="E597" s="64"/>
      <c r="F597" s="64"/>
      <c r="G597" s="64"/>
      <c r="H597" s="36">
        <f>+AVERAGE(H595:H596)</f>
        <v>0.98666666666666658</v>
      </c>
      <c r="I597" s="66"/>
    </row>
    <row r="598" spans="2:11" ht="12.75" x14ac:dyDescent="0.2"/>
    <row r="599" spans="2:11" ht="12.75" x14ac:dyDescent="0.2">
      <c r="B599" s="197" t="s">
        <v>121</v>
      </c>
      <c r="C599" s="197"/>
      <c r="D599" s="197" t="s">
        <v>125</v>
      </c>
      <c r="E599" s="198" t="s">
        <v>61</v>
      </c>
      <c r="F599" s="198" t="s">
        <v>126</v>
      </c>
      <c r="G599" s="197" t="s">
        <v>127</v>
      </c>
      <c r="H599" s="197"/>
      <c r="I599" s="198" t="s">
        <v>128</v>
      </c>
      <c r="J599" s="198" t="s">
        <v>16</v>
      </c>
      <c r="K599" s="210" t="s">
        <v>18</v>
      </c>
    </row>
    <row r="600" spans="2:11" ht="12.75" x14ac:dyDescent="0.2">
      <c r="B600" s="197"/>
      <c r="C600" s="197"/>
      <c r="D600" s="197"/>
      <c r="E600" s="198"/>
      <c r="F600" s="198"/>
      <c r="G600" s="197"/>
      <c r="H600" s="197"/>
      <c r="I600" s="198"/>
      <c r="J600" s="198"/>
      <c r="K600" s="211"/>
    </row>
    <row r="601" spans="2:11" ht="12.75" x14ac:dyDescent="0.2">
      <c r="B601" s="207" t="s">
        <v>123</v>
      </c>
      <c r="C601" s="207"/>
      <c r="D601" s="160">
        <v>1</v>
      </c>
      <c r="E601" s="159">
        <v>0.94</v>
      </c>
      <c r="F601" s="159">
        <v>0.94</v>
      </c>
      <c r="G601" s="220">
        <v>1</v>
      </c>
      <c r="H601" s="221"/>
      <c r="I601" s="159">
        <v>1</v>
      </c>
      <c r="J601" s="159">
        <v>1</v>
      </c>
      <c r="K601" s="159">
        <f>+AVERAGE(E601:J601)</f>
        <v>0.97599999999999998</v>
      </c>
    </row>
    <row r="602" spans="2:11" ht="12.75" x14ac:dyDescent="0.2">
      <c r="B602" s="225" t="s">
        <v>124</v>
      </c>
      <c r="C602" s="225"/>
      <c r="D602" s="197" t="s">
        <v>125</v>
      </c>
      <c r="E602" s="198" t="s">
        <v>61</v>
      </c>
      <c r="F602" s="198" t="s">
        <v>129</v>
      </c>
      <c r="G602" s="197" t="s">
        <v>130</v>
      </c>
      <c r="H602" s="197"/>
      <c r="I602" s="198" t="s">
        <v>128</v>
      </c>
      <c r="J602" s="198" t="s">
        <v>16</v>
      </c>
      <c r="K602" s="210" t="s">
        <v>18</v>
      </c>
    </row>
    <row r="603" spans="2:11" ht="12.75" x14ac:dyDescent="0.2">
      <c r="B603" s="225"/>
      <c r="C603" s="225"/>
      <c r="D603" s="197"/>
      <c r="E603" s="198"/>
      <c r="F603" s="198"/>
      <c r="G603" s="197"/>
      <c r="H603" s="197"/>
      <c r="I603" s="198"/>
      <c r="J603" s="198"/>
      <c r="K603" s="211"/>
    </row>
    <row r="604" spans="2:11" ht="12.75" x14ac:dyDescent="0.2">
      <c r="B604" s="225"/>
      <c r="C604" s="225"/>
      <c r="D604" s="160">
        <v>1</v>
      </c>
      <c r="E604" s="159">
        <v>1</v>
      </c>
      <c r="F604" s="159">
        <v>1</v>
      </c>
      <c r="G604" s="220">
        <v>1</v>
      </c>
      <c r="H604" s="221"/>
      <c r="I604" s="159">
        <v>1</v>
      </c>
      <c r="J604" s="159">
        <v>1</v>
      </c>
      <c r="K604" s="159">
        <f>+AVERAGE(E604:J604)</f>
        <v>1</v>
      </c>
    </row>
    <row r="605" spans="2:11" ht="12.75" x14ac:dyDescent="0.2">
      <c r="B605" s="207" t="s">
        <v>122</v>
      </c>
      <c r="C605" s="207"/>
      <c r="D605" s="197" t="s">
        <v>125</v>
      </c>
      <c r="E605" s="198" t="s">
        <v>61</v>
      </c>
      <c r="F605" s="198" t="s">
        <v>131</v>
      </c>
      <c r="G605" s="198" t="s">
        <v>132</v>
      </c>
      <c r="H605" s="198" t="s">
        <v>128</v>
      </c>
      <c r="I605" s="198" t="s">
        <v>16</v>
      </c>
      <c r="J605" s="210" t="s">
        <v>18</v>
      </c>
      <c r="K605" s="210" t="s">
        <v>54</v>
      </c>
    </row>
    <row r="606" spans="2:11" ht="12.75" x14ac:dyDescent="0.2">
      <c r="B606" s="207"/>
      <c r="C606" s="207"/>
      <c r="D606" s="197"/>
      <c r="E606" s="198"/>
      <c r="F606" s="198"/>
      <c r="G606" s="198"/>
      <c r="H606" s="198"/>
      <c r="I606" s="198"/>
      <c r="J606" s="211"/>
      <c r="K606" s="211"/>
    </row>
    <row r="607" spans="2:11" ht="12.75" x14ac:dyDescent="0.2">
      <c r="B607" s="207"/>
      <c r="C607" s="207"/>
      <c r="D607" s="160">
        <v>1</v>
      </c>
      <c r="E607" s="159">
        <v>1</v>
      </c>
      <c r="F607" s="159">
        <v>1</v>
      </c>
      <c r="G607" s="159">
        <v>1</v>
      </c>
      <c r="H607" s="159">
        <v>1</v>
      </c>
      <c r="I607" s="159">
        <v>1</v>
      </c>
      <c r="J607" s="159">
        <f>+AVERAGE(E607:I607)</f>
        <v>1</v>
      </c>
      <c r="K607" s="159">
        <f>(K601+K604+J607)/3</f>
        <v>0.99199999999999999</v>
      </c>
    </row>
    <row r="608" spans="2:11" ht="12.75" x14ac:dyDescent="0.2"/>
    <row r="609" spans="2:15" ht="51" x14ac:dyDescent="0.2">
      <c r="B609" s="197" t="s">
        <v>11</v>
      </c>
      <c r="C609" s="197"/>
      <c r="D609" s="158" t="s">
        <v>1</v>
      </c>
      <c r="E609" s="158" t="s">
        <v>13</v>
      </c>
      <c r="F609" s="158" t="s">
        <v>15</v>
      </c>
      <c r="G609" s="158" t="s">
        <v>84</v>
      </c>
      <c r="H609" s="158" t="s">
        <v>16</v>
      </c>
      <c r="I609" s="158" t="s">
        <v>18</v>
      </c>
    </row>
    <row r="610" spans="2:15" ht="12.75" x14ac:dyDescent="0.2">
      <c r="B610" s="198" t="s">
        <v>145</v>
      </c>
      <c r="C610" s="198"/>
      <c r="D610" s="160">
        <v>2</v>
      </c>
      <c r="E610" s="13">
        <v>0.33</v>
      </c>
      <c r="F610" s="14">
        <v>1</v>
      </c>
      <c r="G610" s="15">
        <v>0.89</v>
      </c>
      <c r="H610" s="14">
        <v>0.88</v>
      </c>
      <c r="I610" s="15">
        <f>+AVERAGE(E610:H610)</f>
        <v>0.77500000000000002</v>
      </c>
    </row>
    <row r="611" spans="2:15" ht="12.75" x14ac:dyDescent="0.2">
      <c r="B611" s="201" t="s">
        <v>146</v>
      </c>
      <c r="C611" s="201"/>
      <c r="D611" s="160">
        <v>2</v>
      </c>
      <c r="E611" s="13">
        <v>0.67</v>
      </c>
      <c r="F611" s="14">
        <v>1</v>
      </c>
      <c r="G611" s="15">
        <v>1</v>
      </c>
      <c r="H611" s="14">
        <v>1</v>
      </c>
      <c r="I611" s="15">
        <f>+AVERAGE(E611:H611)</f>
        <v>0.91749999999999998</v>
      </c>
    </row>
    <row r="612" spans="2:15" ht="12.75" x14ac:dyDescent="0.2"/>
    <row r="613" spans="2:15" ht="12.75" x14ac:dyDescent="0.2">
      <c r="B613" s="12" t="s">
        <v>106</v>
      </c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</row>
    <row r="614" spans="2:15" ht="12.75" x14ac:dyDescent="0.2"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</row>
    <row r="615" spans="2:15" x14ac:dyDescent="0.2">
      <c r="B615" s="197" t="s">
        <v>11</v>
      </c>
      <c r="C615" s="197"/>
      <c r="D615" s="117" t="s">
        <v>1</v>
      </c>
      <c r="E615" s="117" t="s">
        <v>12</v>
      </c>
      <c r="F615" s="117" t="s">
        <v>13</v>
      </c>
      <c r="G615" s="117" t="s">
        <v>14</v>
      </c>
      <c r="H615" s="117" t="s">
        <v>15</v>
      </c>
      <c r="I615" s="117" t="s">
        <v>16</v>
      </c>
      <c r="J615" s="117" t="s">
        <v>17</v>
      </c>
      <c r="K615" s="117" t="s">
        <v>18</v>
      </c>
      <c r="L615" s="8"/>
      <c r="M615" s="8"/>
      <c r="N615" s="8"/>
      <c r="O615" s="8"/>
    </row>
    <row r="616" spans="2:15" ht="12.75" x14ac:dyDescent="0.2">
      <c r="B616" s="201" t="s">
        <v>19</v>
      </c>
      <c r="C616" s="201"/>
      <c r="D616" s="119">
        <v>36</v>
      </c>
      <c r="E616" s="13">
        <v>0.91</v>
      </c>
      <c r="F616" s="14">
        <v>0.98</v>
      </c>
      <c r="G616" s="15">
        <v>0.97</v>
      </c>
      <c r="H616" s="14">
        <v>0.97</v>
      </c>
      <c r="I616" s="15">
        <v>0.99</v>
      </c>
      <c r="J616" s="15">
        <v>0.96</v>
      </c>
      <c r="K616" s="16">
        <f>+AVERAGE(E616:J616)</f>
        <v>0.96333333333333337</v>
      </c>
      <c r="L616" s="8"/>
      <c r="M616" s="8"/>
      <c r="N616" s="8"/>
      <c r="O616" s="8"/>
    </row>
    <row r="617" spans="2:15" ht="12.75" x14ac:dyDescent="0.2">
      <c r="B617" s="208" t="s">
        <v>20</v>
      </c>
      <c r="C617" s="209"/>
      <c r="D617" s="119">
        <v>22</v>
      </c>
      <c r="E617" s="13">
        <v>0.99</v>
      </c>
      <c r="F617" s="14">
        <v>1</v>
      </c>
      <c r="G617" s="15">
        <v>0.99</v>
      </c>
      <c r="H617" s="14">
        <v>0.99</v>
      </c>
      <c r="I617" s="15">
        <v>1</v>
      </c>
      <c r="J617" s="15">
        <v>0.98</v>
      </c>
      <c r="K617" s="16">
        <f t="shared" ref="K617:K623" si="10">+AVERAGE(E617:J617)</f>
        <v>0.99166666666666659</v>
      </c>
      <c r="L617" s="8"/>
      <c r="M617" s="8"/>
      <c r="N617" s="8"/>
      <c r="O617" s="8"/>
    </row>
    <row r="618" spans="2:15" ht="24.75" customHeight="1" x14ac:dyDescent="0.2">
      <c r="B618" s="201" t="s">
        <v>21</v>
      </c>
      <c r="C618" s="201"/>
      <c r="D618" s="166">
        <v>11</v>
      </c>
      <c r="E618" s="14">
        <v>0.88</v>
      </c>
      <c r="F618" s="17">
        <v>1</v>
      </c>
      <c r="G618" s="165">
        <v>1</v>
      </c>
      <c r="H618" s="17">
        <v>0.97</v>
      </c>
      <c r="I618" s="15">
        <v>1</v>
      </c>
      <c r="J618" s="165">
        <v>0.99</v>
      </c>
      <c r="K618" s="16">
        <f t="shared" si="10"/>
        <v>0.97333333333333327</v>
      </c>
      <c r="L618" s="8"/>
      <c r="M618" s="8"/>
      <c r="N618" s="8"/>
      <c r="O618" s="8"/>
    </row>
    <row r="619" spans="2:15" ht="12.75" x14ac:dyDescent="0.2">
      <c r="B619" s="208" t="s">
        <v>115</v>
      </c>
      <c r="C619" s="209"/>
      <c r="D619" s="119">
        <v>46</v>
      </c>
      <c r="E619" s="17">
        <v>0.98</v>
      </c>
      <c r="F619" s="17">
        <v>0.99</v>
      </c>
      <c r="G619" s="118">
        <v>0.98</v>
      </c>
      <c r="H619" s="17">
        <v>0.92</v>
      </c>
      <c r="I619" s="15">
        <v>1</v>
      </c>
      <c r="J619" s="118">
        <v>0.91</v>
      </c>
      <c r="K619" s="16">
        <f t="shared" si="10"/>
        <v>0.96333333333333337</v>
      </c>
      <c r="L619" s="8"/>
      <c r="M619" s="8"/>
      <c r="N619" s="8"/>
      <c r="O619" s="8"/>
    </row>
    <row r="620" spans="2:15" ht="12.75" x14ac:dyDescent="0.2">
      <c r="B620" s="208" t="s">
        <v>85</v>
      </c>
      <c r="C620" s="209"/>
      <c r="D620" s="166">
        <v>20</v>
      </c>
      <c r="E620" s="17">
        <v>0.99</v>
      </c>
      <c r="F620" s="17">
        <v>0.99</v>
      </c>
      <c r="G620" s="165">
        <v>0.98</v>
      </c>
      <c r="H620" s="17">
        <v>0.98</v>
      </c>
      <c r="I620" s="15">
        <v>1</v>
      </c>
      <c r="J620" s="165">
        <v>0.95</v>
      </c>
      <c r="K620" s="16">
        <f t="shared" si="10"/>
        <v>0.98166666666666658</v>
      </c>
      <c r="L620" s="8"/>
      <c r="M620" s="8"/>
      <c r="N620" s="8"/>
      <c r="O620" s="8"/>
    </row>
    <row r="621" spans="2:15" ht="12.75" x14ac:dyDescent="0.2">
      <c r="B621" s="208" t="s">
        <v>80</v>
      </c>
      <c r="C621" s="209"/>
      <c r="D621" s="119">
        <v>1</v>
      </c>
      <c r="E621" s="17">
        <v>1</v>
      </c>
      <c r="F621" s="17">
        <v>1</v>
      </c>
      <c r="G621" s="118">
        <v>1</v>
      </c>
      <c r="H621" s="17">
        <v>0.91</v>
      </c>
      <c r="I621" s="15">
        <v>1</v>
      </c>
      <c r="J621" s="118">
        <v>1</v>
      </c>
      <c r="K621" s="16">
        <f t="shared" si="10"/>
        <v>0.98499999999999999</v>
      </c>
      <c r="L621" s="8"/>
      <c r="M621" s="8"/>
      <c r="N621" s="8"/>
      <c r="O621" s="8"/>
    </row>
    <row r="622" spans="2:15" ht="12.75" x14ac:dyDescent="0.2">
      <c r="B622" s="208" t="s">
        <v>116</v>
      </c>
      <c r="C622" s="209"/>
      <c r="D622" s="119">
        <v>47</v>
      </c>
      <c r="E622" s="118">
        <v>0.92</v>
      </c>
      <c r="F622" s="118">
        <v>0.97</v>
      </c>
      <c r="G622" s="118">
        <v>0.98</v>
      </c>
      <c r="H622" s="118">
        <v>0.9</v>
      </c>
      <c r="I622" s="118">
        <v>1</v>
      </c>
      <c r="J622" s="118">
        <v>0.93</v>
      </c>
      <c r="K622" s="16">
        <f t="shared" si="10"/>
        <v>0.94999999999999984</v>
      </c>
      <c r="L622" s="8"/>
      <c r="M622" s="8"/>
      <c r="N622" s="8"/>
      <c r="O622" s="8"/>
    </row>
    <row r="623" spans="2:15" ht="12.75" x14ac:dyDescent="0.2">
      <c r="B623" s="18" t="s">
        <v>23</v>
      </c>
      <c r="C623" s="19"/>
      <c r="D623" s="119">
        <v>20</v>
      </c>
      <c r="E623" s="17">
        <v>0.97</v>
      </c>
      <c r="F623" s="17">
        <v>1</v>
      </c>
      <c r="G623" s="118">
        <v>1</v>
      </c>
      <c r="H623" s="17">
        <v>1</v>
      </c>
      <c r="I623" s="15">
        <v>1</v>
      </c>
      <c r="J623" s="118">
        <v>0.99</v>
      </c>
      <c r="K623" s="16">
        <f t="shared" si="10"/>
        <v>0.99333333333333329</v>
      </c>
      <c r="L623" s="8"/>
      <c r="M623" s="8"/>
      <c r="N623" s="8"/>
      <c r="O623" s="8"/>
    </row>
    <row r="624" spans="2:15" ht="12.75" x14ac:dyDescent="0.2">
      <c r="B624" s="197" t="s">
        <v>24</v>
      </c>
      <c r="C624" s="197"/>
      <c r="D624" s="197"/>
      <c r="E624" s="197"/>
      <c r="F624" s="197"/>
      <c r="G624" s="197"/>
      <c r="H624" s="197"/>
      <c r="I624" s="197"/>
      <c r="J624" s="197"/>
      <c r="K624" s="20">
        <f>+AVERAGE(K616:K623)</f>
        <v>0.97520833333333334</v>
      </c>
      <c r="L624" s="8"/>
      <c r="M624" s="8"/>
      <c r="N624" s="8"/>
      <c r="O624" s="8"/>
    </row>
    <row r="625" spans="2:15" ht="12.75" x14ac:dyDescent="0.2">
      <c r="B625" s="5"/>
      <c r="C625" s="5"/>
      <c r="D625" s="5"/>
      <c r="E625" s="5"/>
      <c r="F625" s="5"/>
      <c r="G625" s="5"/>
      <c r="H625" s="5"/>
      <c r="I625" s="5"/>
      <c r="J625" s="5"/>
      <c r="K625" s="21"/>
      <c r="L625" s="8"/>
      <c r="M625" s="8"/>
      <c r="N625" s="8"/>
      <c r="O625" s="8"/>
    </row>
    <row r="626" spans="2:15" ht="51" x14ac:dyDescent="0.2">
      <c r="B626" s="197" t="s">
        <v>11</v>
      </c>
      <c r="C626" s="197"/>
      <c r="D626" s="117" t="s">
        <v>1</v>
      </c>
      <c r="E626" s="117" t="s">
        <v>13</v>
      </c>
      <c r="F626" s="117" t="s">
        <v>15</v>
      </c>
      <c r="G626" s="117" t="s">
        <v>84</v>
      </c>
      <c r="H626" s="117" t="s">
        <v>16</v>
      </c>
      <c r="I626" s="117" t="s">
        <v>18</v>
      </c>
      <c r="J626" s="5"/>
      <c r="K626" s="5"/>
      <c r="L626" s="8"/>
      <c r="M626" s="8"/>
      <c r="N626" s="8"/>
      <c r="O626" s="8"/>
    </row>
    <row r="627" spans="2:15" ht="12.75" x14ac:dyDescent="0.2">
      <c r="B627" s="198" t="s">
        <v>26</v>
      </c>
      <c r="C627" s="198"/>
      <c r="D627" s="119">
        <v>39</v>
      </c>
      <c r="E627" s="13">
        <v>0.45</v>
      </c>
      <c r="F627" s="14">
        <v>0.85</v>
      </c>
      <c r="G627" s="15">
        <v>0.8</v>
      </c>
      <c r="H627" s="14">
        <v>0.98</v>
      </c>
      <c r="I627" s="15">
        <f>+AVERAGE(E627:H627)</f>
        <v>0.77</v>
      </c>
      <c r="J627" s="22"/>
      <c r="K627" s="23"/>
      <c r="L627" s="8"/>
      <c r="M627" s="8"/>
      <c r="N627" s="8"/>
      <c r="O627" s="8"/>
    </row>
    <row r="628" spans="2:15" ht="12.75" x14ac:dyDescent="0.2">
      <c r="B628" s="5"/>
      <c r="C628" s="5"/>
      <c r="D628" s="5"/>
      <c r="E628" s="5"/>
      <c r="F628" s="5"/>
      <c r="G628" s="5"/>
      <c r="H628" s="5"/>
      <c r="I628" s="5"/>
      <c r="J628" s="5"/>
      <c r="K628" s="21"/>
      <c r="L628" s="8"/>
      <c r="M628" s="8"/>
      <c r="N628" s="8"/>
      <c r="O628" s="8"/>
    </row>
    <row r="629" spans="2:15" ht="12.75" x14ac:dyDescent="0.2">
      <c r="B629" s="197" t="s">
        <v>11</v>
      </c>
      <c r="C629" s="197"/>
      <c r="D629" s="197" t="s">
        <v>1</v>
      </c>
      <c r="E629" s="198" t="s">
        <v>12</v>
      </c>
      <c r="F629" s="197" t="s">
        <v>28</v>
      </c>
      <c r="G629" s="197"/>
      <c r="H629" s="197" t="s">
        <v>25</v>
      </c>
      <c r="I629" s="197"/>
      <c r="J629" s="197" t="s">
        <v>29</v>
      </c>
      <c r="K629" s="204"/>
      <c r="L629" s="210" t="s">
        <v>31</v>
      </c>
      <c r="M629" s="68"/>
      <c r="N629" s="223"/>
      <c r="O629" s="223"/>
    </row>
    <row r="630" spans="2:15" ht="12.75" x14ac:dyDescent="0.2">
      <c r="B630" s="197"/>
      <c r="C630" s="197"/>
      <c r="D630" s="197"/>
      <c r="E630" s="198"/>
      <c r="F630" s="197"/>
      <c r="G630" s="197"/>
      <c r="H630" s="197"/>
      <c r="I630" s="197"/>
      <c r="J630" s="197"/>
      <c r="K630" s="204"/>
      <c r="L630" s="211"/>
      <c r="M630" s="68"/>
      <c r="N630" s="223"/>
      <c r="O630" s="223"/>
    </row>
    <row r="631" spans="2:15" ht="12.75" x14ac:dyDescent="0.2">
      <c r="B631" s="201" t="s">
        <v>32</v>
      </c>
      <c r="C631" s="201"/>
      <c r="D631" s="119">
        <v>21</v>
      </c>
      <c r="E631" s="118">
        <v>0.97</v>
      </c>
      <c r="F631" s="202">
        <v>0.9</v>
      </c>
      <c r="G631" s="203"/>
      <c r="H631" s="202">
        <v>0.98</v>
      </c>
      <c r="I631" s="203"/>
      <c r="J631" s="202">
        <v>0.92</v>
      </c>
      <c r="K631" s="222"/>
      <c r="L631" s="118">
        <v>0.96</v>
      </c>
      <c r="M631" s="68"/>
      <c r="N631" s="224"/>
      <c r="O631" s="223"/>
    </row>
    <row r="632" spans="2:15" ht="12.75" x14ac:dyDescent="0.2">
      <c r="B632" s="204" t="s">
        <v>33</v>
      </c>
      <c r="C632" s="205"/>
      <c r="D632" s="18"/>
      <c r="E632" s="67"/>
      <c r="F632" s="67"/>
      <c r="G632" s="67"/>
      <c r="H632" s="67"/>
      <c r="I632" s="67"/>
      <c r="J632" s="67"/>
      <c r="K632" s="67"/>
      <c r="L632" s="20">
        <f>(E631+F631+H631+J631+L631)/5</f>
        <v>0.94600000000000006</v>
      </c>
      <c r="M632" s="68"/>
      <c r="N632" s="224"/>
      <c r="O632" s="223"/>
    </row>
    <row r="633" spans="2:15" ht="12.75" x14ac:dyDescent="0.2">
      <c r="B633" s="201" t="s">
        <v>112</v>
      </c>
      <c r="C633" s="201"/>
      <c r="D633" s="119">
        <v>16</v>
      </c>
      <c r="E633" s="118">
        <v>0.89</v>
      </c>
      <c r="F633" s="202">
        <v>0.81</v>
      </c>
      <c r="G633" s="203"/>
      <c r="H633" s="202">
        <v>0.99</v>
      </c>
      <c r="I633" s="203"/>
      <c r="J633" s="202">
        <v>0.9</v>
      </c>
      <c r="K633" s="222"/>
      <c r="L633" s="118">
        <v>0.92</v>
      </c>
      <c r="M633" s="68"/>
      <c r="N633" s="121"/>
      <c r="O633" s="120"/>
    </row>
    <row r="634" spans="2:15" ht="12.75" x14ac:dyDescent="0.2">
      <c r="B634" s="204" t="s">
        <v>33</v>
      </c>
      <c r="C634" s="205"/>
      <c r="D634" s="18"/>
      <c r="E634" s="67"/>
      <c r="F634" s="67"/>
      <c r="G634" s="67"/>
      <c r="H634" s="67"/>
      <c r="I634" s="67"/>
      <c r="J634" s="67"/>
      <c r="K634" s="67"/>
      <c r="L634" s="20">
        <f>(E633+F633+H633+J633+L633)/5</f>
        <v>0.90200000000000014</v>
      </c>
      <c r="M634" s="68"/>
      <c r="N634" s="121"/>
      <c r="O634" s="120"/>
    </row>
    <row r="635" spans="2:15" ht="12.75" x14ac:dyDescent="0.2">
      <c r="B635" s="204" t="s">
        <v>33</v>
      </c>
      <c r="C635" s="205"/>
      <c r="D635" s="18"/>
      <c r="E635" s="67"/>
      <c r="F635" s="67"/>
      <c r="G635" s="67"/>
      <c r="H635" s="67"/>
      <c r="I635" s="67"/>
      <c r="J635" s="67"/>
      <c r="K635" s="67"/>
      <c r="L635" s="20">
        <f>(L632+L634)/2</f>
        <v>0.92400000000000015</v>
      </c>
      <c r="M635" s="68"/>
      <c r="N635" s="121"/>
      <c r="O635" s="120"/>
    </row>
    <row r="636" spans="2:15" ht="12.75" x14ac:dyDescent="0.2"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41"/>
      <c r="M636" s="8"/>
      <c r="N636" s="8"/>
      <c r="O636" s="8"/>
    </row>
    <row r="637" spans="2:15" ht="12.75" x14ac:dyDescent="0.2">
      <c r="B637" s="197" t="s">
        <v>11</v>
      </c>
      <c r="C637" s="197"/>
      <c r="D637" s="197" t="s">
        <v>1</v>
      </c>
      <c r="E637" s="198" t="s">
        <v>12</v>
      </c>
      <c r="F637" s="197" t="s">
        <v>25</v>
      </c>
      <c r="G637" s="197"/>
      <c r="H637" s="197" t="s">
        <v>15</v>
      </c>
      <c r="I637" s="197"/>
      <c r="J637" s="197" t="s">
        <v>34</v>
      </c>
      <c r="K637" s="197"/>
      <c r="L637" s="197" t="s">
        <v>18</v>
      </c>
      <c r="M637" s="8"/>
      <c r="N637" s="8"/>
      <c r="O637" s="8"/>
    </row>
    <row r="638" spans="2:15" ht="12.75" x14ac:dyDescent="0.2">
      <c r="B638" s="197"/>
      <c r="C638" s="197"/>
      <c r="D638" s="197"/>
      <c r="E638" s="198"/>
      <c r="F638" s="197"/>
      <c r="G638" s="197"/>
      <c r="H638" s="197"/>
      <c r="I638" s="197"/>
      <c r="J638" s="197"/>
      <c r="K638" s="197"/>
      <c r="L638" s="197"/>
      <c r="M638" s="8"/>
      <c r="N638" s="8"/>
      <c r="O638" s="8"/>
    </row>
    <row r="639" spans="2:15" ht="12.75" x14ac:dyDescent="0.2">
      <c r="B639" s="201" t="s">
        <v>35</v>
      </c>
      <c r="C639" s="201"/>
      <c r="D639" s="119">
        <v>13</v>
      </c>
      <c r="E639" s="118">
        <v>0.99</v>
      </c>
      <c r="F639" s="202">
        <v>0.98</v>
      </c>
      <c r="G639" s="203"/>
      <c r="H639" s="202">
        <v>0.91</v>
      </c>
      <c r="I639" s="203"/>
      <c r="J639" s="202">
        <v>0.93</v>
      </c>
      <c r="K639" s="203"/>
      <c r="L639" s="118">
        <f>+AVERAGE(E639:K639)</f>
        <v>0.95250000000000001</v>
      </c>
      <c r="M639" s="8"/>
      <c r="N639" s="8"/>
      <c r="O639" s="8"/>
    </row>
    <row r="640" spans="2:15" ht="12.75" x14ac:dyDescent="0.2">
      <c r="B640" s="201" t="s">
        <v>36</v>
      </c>
      <c r="C640" s="201"/>
      <c r="D640" s="119">
        <v>19</v>
      </c>
      <c r="E640" s="118">
        <v>0.99</v>
      </c>
      <c r="F640" s="202">
        <v>1</v>
      </c>
      <c r="G640" s="203"/>
      <c r="H640" s="202">
        <v>0.96</v>
      </c>
      <c r="I640" s="203"/>
      <c r="J640" s="202">
        <v>0.88</v>
      </c>
      <c r="K640" s="203"/>
      <c r="L640" s="118">
        <f>+AVERAGE(E640:K640)</f>
        <v>0.95750000000000002</v>
      </c>
      <c r="M640" s="8"/>
      <c r="N640" s="8"/>
      <c r="O640" s="8"/>
    </row>
    <row r="641" spans="2:15" ht="12.75" x14ac:dyDescent="0.2">
      <c r="B641" s="197" t="s">
        <v>33</v>
      </c>
      <c r="C641" s="197"/>
      <c r="D641" s="197"/>
      <c r="E641" s="197"/>
      <c r="F641" s="197"/>
      <c r="G641" s="197"/>
      <c r="H641" s="197"/>
      <c r="I641" s="197"/>
      <c r="J641" s="197"/>
      <c r="K641" s="197"/>
      <c r="L641" s="20">
        <f>+AVERAGE(L639:L640)</f>
        <v>0.95500000000000007</v>
      </c>
      <c r="M641" s="8"/>
      <c r="N641" s="8"/>
      <c r="O641" s="8"/>
    </row>
    <row r="642" spans="2:15" ht="12.75" x14ac:dyDescent="0.2"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21"/>
      <c r="M642" s="8"/>
      <c r="N642" s="8"/>
      <c r="O642" s="8"/>
    </row>
    <row r="643" spans="2:15" ht="51" x14ac:dyDescent="0.2">
      <c r="B643" s="200" t="s">
        <v>11</v>
      </c>
      <c r="C643" s="200"/>
      <c r="D643" s="26" t="s">
        <v>1</v>
      </c>
      <c r="E643" s="26" t="s">
        <v>28</v>
      </c>
      <c r="F643" s="24" t="s">
        <v>37</v>
      </c>
      <c r="G643" s="24" t="s">
        <v>78</v>
      </c>
      <c r="H643" s="116" t="s">
        <v>16</v>
      </c>
      <c r="I643" s="116" t="s">
        <v>38</v>
      </c>
      <c r="J643" s="7"/>
      <c r="K643" s="7"/>
      <c r="L643" s="7"/>
      <c r="M643" s="8"/>
      <c r="N643" s="8"/>
      <c r="O643" s="8"/>
    </row>
    <row r="644" spans="2:15" ht="12.75" x14ac:dyDescent="0.2">
      <c r="B644" s="207" t="s">
        <v>39</v>
      </c>
      <c r="C644" s="207"/>
      <c r="D644" s="27">
        <v>3</v>
      </c>
      <c r="E644" s="28">
        <v>0.83</v>
      </c>
      <c r="F644" s="28">
        <v>0.87</v>
      </c>
      <c r="G644" s="29">
        <v>1</v>
      </c>
      <c r="H644" s="30">
        <v>1</v>
      </c>
      <c r="I644" s="30">
        <f>+AVERAGE(E644:H644)</f>
        <v>0.92500000000000004</v>
      </c>
      <c r="J644" s="31"/>
      <c r="K644" s="32"/>
      <c r="L644" s="31"/>
      <c r="M644" s="8"/>
      <c r="N644" s="8"/>
      <c r="O644" s="8"/>
    </row>
    <row r="645" spans="2:15" ht="12.75" x14ac:dyDescent="0.2">
      <c r="B645" s="199" t="s">
        <v>40</v>
      </c>
      <c r="C645" s="199"/>
      <c r="D645" s="33">
        <v>7</v>
      </c>
      <c r="E645" s="28">
        <v>1</v>
      </c>
      <c r="F645" s="28">
        <v>0.86</v>
      </c>
      <c r="G645" s="28">
        <v>0.93</v>
      </c>
      <c r="H645" s="30">
        <v>1</v>
      </c>
      <c r="I645" s="30">
        <f>+AVERAGE(E645:H645)</f>
        <v>0.94750000000000001</v>
      </c>
      <c r="J645" s="31"/>
      <c r="K645" s="32"/>
      <c r="L645" s="31"/>
      <c r="M645" s="8"/>
      <c r="N645" s="8"/>
      <c r="O645" s="8"/>
    </row>
    <row r="646" spans="2:15" ht="12.75" x14ac:dyDescent="0.2">
      <c r="B646" s="212" t="s">
        <v>41</v>
      </c>
      <c r="C646" s="212"/>
      <c r="D646" s="34">
        <v>19</v>
      </c>
      <c r="E646" s="28">
        <v>0.93</v>
      </c>
      <c r="F646" s="28">
        <v>0.96</v>
      </c>
      <c r="G646" s="35">
        <v>1</v>
      </c>
      <c r="H646" s="30">
        <v>1</v>
      </c>
      <c r="I646" s="30">
        <f>+AVERAGE(E646:H646)</f>
        <v>0.97250000000000003</v>
      </c>
      <c r="J646" s="31"/>
      <c r="K646" s="32"/>
      <c r="L646" s="31"/>
      <c r="M646" s="8"/>
      <c r="N646" s="8"/>
      <c r="O646" s="8"/>
    </row>
    <row r="647" spans="2:15" ht="12.75" x14ac:dyDescent="0.2">
      <c r="B647" s="213" t="s">
        <v>42</v>
      </c>
      <c r="C647" s="213"/>
      <c r="D647" s="213"/>
      <c r="E647" s="213"/>
      <c r="F647" s="213"/>
      <c r="G647" s="213"/>
      <c r="H647" s="213"/>
      <c r="I647" s="36">
        <f>+AVERAGE(I644:I646)</f>
        <v>0.94833333333333336</v>
      </c>
      <c r="J647" s="31"/>
      <c r="K647" s="32"/>
      <c r="L647" s="31"/>
      <c r="M647" s="8"/>
      <c r="N647" s="8"/>
      <c r="O647" s="8"/>
    </row>
    <row r="648" spans="2:15" ht="12.75" x14ac:dyDescent="0.2"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</row>
    <row r="649" spans="2:15" ht="12.75" x14ac:dyDescent="0.2">
      <c r="B649" s="214" t="s">
        <v>11</v>
      </c>
      <c r="C649" s="215"/>
      <c r="D649" s="210" t="s">
        <v>1</v>
      </c>
      <c r="E649" s="218" t="s">
        <v>12</v>
      </c>
      <c r="F649" s="214" t="s">
        <v>43</v>
      </c>
      <c r="G649" s="215"/>
      <c r="H649" s="214" t="s">
        <v>15</v>
      </c>
      <c r="I649" s="215"/>
      <c r="J649" s="214" t="s">
        <v>16</v>
      </c>
      <c r="K649" s="215"/>
      <c r="L649" s="210" t="s">
        <v>34</v>
      </c>
      <c r="M649" s="210" t="s">
        <v>18</v>
      </c>
      <c r="N649" s="8"/>
      <c r="O649" s="8"/>
    </row>
    <row r="650" spans="2:15" ht="12.75" x14ac:dyDescent="0.2">
      <c r="B650" s="216"/>
      <c r="C650" s="217"/>
      <c r="D650" s="211"/>
      <c r="E650" s="219"/>
      <c r="F650" s="216"/>
      <c r="G650" s="217"/>
      <c r="H650" s="216"/>
      <c r="I650" s="217"/>
      <c r="J650" s="216"/>
      <c r="K650" s="217"/>
      <c r="L650" s="211"/>
      <c r="M650" s="211"/>
      <c r="N650" s="8"/>
      <c r="O650" s="8"/>
    </row>
    <row r="651" spans="2:15" ht="12.75" x14ac:dyDescent="0.2">
      <c r="B651" s="208" t="s">
        <v>44</v>
      </c>
      <c r="C651" s="209"/>
      <c r="D651" s="119">
        <v>4</v>
      </c>
      <c r="E651" s="118">
        <v>0.98</v>
      </c>
      <c r="F651" s="220">
        <v>0.86</v>
      </c>
      <c r="G651" s="221"/>
      <c r="H651" s="220">
        <v>0.95</v>
      </c>
      <c r="I651" s="221"/>
      <c r="J651" s="220">
        <v>0.75</v>
      </c>
      <c r="K651" s="221"/>
      <c r="L651" s="118">
        <v>1</v>
      </c>
      <c r="M651" s="118">
        <f>+AVERAGE(E651:L651)</f>
        <v>0.90800000000000003</v>
      </c>
      <c r="N651" s="8"/>
      <c r="O651" s="8"/>
    </row>
    <row r="652" spans="2:15" ht="12.75" x14ac:dyDescent="0.2">
      <c r="B652" s="37"/>
      <c r="C652" s="37"/>
      <c r="D652" s="25"/>
      <c r="E652" s="38"/>
      <c r="F652" s="38"/>
      <c r="G652" s="25"/>
      <c r="H652" s="38"/>
      <c r="I652" s="25"/>
      <c r="J652" s="38"/>
      <c r="K652" s="25"/>
      <c r="L652" s="38"/>
      <c r="M652" s="8"/>
      <c r="N652" s="8"/>
      <c r="O652" s="8"/>
    </row>
    <row r="653" spans="2:15" ht="12.75" x14ac:dyDescent="0.2">
      <c r="B653" s="197" t="s">
        <v>11</v>
      </c>
      <c r="C653" s="197"/>
      <c r="D653" s="197" t="s">
        <v>1</v>
      </c>
      <c r="E653" s="198" t="s">
        <v>12</v>
      </c>
      <c r="F653" s="197" t="s">
        <v>28</v>
      </c>
      <c r="G653" s="197"/>
      <c r="H653" s="197" t="s">
        <v>25</v>
      </c>
      <c r="I653" s="197"/>
      <c r="J653" s="197" t="s">
        <v>29</v>
      </c>
      <c r="K653" s="197"/>
      <c r="L653" s="197" t="s">
        <v>30</v>
      </c>
      <c r="M653" s="197"/>
      <c r="N653" s="197" t="s">
        <v>31</v>
      </c>
      <c r="O653" s="197"/>
    </row>
    <row r="654" spans="2:15" ht="12.75" x14ac:dyDescent="0.2">
      <c r="B654" s="197"/>
      <c r="C654" s="197"/>
      <c r="D654" s="197"/>
      <c r="E654" s="198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</row>
    <row r="655" spans="2:15" ht="12.75" x14ac:dyDescent="0.2">
      <c r="B655" s="201" t="s">
        <v>76</v>
      </c>
      <c r="C655" s="201"/>
      <c r="D655" s="119">
        <v>8</v>
      </c>
      <c r="E655" s="118">
        <v>0.98</v>
      </c>
      <c r="F655" s="202">
        <v>1</v>
      </c>
      <c r="G655" s="203"/>
      <c r="H655" s="202">
        <v>1</v>
      </c>
      <c r="I655" s="203"/>
      <c r="J655" s="202">
        <v>0.65</v>
      </c>
      <c r="K655" s="203"/>
      <c r="L655" s="202">
        <v>0.9</v>
      </c>
      <c r="M655" s="202"/>
      <c r="N655" s="202">
        <v>1</v>
      </c>
      <c r="O655" s="203"/>
    </row>
    <row r="656" spans="2:15" ht="12.75" x14ac:dyDescent="0.2">
      <c r="B656" s="204" t="s">
        <v>33</v>
      </c>
      <c r="C656" s="205"/>
      <c r="D656" s="197"/>
      <c r="E656" s="197"/>
      <c r="F656" s="197"/>
      <c r="G656" s="197"/>
      <c r="H656" s="197"/>
      <c r="I656" s="197"/>
      <c r="J656" s="197"/>
      <c r="K656" s="197"/>
      <c r="L656" s="197"/>
      <c r="M656" s="197"/>
      <c r="N656" s="206">
        <f>(E655+F655+H655+J655+L655+N655)/6</f>
        <v>0.92166666666666675</v>
      </c>
      <c r="O656" s="205"/>
    </row>
    <row r="657" spans="2:11" ht="12.75" x14ac:dyDescent="0.2"/>
    <row r="658" spans="2:11" ht="63.75" x14ac:dyDescent="0.2">
      <c r="B658" s="200" t="s">
        <v>11</v>
      </c>
      <c r="C658" s="200"/>
      <c r="D658" s="26" t="s">
        <v>1</v>
      </c>
      <c r="E658" s="26" t="s">
        <v>28</v>
      </c>
      <c r="F658" s="164" t="s">
        <v>79</v>
      </c>
      <c r="G658" s="24" t="s">
        <v>78</v>
      </c>
      <c r="H658" s="164" t="s">
        <v>38</v>
      </c>
      <c r="I658" s="65"/>
    </row>
    <row r="659" spans="2:11" ht="12.75" x14ac:dyDescent="0.2">
      <c r="B659" s="207" t="s">
        <v>71</v>
      </c>
      <c r="C659" s="207"/>
      <c r="D659" s="27">
        <v>9</v>
      </c>
      <c r="E659" s="28">
        <v>0.97</v>
      </c>
      <c r="F659" s="28">
        <v>0.97</v>
      </c>
      <c r="G659" s="29">
        <v>1</v>
      </c>
      <c r="H659" s="30">
        <f>+AVERAGE(E659:G659)</f>
        <v>0.98</v>
      </c>
      <c r="I659" s="66"/>
    </row>
    <row r="660" spans="2:11" ht="12.75" x14ac:dyDescent="0.2">
      <c r="B660" s="199" t="s">
        <v>77</v>
      </c>
      <c r="C660" s="199"/>
      <c r="D660" s="33">
        <v>8</v>
      </c>
      <c r="E660" s="28">
        <v>1</v>
      </c>
      <c r="F660" s="28">
        <v>0.98</v>
      </c>
      <c r="G660" s="28">
        <v>1</v>
      </c>
      <c r="H660" s="30">
        <f>+AVERAGE(E660:G660)</f>
        <v>0.99333333333333329</v>
      </c>
      <c r="I660" s="66"/>
    </row>
    <row r="661" spans="2:11" ht="25.5" x14ac:dyDescent="0.2">
      <c r="B661" s="63" t="s">
        <v>42</v>
      </c>
      <c r="C661" s="64"/>
      <c r="D661" s="64"/>
      <c r="E661" s="64"/>
      <c r="F661" s="64"/>
      <c r="G661" s="64"/>
      <c r="H661" s="36">
        <f>+AVERAGE(H659:H660)</f>
        <v>0.98666666666666658</v>
      </c>
      <c r="I661" s="66"/>
    </row>
    <row r="662" spans="2:11" ht="12.75" x14ac:dyDescent="0.2"/>
    <row r="663" spans="2:11" ht="12.75" x14ac:dyDescent="0.2">
      <c r="B663" s="197" t="s">
        <v>121</v>
      </c>
      <c r="C663" s="197"/>
      <c r="D663" s="197" t="s">
        <v>125</v>
      </c>
      <c r="E663" s="198" t="s">
        <v>61</v>
      </c>
      <c r="F663" s="198" t="s">
        <v>126</v>
      </c>
      <c r="G663" s="197" t="s">
        <v>127</v>
      </c>
      <c r="H663" s="197"/>
      <c r="I663" s="198" t="s">
        <v>128</v>
      </c>
      <c r="J663" s="198" t="s">
        <v>16</v>
      </c>
      <c r="K663" s="210" t="s">
        <v>18</v>
      </c>
    </row>
    <row r="664" spans="2:11" ht="12.75" x14ac:dyDescent="0.2">
      <c r="B664" s="197"/>
      <c r="C664" s="197"/>
      <c r="D664" s="197"/>
      <c r="E664" s="198"/>
      <c r="F664" s="198"/>
      <c r="G664" s="197"/>
      <c r="H664" s="197"/>
      <c r="I664" s="198"/>
      <c r="J664" s="198"/>
      <c r="K664" s="211"/>
    </row>
    <row r="665" spans="2:11" ht="12.75" x14ac:dyDescent="0.2">
      <c r="B665" s="207" t="s">
        <v>123</v>
      </c>
      <c r="C665" s="207"/>
      <c r="D665" s="163">
        <v>1</v>
      </c>
      <c r="E665" s="162">
        <v>0.63</v>
      </c>
      <c r="F665" s="162">
        <v>0.65</v>
      </c>
      <c r="G665" s="220">
        <v>0.85</v>
      </c>
      <c r="H665" s="221"/>
      <c r="I665" s="162">
        <v>0</v>
      </c>
      <c r="J665" s="162">
        <v>1</v>
      </c>
      <c r="K665" s="162">
        <f>+AVERAGE(E665:J665)</f>
        <v>0.626</v>
      </c>
    </row>
    <row r="666" spans="2:11" ht="12.75" x14ac:dyDescent="0.2">
      <c r="B666" s="225" t="s">
        <v>124</v>
      </c>
      <c r="C666" s="225"/>
      <c r="D666" s="197" t="s">
        <v>125</v>
      </c>
      <c r="E666" s="198" t="s">
        <v>61</v>
      </c>
      <c r="F666" s="198" t="s">
        <v>129</v>
      </c>
      <c r="G666" s="197" t="s">
        <v>130</v>
      </c>
      <c r="H666" s="197"/>
      <c r="I666" s="198" t="s">
        <v>128</v>
      </c>
      <c r="J666" s="198" t="s">
        <v>16</v>
      </c>
      <c r="K666" s="210" t="s">
        <v>18</v>
      </c>
    </row>
    <row r="667" spans="2:11" ht="12.75" x14ac:dyDescent="0.2">
      <c r="B667" s="225"/>
      <c r="C667" s="225"/>
      <c r="D667" s="197"/>
      <c r="E667" s="198"/>
      <c r="F667" s="198"/>
      <c r="G667" s="197"/>
      <c r="H667" s="197"/>
      <c r="I667" s="198"/>
      <c r="J667" s="198"/>
      <c r="K667" s="211"/>
    </row>
    <row r="668" spans="2:11" ht="12.75" x14ac:dyDescent="0.2">
      <c r="B668" s="225"/>
      <c r="C668" s="225"/>
      <c r="D668" s="163">
        <v>1</v>
      </c>
      <c r="E668" s="162">
        <v>1</v>
      </c>
      <c r="F668" s="162">
        <v>1</v>
      </c>
      <c r="G668" s="220">
        <v>1</v>
      </c>
      <c r="H668" s="221"/>
      <c r="I668" s="162">
        <v>1</v>
      </c>
      <c r="J668" s="162">
        <v>1</v>
      </c>
      <c r="K668" s="162">
        <f>+AVERAGE(E668:J668)</f>
        <v>1</v>
      </c>
    </row>
    <row r="669" spans="2:11" ht="12.75" x14ac:dyDescent="0.2">
      <c r="B669" s="207" t="s">
        <v>122</v>
      </c>
      <c r="C669" s="207"/>
      <c r="D669" s="197" t="s">
        <v>125</v>
      </c>
      <c r="E669" s="198" t="s">
        <v>61</v>
      </c>
      <c r="F669" s="198" t="s">
        <v>131</v>
      </c>
      <c r="G669" s="198" t="s">
        <v>132</v>
      </c>
      <c r="H669" s="198" t="s">
        <v>128</v>
      </c>
      <c r="I669" s="198" t="s">
        <v>16</v>
      </c>
      <c r="J669" s="210" t="s">
        <v>18</v>
      </c>
      <c r="K669" s="210" t="s">
        <v>54</v>
      </c>
    </row>
    <row r="670" spans="2:11" ht="12.75" x14ac:dyDescent="0.2">
      <c r="B670" s="207"/>
      <c r="C670" s="207"/>
      <c r="D670" s="197"/>
      <c r="E670" s="198"/>
      <c r="F670" s="198"/>
      <c r="G670" s="198"/>
      <c r="H670" s="198"/>
      <c r="I670" s="198"/>
      <c r="J670" s="211"/>
      <c r="K670" s="211"/>
    </row>
    <row r="671" spans="2:11" ht="12.75" x14ac:dyDescent="0.2">
      <c r="B671" s="207"/>
      <c r="C671" s="207"/>
      <c r="D671" s="163">
        <v>1</v>
      </c>
      <c r="E671" s="162">
        <v>1</v>
      </c>
      <c r="F671" s="162">
        <v>1</v>
      </c>
      <c r="G671" s="162">
        <v>1</v>
      </c>
      <c r="H671" s="162">
        <v>1</v>
      </c>
      <c r="I671" s="162">
        <v>1</v>
      </c>
      <c r="J671" s="162">
        <f>+AVERAGE(E671:I671)</f>
        <v>1</v>
      </c>
      <c r="K671" s="162">
        <f>(K665+K668+J671)/3</f>
        <v>0.8753333333333333</v>
      </c>
    </row>
    <row r="672" spans="2:11" ht="12.75" x14ac:dyDescent="0.2"/>
    <row r="673" spans="2:15" ht="51" x14ac:dyDescent="0.2">
      <c r="B673" s="197" t="s">
        <v>11</v>
      </c>
      <c r="C673" s="197"/>
      <c r="D673" s="161" t="s">
        <v>1</v>
      </c>
      <c r="E673" s="161" t="s">
        <v>13</v>
      </c>
      <c r="F673" s="161" t="s">
        <v>15</v>
      </c>
      <c r="G673" s="161" t="s">
        <v>84</v>
      </c>
      <c r="H673" s="161" t="s">
        <v>16</v>
      </c>
      <c r="I673" s="161" t="s">
        <v>18</v>
      </c>
    </row>
    <row r="674" spans="2:15" ht="12.75" x14ac:dyDescent="0.2">
      <c r="B674" s="198" t="s">
        <v>145</v>
      </c>
      <c r="C674" s="198"/>
      <c r="D674" s="163">
        <v>7</v>
      </c>
      <c r="E674" s="13">
        <v>0.38</v>
      </c>
      <c r="F674" s="14">
        <v>0.96</v>
      </c>
      <c r="G674" s="15">
        <v>0.87</v>
      </c>
      <c r="H674" s="14">
        <v>0.96</v>
      </c>
      <c r="I674" s="15">
        <f>+AVERAGE(E674:H674)</f>
        <v>0.79249999999999998</v>
      </c>
    </row>
    <row r="675" spans="2:15" ht="24" customHeight="1" x14ac:dyDescent="0.2">
      <c r="B675" s="201" t="s">
        <v>146</v>
      </c>
      <c r="C675" s="201"/>
      <c r="D675" s="163">
        <v>4</v>
      </c>
      <c r="E675" s="13">
        <v>0.75</v>
      </c>
      <c r="F675" s="14">
        <v>1</v>
      </c>
      <c r="G675" s="15">
        <v>0.94</v>
      </c>
      <c r="H675" s="14">
        <v>1</v>
      </c>
      <c r="I675" s="15">
        <f>+AVERAGE(E675:H675)</f>
        <v>0.92249999999999999</v>
      </c>
    </row>
    <row r="676" spans="2:15" ht="12.75" x14ac:dyDescent="0.2"/>
    <row r="677" spans="2:15" ht="12.75" x14ac:dyDescent="0.2"/>
    <row r="678" spans="2:15" ht="12.75" x14ac:dyDescent="0.2">
      <c r="B678" s="12" t="s">
        <v>68</v>
      </c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</row>
    <row r="679" spans="2:15" ht="12.75" x14ac:dyDescent="0.2"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</row>
    <row r="680" spans="2:15" x14ac:dyDescent="0.2">
      <c r="B680" s="197" t="s">
        <v>11</v>
      </c>
      <c r="C680" s="197"/>
      <c r="D680" s="117" t="s">
        <v>1</v>
      </c>
      <c r="E680" s="117" t="s">
        <v>12</v>
      </c>
      <c r="F680" s="117" t="s">
        <v>13</v>
      </c>
      <c r="G680" s="117" t="s">
        <v>14</v>
      </c>
      <c r="H680" s="117" t="s">
        <v>15</v>
      </c>
      <c r="I680" s="117" t="s">
        <v>16</v>
      </c>
      <c r="J680" s="117" t="s">
        <v>17</v>
      </c>
      <c r="K680" s="117" t="s">
        <v>18</v>
      </c>
      <c r="L680" s="8"/>
      <c r="M680" s="8"/>
      <c r="N680" s="8"/>
      <c r="O680" s="8"/>
    </row>
    <row r="681" spans="2:15" ht="12.75" x14ac:dyDescent="0.2">
      <c r="B681" s="201" t="s">
        <v>19</v>
      </c>
      <c r="C681" s="201"/>
      <c r="D681" s="119">
        <v>34</v>
      </c>
      <c r="E681" s="13">
        <v>0.98</v>
      </c>
      <c r="F681" s="14">
        <v>0.99</v>
      </c>
      <c r="G681" s="15">
        <v>0.97</v>
      </c>
      <c r="H681" s="14">
        <v>0.98</v>
      </c>
      <c r="I681" s="15">
        <v>1</v>
      </c>
      <c r="J681" s="15">
        <v>0.97</v>
      </c>
      <c r="K681" s="16">
        <f>+AVERAGE(E681:J681)</f>
        <v>0.98166666666666658</v>
      </c>
      <c r="L681" s="8"/>
      <c r="M681" s="8"/>
      <c r="N681" s="8"/>
      <c r="O681" s="8"/>
    </row>
    <row r="682" spans="2:15" ht="12.75" x14ac:dyDescent="0.2">
      <c r="B682" s="208" t="s">
        <v>20</v>
      </c>
      <c r="C682" s="209"/>
      <c r="D682" s="119">
        <v>22</v>
      </c>
      <c r="E682" s="13">
        <v>1</v>
      </c>
      <c r="F682" s="14">
        <v>0.99</v>
      </c>
      <c r="G682" s="15">
        <v>0.99</v>
      </c>
      <c r="H682" s="14">
        <v>0.96</v>
      </c>
      <c r="I682" s="15">
        <v>1</v>
      </c>
      <c r="J682" s="15">
        <v>0.98</v>
      </c>
      <c r="K682" s="16">
        <f t="shared" ref="K682:K688" si="11">+AVERAGE(E682:J682)</f>
        <v>0.98666666666666669</v>
      </c>
      <c r="L682" s="8"/>
      <c r="M682" s="8"/>
      <c r="N682" s="8"/>
      <c r="O682" s="8"/>
    </row>
    <row r="683" spans="2:15" ht="23.25" customHeight="1" x14ac:dyDescent="0.2">
      <c r="B683" s="201" t="s">
        <v>21</v>
      </c>
      <c r="C683" s="201"/>
      <c r="D683" s="119">
        <v>17</v>
      </c>
      <c r="E683" s="14">
        <v>0.99</v>
      </c>
      <c r="F683" s="17">
        <v>0.99</v>
      </c>
      <c r="G683" s="118">
        <v>1</v>
      </c>
      <c r="H683" s="17">
        <v>0.97</v>
      </c>
      <c r="I683" s="15">
        <v>1</v>
      </c>
      <c r="J683" s="118">
        <v>0.99</v>
      </c>
      <c r="K683" s="16">
        <f t="shared" si="11"/>
        <v>0.9900000000000001</v>
      </c>
      <c r="L683" s="8"/>
      <c r="M683" s="8"/>
      <c r="N683" s="8"/>
      <c r="O683" s="8"/>
    </row>
    <row r="684" spans="2:15" ht="12.75" x14ac:dyDescent="0.2">
      <c r="B684" s="208" t="s">
        <v>115</v>
      </c>
      <c r="C684" s="209"/>
      <c r="D684" s="119">
        <v>44</v>
      </c>
      <c r="E684" s="17">
        <v>0.99</v>
      </c>
      <c r="F684" s="17">
        <v>0.98</v>
      </c>
      <c r="G684" s="118">
        <v>0.98</v>
      </c>
      <c r="H684" s="17">
        <v>0.97</v>
      </c>
      <c r="I684" s="15">
        <v>1</v>
      </c>
      <c r="J684" s="118">
        <v>0.95</v>
      </c>
      <c r="K684" s="16">
        <f t="shared" si="11"/>
        <v>0.97833333333333339</v>
      </c>
      <c r="L684" s="8"/>
      <c r="M684" s="8"/>
      <c r="N684" s="8"/>
      <c r="O684" s="8"/>
    </row>
    <row r="685" spans="2:15" ht="12.75" x14ac:dyDescent="0.2">
      <c r="B685" s="208" t="s">
        <v>85</v>
      </c>
      <c r="C685" s="209"/>
      <c r="D685" s="119">
        <v>17</v>
      </c>
      <c r="E685" s="17">
        <v>0.99</v>
      </c>
      <c r="F685" s="17">
        <v>1</v>
      </c>
      <c r="G685" s="118">
        <v>1</v>
      </c>
      <c r="H685" s="17">
        <v>0.97</v>
      </c>
      <c r="I685" s="15">
        <v>1</v>
      </c>
      <c r="J685" s="118">
        <v>0.96</v>
      </c>
      <c r="K685" s="16">
        <f t="shared" si="11"/>
        <v>0.98666666666666669</v>
      </c>
      <c r="L685" s="8"/>
      <c r="M685" s="8"/>
      <c r="N685" s="8"/>
      <c r="O685" s="8"/>
    </row>
    <row r="686" spans="2:15" ht="12.75" x14ac:dyDescent="0.2">
      <c r="B686" s="208" t="s">
        <v>80</v>
      </c>
      <c r="C686" s="209"/>
      <c r="D686" s="119">
        <v>1</v>
      </c>
      <c r="E686" s="17">
        <v>1</v>
      </c>
      <c r="F686" s="17">
        <v>1</v>
      </c>
      <c r="G686" s="118">
        <v>1</v>
      </c>
      <c r="H686" s="17">
        <v>0.91</v>
      </c>
      <c r="I686" s="15">
        <v>1</v>
      </c>
      <c r="J686" s="118">
        <v>1</v>
      </c>
      <c r="K686" s="16">
        <f t="shared" si="11"/>
        <v>0.98499999999999999</v>
      </c>
      <c r="L686" s="8"/>
      <c r="M686" s="8"/>
      <c r="N686" s="8"/>
      <c r="O686" s="8"/>
    </row>
    <row r="687" spans="2:15" ht="12.75" x14ac:dyDescent="0.2">
      <c r="B687" s="208" t="s">
        <v>117</v>
      </c>
      <c r="C687" s="209"/>
      <c r="D687" s="119">
        <v>38</v>
      </c>
      <c r="E687" s="118">
        <v>0.98</v>
      </c>
      <c r="F687" s="118">
        <v>0.99</v>
      </c>
      <c r="G687" s="118">
        <v>0.99</v>
      </c>
      <c r="H687" s="118">
        <v>0.87</v>
      </c>
      <c r="I687" s="118">
        <v>0.98</v>
      </c>
      <c r="J687" s="118">
        <v>0.95</v>
      </c>
      <c r="K687" s="16">
        <f t="shared" si="11"/>
        <v>0.96000000000000008</v>
      </c>
      <c r="L687" s="8"/>
      <c r="M687" s="8"/>
      <c r="N687" s="8"/>
      <c r="O687" s="8"/>
    </row>
    <row r="688" spans="2:15" ht="12.75" x14ac:dyDescent="0.2">
      <c r="B688" s="18" t="s">
        <v>23</v>
      </c>
      <c r="C688" s="19"/>
      <c r="D688" s="119">
        <v>19</v>
      </c>
      <c r="E688" s="17">
        <v>0.98</v>
      </c>
      <c r="F688" s="17">
        <v>0.99</v>
      </c>
      <c r="G688" s="118">
        <v>0.96</v>
      </c>
      <c r="H688" s="17">
        <v>0.99</v>
      </c>
      <c r="I688" s="15">
        <v>1</v>
      </c>
      <c r="J688" s="118">
        <v>0.97</v>
      </c>
      <c r="K688" s="16">
        <f t="shared" si="11"/>
        <v>0.98166666666666658</v>
      </c>
      <c r="L688" s="8"/>
      <c r="M688" s="8"/>
      <c r="N688" s="8"/>
      <c r="O688" s="8"/>
    </row>
    <row r="689" spans="2:15" ht="12.75" x14ac:dyDescent="0.2">
      <c r="B689" s="197" t="s">
        <v>24</v>
      </c>
      <c r="C689" s="197"/>
      <c r="D689" s="197"/>
      <c r="E689" s="197"/>
      <c r="F689" s="197"/>
      <c r="G689" s="197"/>
      <c r="H689" s="197"/>
      <c r="I689" s="197"/>
      <c r="J689" s="197"/>
      <c r="K689" s="20">
        <f>+AVERAGE(K681:K688)</f>
        <v>0.98125000000000007</v>
      </c>
      <c r="L689" s="8"/>
      <c r="M689" s="8"/>
      <c r="N689" s="8"/>
      <c r="O689" s="8"/>
    </row>
    <row r="690" spans="2:15" ht="12.75" x14ac:dyDescent="0.2">
      <c r="B690" s="5"/>
      <c r="C690" s="5"/>
      <c r="D690" s="5"/>
      <c r="E690" s="5"/>
      <c r="F690" s="5"/>
      <c r="G690" s="5"/>
      <c r="H690" s="5"/>
      <c r="I690" s="5"/>
      <c r="J690" s="5"/>
      <c r="K690" s="21"/>
      <c r="L690" s="8"/>
      <c r="M690" s="8"/>
      <c r="N690" s="8"/>
      <c r="O690" s="8"/>
    </row>
    <row r="691" spans="2:15" ht="51" x14ac:dyDescent="0.2">
      <c r="B691" s="197" t="s">
        <v>11</v>
      </c>
      <c r="C691" s="197"/>
      <c r="D691" s="117" t="s">
        <v>1</v>
      </c>
      <c r="E691" s="117" t="s">
        <v>13</v>
      </c>
      <c r="F691" s="117" t="s">
        <v>15</v>
      </c>
      <c r="G691" s="117" t="s">
        <v>84</v>
      </c>
      <c r="H691" s="117" t="s">
        <v>16</v>
      </c>
      <c r="I691" s="117" t="s">
        <v>18</v>
      </c>
      <c r="J691" s="5"/>
      <c r="K691" s="5"/>
      <c r="L691" s="8"/>
      <c r="M691" s="8"/>
      <c r="N691" s="8"/>
      <c r="O691" s="8"/>
    </row>
    <row r="692" spans="2:15" ht="12.75" x14ac:dyDescent="0.2">
      <c r="B692" s="198" t="s">
        <v>26</v>
      </c>
      <c r="C692" s="198"/>
      <c r="D692" s="119">
        <v>39</v>
      </c>
      <c r="E692" s="13">
        <v>0.5</v>
      </c>
      <c r="F692" s="14">
        <v>0.87</v>
      </c>
      <c r="G692" s="15">
        <v>0.89</v>
      </c>
      <c r="H692" s="14">
        <v>0.99</v>
      </c>
      <c r="I692" s="15">
        <f>+AVERAGE(E692:H692)</f>
        <v>0.8125</v>
      </c>
      <c r="J692" s="22"/>
      <c r="K692" s="23"/>
      <c r="L692" s="8"/>
      <c r="M692" s="8"/>
      <c r="N692" s="8"/>
      <c r="O692" s="8"/>
    </row>
    <row r="693" spans="2:15" ht="12.75" x14ac:dyDescent="0.2">
      <c r="B693" s="5"/>
      <c r="C693" s="5"/>
      <c r="D693" s="5"/>
      <c r="E693" s="5"/>
      <c r="F693" s="5"/>
      <c r="G693" s="5"/>
      <c r="H693" s="5"/>
      <c r="I693" s="5"/>
      <c r="J693" s="5"/>
      <c r="K693" s="21"/>
      <c r="L693" s="8"/>
      <c r="M693" s="8"/>
      <c r="N693" s="8"/>
      <c r="O693" s="8"/>
    </row>
    <row r="694" spans="2:15" ht="12.75" x14ac:dyDescent="0.2">
      <c r="B694" s="197" t="s">
        <v>11</v>
      </c>
      <c r="C694" s="197"/>
      <c r="D694" s="197" t="s">
        <v>1</v>
      </c>
      <c r="E694" s="198" t="s">
        <v>12</v>
      </c>
      <c r="F694" s="197" t="s">
        <v>28</v>
      </c>
      <c r="G694" s="197"/>
      <c r="H694" s="197" t="s">
        <v>25</v>
      </c>
      <c r="I694" s="197"/>
      <c r="J694" s="197" t="s">
        <v>29</v>
      </c>
      <c r="K694" s="204"/>
      <c r="L694" s="210" t="s">
        <v>31</v>
      </c>
      <c r="M694" s="68"/>
      <c r="N694" s="223"/>
      <c r="O694" s="223"/>
    </row>
    <row r="695" spans="2:15" ht="12.75" x14ac:dyDescent="0.2">
      <c r="B695" s="197"/>
      <c r="C695" s="197"/>
      <c r="D695" s="197"/>
      <c r="E695" s="198"/>
      <c r="F695" s="197"/>
      <c r="G695" s="197"/>
      <c r="H695" s="197"/>
      <c r="I695" s="197"/>
      <c r="J695" s="197"/>
      <c r="K695" s="204"/>
      <c r="L695" s="211"/>
      <c r="M695" s="68"/>
      <c r="N695" s="223"/>
      <c r="O695" s="223"/>
    </row>
    <row r="696" spans="2:15" ht="12.75" x14ac:dyDescent="0.2">
      <c r="B696" s="201" t="s">
        <v>32</v>
      </c>
      <c r="C696" s="201"/>
      <c r="D696" s="119">
        <v>23</v>
      </c>
      <c r="E696" s="118">
        <v>0.94</v>
      </c>
      <c r="F696" s="202">
        <v>0.93</v>
      </c>
      <c r="G696" s="203"/>
      <c r="H696" s="202">
        <v>0.83</v>
      </c>
      <c r="I696" s="203"/>
      <c r="J696" s="202">
        <v>0.99</v>
      </c>
      <c r="K696" s="222"/>
      <c r="L696" s="118">
        <v>0.95</v>
      </c>
      <c r="M696" s="68"/>
      <c r="N696" s="224"/>
      <c r="O696" s="223"/>
    </row>
    <row r="697" spans="2:15" ht="12.75" x14ac:dyDescent="0.2">
      <c r="B697" s="204" t="s">
        <v>33</v>
      </c>
      <c r="C697" s="205"/>
      <c r="D697" s="18"/>
      <c r="E697" s="67"/>
      <c r="F697" s="67"/>
      <c r="G697" s="67"/>
      <c r="H697" s="67"/>
      <c r="I697" s="67"/>
      <c r="J697" s="67"/>
      <c r="K697" s="67"/>
      <c r="L697" s="20">
        <f>(E696+F696+H696+J696+L696)/5</f>
        <v>0.92800000000000016</v>
      </c>
      <c r="M697" s="68"/>
      <c r="N697" s="224"/>
      <c r="O697" s="223"/>
    </row>
    <row r="698" spans="2:15" ht="12.75" x14ac:dyDescent="0.2">
      <c r="B698" s="201" t="s">
        <v>98</v>
      </c>
      <c r="C698" s="201"/>
      <c r="D698" s="119">
        <v>5</v>
      </c>
      <c r="E698" s="118">
        <v>0.95</v>
      </c>
      <c r="F698" s="202">
        <v>0.7</v>
      </c>
      <c r="G698" s="203"/>
      <c r="H698" s="202">
        <v>0.83</v>
      </c>
      <c r="I698" s="203"/>
      <c r="J698" s="202">
        <v>0.9</v>
      </c>
      <c r="K698" s="222"/>
      <c r="L698" s="118">
        <v>1</v>
      </c>
      <c r="M698" s="68"/>
      <c r="N698" s="121"/>
      <c r="O698" s="120"/>
    </row>
    <row r="699" spans="2:15" ht="12.75" x14ac:dyDescent="0.2">
      <c r="B699" s="204" t="s">
        <v>33</v>
      </c>
      <c r="C699" s="205"/>
      <c r="D699" s="18"/>
      <c r="E699" s="67"/>
      <c r="F699" s="67"/>
      <c r="G699" s="67"/>
      <c r="H699" s="67"/>
      <c r="I699" s="67"/>
      <c r="J699" s="67"/>
      <c r="K699" s="67"/>
      <c r="L699" s="20">
        <f>(E698+F698+H698+J698+L698)/5</f>
        <v>0.876</v>
      </c>
      <c r="M699" s="68"/>
      <c r="N699" s="121"/>
      <c r="O699" s="120"/>
    </row>
    <row r="700" spans="2:15" ht="12.75" x14ac:dyDescent="0.2"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41"/>
      <c r="M700" s="8"/>
      <c r="N700" s="8"/>
      <c r="O700" s="8"/>
    </row>
    <row r="701" spans="2:15" ht="12.75" x14ac:dyDescent="0.2">
      <c r="B701" s="197" t="s">
        <v>11</v>
      </c>
      <c r="C701" s="197"/>
      <c r="D701" s="197" t="s">
        <v>1</v>
      </c>
      <c r="E701" s="198" t="s">
        <v>12</v>
      </c>
      <c r="F701" s="197" t="s">
        <v>25</v>
      </c>
      <c r="G701" s="197"/>
      <c r="H701" s="197" t="s">
        <v>15</v>
      </c>
      <c r="I701" s="197"/>
      <c r="J701" s="197" t="s">
        <v>34</v>
      </c>
      <c r="K701" s="197"/>
      <c r="L701" s="197" t="s">
        <v>18</v>
      </c>
      <c r="M701" s="8"/>
      <c r="N701" s="8"/>
      <c r="O701" s="8"/>
    </row>
    <row r="702" spans="2:15" ht="12.75" x14ac:dyDescent="0.2">
      <c r="B702" s="197"/>
      <c r="C702" s="197"/>
      <c r="D702" s="197"/>
      <c r="E702" s="198"/>
      <c r="F702" s="197"/>
      <c r="G702" s="197"/>
      <c r="H702" s="197"/>
      <c r="I702" s="197"/>
      <c r="J702" s="197"/>
      <c r="K702" s="197"/>
      <c r="L702" s="197"/>
      <c r="M702" s="8"/>
      <c r="N702" s="8"/>
      <c r="O702" s="8"/>
    </row>
    <row r="703" spans="2:15" ht="12.75" x14ac:dyDescent="0.2">
      <c r="B703" s="201" t="s">
        <v>35</v>
      </c>
      <c r="C703" s="201"/>
      <c r="D703" s="119">
        <v>20</v>
      </c>
      <c r="E703" s="118">
        <v>0.92</v>
      </c>
      <c r="F703" s="202">
        <v>0.74</v>
      </c>
      <c r="G703" s="203"/>
      <c r="H703" s="202">
        <v>0.92</v>
      </c>
      <c r="I703" s="203"/>
      <c r="J703" s="202">
        <v>0.98</v>
      </c>
      <c r="K703" s="203"/>
      <c r="L703" s="118">
        <f>+AVERAGE(E703:K703)</f>
        <v>0.89</v>
      </c>
      <c r="M703" s="8"/>
      <c r="N703" s="8"/>
      <c r="O703" s="8"/>
    </row>
    <row r="704" spans="2:15" ht="12.75" x14ac:dyDescent="0.2">
      <c r="B704" s="201" t="s">
        <v>36</v>
      </c>
      <c r="C704" s="201"/>
      <c r="D704" s="119">
        <v>21</v>
      </c>
      <c r="E704" s="118">
        <v>0.94</v>
      </c>
      <c r="F704" s="202">
        <v>1</v>
      </c>
      <c r="G704" s="203"/>
      <c r="H704" s="202">
        <v>0.97</v>
      </c>
      <c r="I704" s="203"/>
      <c r="J704" s="202">
        <v>0.87</v>
      </c>
      <c r="K704" s="203"/>
      <c r="L704" s="118">
        <f>+AVERAGE(E704:K704)</f>
        <v>0.94500000000000006</v>
      </c>
      <c r="M704" s="8"/>
      <c r="N704" s="8"/>
      <c r="O704" s="8"/>
    </row>
    <row r="705" spans="2:15" ht="12.75" x14ac:dyDescent="0.2">
      <c r="B705" s="197" t="s">
        <v>33</v>
      </c>
      <c r="C705" s="197"/>
      <c r="D705" s="197"/>
      <c r="E705" s="197"/>
      <c r="F705" s="197"/>
      <c r="G705" s="197"/>
      <c r="H705" s="197"/>
      <c r="I705" s="197"/>
      <c r="J705" s="197"/>
      <c r="K705" s="197"/>
      <c r="L705" s="20">
        <f>+AVERAGE(L703:L704)</f>
        <v>0.91749999999999998</v>
      </c>
      <c r="M705" s="8"/>
      <c r="N705" s="8"/>
      <c r="O705" s="8"/>
    </row>
    <row r="706" spans="2:15" ht="12.75" x14ac:dyDescent="0.2"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21"/>
      <c r="M706" s="8"/>
      <c r="N706" s="8"/>
      <c r="O706" s="8"/>
    </row>
    <row r="707" spans="2:15" ht="51" x14ac:dyDescent="0.2">
      <c r="B707" s="200" t="s">
        <v>11</v>
      </c>
      <c r="C707" s="200"/>
      <c r="D707" s="26" t="s">
        <v>1</v>
      </c>
      <c r="E707" s="26" t="s">
        <v>28</v>
      </c>
      <c r="F707" s="24" t="s">
        <v>37</v>
      </c>
      <c r="G707" s="24" t="s">
        <v>78</v>
      </c>
      <c r="H707" s="116" t="s">
        <v>16</v>
      </c>
      <c r="I707" s="116" t="s">
        <v>38</v>
      </c>
      <c r="J707" s="7"/>
      <c r="K707" s="7"/>
      <c r="L707" s="7"/>
      <c r="M707" s="8"/>
      <c r="N707" s="8"/>
      <c r="O707" s="8"/>
    </row>
    <row r="708" spans="2:15" ht="12.75" x14ac:dyDescent="0.2">
      <c r="B708" s="207" t="s">
        <v>39</v>
      </c>
      <c r="C708" s="207"/>
      <c r="D708" s="27">
        <v>4</v>
      </c>
      <c r="E708" s="28">
        <v>1</v>
      </c>
      <c r="F708" s="28">
        <v>1</v>
      </c>
      <c r="G708" s="29">
        <v>1</v>
      </c>
      <c r="H708" s="30">
        <v>1</v>
      </c>
      <c r="I708" s="30">
        <f>+AVERAGE(E708:H708)</f>
        <v>1</v>
      </c>
      <c r="J708" s="31"/>
      <c r="K708" s="32"/>
      <c r="L708" s="31"/>
      <c r="M708" s="8"/>
      <c r="N708" s="8"/>
      <c r="O708" s="8"/>
    </row>
    <row r="709" spans="2:15" ht="12.75" x14ac:dyDescent="0.2">
      <c r="B709" s="199" t="s">
        <v>40</v>
      </c>
      <c r="C709" s="199"/>
      <c r="D709" s="33">
        <v>5</v>
      </c>
      <c r="E709" s="28">
        <v>0.9</v>
      </c>
      <c r="F709" s="28">
        <v>0.92</v>
      </c>
      <c r="G709" s="28">
        <v>1</v>
      </c>
      <c r="H709" s="30">
        <v>1</v>
      </c>
      <c r="I709" s="30">
        <f>+AVERAGE(E709:H709)</f>
        <v>0.95500000000000007</v>
      </c>
      <c r="J709" s="31"/>
      <c r="K709" s="32"/>
      <c r="L709" s="31"/>
      <c r="M709" s="8"/>
      <c r="N709" s="8"/>
      <c r="O709" s="8"/>
    </row>
    <row r="710" spans="2:15" ht="12.75" x14ac:dyDescent="0.2">
      <c r="B710" s="212" t="s">
        <v>41</v>
      </c>
      <c r="C710" s="212"/>
      <c r="D710" s="34">
        <v>10</v>
      </c>
      <c r="E710" s="28">
        <v>0.85</v>
      </c>
      <c r="F710" s="28">
        <v>0.89</v>
      </c>
      <c r="G710" s="35">
        <v>1</v>
      </c>
      <c r="H710" s="30">
        <v>1</v>
      </c>
      <c r="I710" s="30">
        <f>+AVERAGE(E710:H710)</f>
        <v>0.93500000000000005</v>
      </c>
      <c r="J710" s="31"/>
      <c r="K710" s="32"/>
      <c r="L710" s="31"/>
      <c r="M710" s="8"/>
      <c r="N710" s="8"/>
      <c r="O710" s="8"/>
    </row>
    <row r="711" spans="2:15" ht="12.75" x14ac:dyDescent="0.2">
      <c r="B711" s="213" t="s">
        <v>42</v>
      </c>
      <c r="C711" s="213"/>
      <c r="D711" s="213"/>
      <c r="E711" s="213"/>
      <c r="F711" s="213"/>
      <c r="G711" s="213"/>
      <c r="H711" s="213"/>
      <c r="I711" s="36">
        <f>+AVERAGE(I708:I710)</f>
        <v>0.96333333333333337</v>
      </c>
      <c r="J711" s="31"/>
      <c r="K711" s="32"/>
      <c r="L711" s="31"/>
      <c r="M711" s="8"/>
      <c r="N711" s="8"/>
      <c r="O711" s="8"/>
    </row>
    <row r="712" spans="2:15" ht="12.75" x14ac:dyDescent="0.2"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</row>
    <row r="713" spans="2:15" ht="12.75" x14ac:dyDescent="0.2">
      <c r="B713" s="214" t="s">
        <v>11</v>
      </c>
      <c r="C713" s="215"/>
      <c r="D713" s="210" t="s">
        <v>1</v>
      </c>
      <c r="E713" s="218" t="s">
        <v>12</v>
      </c>
      <c r="F713" s="214" t="s">
        <v>43</v>
      </c>
      <c r="G713" s="215"/>
      <c r="H713" s="214" t="s">
        <v>15</v>
      </c>
      <c r="I713" s="215"/>
      <c r="J713" s="214" t="s">
        <v>16</v>
      </c>
      <c r="K713" s="215"/>
      <c r="L713" s="210" t="s">
        <v>34</v>
      </c>
      <c r="M713" s="210" t="s">
        <v>18</v>
      </c>
      <c r="N713" s="8"/>
      <c r="O713" s="8"/>
    </row>
    <row r="714" spans="2:15" ht="12.75" x14ac:dyDescent="0.2">
      <c r="B714" s="216"/>
      <c r="C714" s="217"/>
      <c r="D714" s="211"/>
      <c r="E714" s="219"/>
      <c r="F714" s="216"/>
      <c r="G714" s="217"/>
      <c r="H714" s="216"/>
      <c r="I714" s="217"/>
      <c r="J714" s="216"/>
      <c r="K714" s="217"/>
      <c r="L714" s="211"/>
      <c r="M714" s="211"/>
      <c r="N714" s="8"/>
      <c r="O714" s="8"/>
    </row>
    <row r="715" spans="2:15" ht="12.75" x14ac:dyDescent="0.2">
      <c r="B715" s="208" t="s">
        <v>44</v>
      </c>
      <c r="C715" s="209"/>
      <c r="D715" s="119">
        <v>2</v>
      </c>
      <c r="E715" s="118">
        <v>0.94</v>
      </c>
      <c r="F715" s="220">
        <v>0.87</v>
      </c>
      <c r="G715" s="221"/>
      <c r="H715" s="220">
        <v>0.8</v>
      </c>
      <c r="I715" s="221"/>
      <c r="J715" s="220">
        <v>0.88</v>
      </c>
      <c r="K715" s="221"/>
      <c r="L715" s="118">
        <v>1</v>
      </c>
      <c r="M715" s="118">
        <f>+AVERAGE(E715:L715)</f>
        <v>0.89800000000000002</v>
      </c>
      <c r="N715" s="8"/>
      <c r="O715" s="8"/>
    </row>
    <row r="716" spans="2:15" ht="12.75" x14ac:dyDescent="0.2">
      <c r="B716" s="37"/>
      <c r="C716" s="37"/>
      <c r="D716" s="25"/>
      <c r="E716" s="38"/>
      <c r="F716" s="38"/>
      <c r="G716" s="25"/>
      <c r="H716" s="38"/>
      <c r="I716" s="25"/>
      <c r="J716" s="38"/>
      <c r="K716" s="25"/>
      <c r="L716" s="38"/>
      <c r="M716" s="8"/>
      <c r="N716" s="8"/>
      <c r="O716" s="8"/>
    </row>
    <row r="717" spans="2:15" ht="12.75" x14ac:dyDescent="0.2">
      <c r="B717" s="197" t="s">
        <v>11</v>
      </c>
      <c r="C717" s="197"/>
      <c r="D717" s="197" t="s">
        <v>1</v>
      </c>
      <c r="E717" s="198" t="s">
        <v>12</v>
      </c>
      <c r="F717" s="197" t="s">
        <v>28</v>
      </c>
      <c r="G717" s="197"/>
      <c r="H717" s="197" t="s">
        <v>25</v>
      </c>
      <c r="I717" s="197"/>
      <c r="J717" s="197" t="s">
        <v>29</v>
      </c>
      <c r="K717" s="197"/>
      <c r="L717" s="197" t="s">
        <v>30</v>
      </c>
      <c r="M717" s="197"/>
      <c r="N717" s="197" t="s">
        <v>31</v>
      </c>
      <c r="O717" s="197"/>
    </row>
    <row r="718" spans="2:15" ht="12.75" x14ac:dyDescent="0.2">
      <c r="B718" s="197"/>
      <c r="C718" s="197"/>
      <c r="D718" s="197"/>
      <c r="E718" s="198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</row>
    <row r="719" spans="2:15" ht="12.75" x14ac:dyDescent="0.2">
      <c r="B719" s="201" t="s">
        <v>76</v>
      </c>
      <c r="C719" s="201"/>
      <c r="D719" s="119">
        <v>3</v>
      </c>
      <c r="E719" s="118">
        <v>1</v>
      </c>
      <c r="F719" s="202">
        <v>1</v>
      </c>
      <c r="G719" s="203"/>
      <c r="H719" s="202">
        <v>1</v>
      </c>
      <c r="I719" s="203"/>
      <c r="J719" s="202">
        <v>0.9</v>
      </c>
      <c r="K719" s="203"/>
      <c r="L719" s="202">
        <v>1</v>
      </c>
      <c r="M719" s="202"/>
      <c r="N719" s="202">
        <v>0.83</v>
      </c>
      <c r="O719" s="203"/>
    </row>
    <row r="720" spans="2:15" ht="12.75" x14ac:dyDescent="0.2">
      <c r="B720" s="204" t="s">
        <v>33</v>
      </c>
      <c r="C720" s="205"/>
      <c r="D720" s="197"/>
      <c r="E720" s="197"/>
      <c r="F720" s="197"/>
      <c r="G720" s="197"/>
      <c r="H720" s="197"/>
      <c r="I720" s="197"/>
      <c r="J720" s="197"/>
      <c r="K720" s="197"/>
      <c r="L720" s="197"/>
      <c r="M720" s="197"/>
      <c r="N720" s="206">
        <f>(E719+F719+H719+J719+L719+N719)/6</f>
        <v>0.95500000000000007</v>
      </c>
      <c r="O720" s="205"/>
    </row>
    <row r="721" spans="2:11" ht="12.75" x14ac:dyDescent="0.2"/>
    <row r="722" spans="2:11" ht="63.75" x14ac:dyDescent="0.2">
      <c r="B722" s="200" t="s">
        <v>11</v>
      </c>
      <c r="C722" s="200"/>
      <c r="D722" s="26" t="s">
        <v>1</v>
      </c>
      <c r="E722" s="26" t="s">
        <v>28</v>
      </c>
      <c r="F722" s="116" t="s">
        <v>79</v>
      </c>
      <c r="G722" s="24" t="s">
        <v>78</v>
      </c>
      <c r="H722" s="116" t="s">
        <v>38</v>
      </c>
      <c r="I722" s="65"/>
    </row>
    <row r="723" spans="2:11" ht="12.75" x14ac:dyDescent="0.2">
      <c r="B723" s="207" t="s">
        <v>71</v>
      </c>
      <c r="C723" s="207"/>
      <c r="D723" s="27">
        <v>9</v>
      </c>
      <c r="E723" s="28">
        <v>1</v>
      </c>
      <c r="F723" s="28">
        <v>0.96</v>
      </c>
      <c r="G723" s="29">
        <v>0.96</v>
      </c>
      <c r="H723" s="30">
        <f>+AVERAGE(E723:G723)</f>
        <v>0.97333333333333327</v>
      </c>
      <c r="I723" s="66"/>
    </row>
    <row r="724" spans="2:11" ht="12.75" x14ac:dyDescent="0.2">
      <c r="B724" s="199" t="s">
        <v>77</v>
      </c>
      <c r="C724" s="199"/>
      <c r="D724" s="33">
        <v>8</v>
      </c>
      <c r="E724" s="28">
        <v>1</v>
      </c>
      <c r="F724" s="28">
        <v>1</v>
      </c>
      <c r="G724" s="28">
        <v>1</v>
      </c>
      <c r="H724" s="30">
        <f>+AVERAGE(E724:G724)</f>
        <v>1</v>
      </c>
      <c r="I724" s="66"/>
    </row>
    <row r="725" spans="2:11" ht="25.5" x14ac:dyDescent="0.2">
      <c r="B725" s="63" t="s">
        <v>42</v>
      </c>
      <c r="C725" s="64"/>
      <c r="D725" s="64"/>
      <c r="E725" s="64"/>
      <c r="F725" s="64"/>
      <c r="G725" s="64"/>
      <c r="H725" s="36">
        <f>+AVERAGE(H723:H724)</f>
        <v>0.98666666666666658</v>
      </c>
      <c r="I725" s="66"/>
    </row>
    <row r="726" spans="2:11" ht="12.75" x14ac:dyDescent="0.2"/>
    <row r="727" spans="2:11" ht="12.75" x14ac:dyDescent="0.2"/>
    <row r="728" spans="2:11" ht="12.75" x14ac:dyDescent="0.2">
      <c r="B728" s="197" t="s">
        <v>121</v>
      </c>
      <c r="C728" s="197"/>
      <c r="D728" s="197" t="s">
        <v>125</v>
      </c>
      <c r="E728" s="198" t="s">
        <v>61</v>
      </c>
      <c r="F728" s="198" t="s">
        <v>126</v>
      </c>
      <c r="G728" s="197" t="s">
        <v>127</v>
      </c>
      <c r="H728" s="197"/>
      <c r="I728" s="198" t="s">
        <v>128</v>
      </c>
      <c r="J728" s="198" t="s">
        <v>16</v>
      </c>
      <c r="K728" s="210" t="s">
        <v>18</v>
      </c>
    </row>
    <row r="729" spans="2:11" ht="12.75" x14ac:dyDescent="0.2">
      <c r="B729" s="197"/>
      <c r="C729" s="197"/>
      <c r="D729" s="197"/>
      <c r="E729" s="198"/>
      <c r="F729" s="198"/>
      <c r="G729" s="197"/>
      <c r="H729" s="197"/>
      <c r="I729" s="198"/>
      <c r="J729" s="198"/>
      <c r="K729" s="211"/>
    </row>
    <row r="730" spans="2:11" ht="12.75" x14ac:dyDescent="0.2">
      <c r="B730" s="207" t="s">
        <v>123</v>
      </c>
      <c r="C730" s="207"/>
      <c r="D730" s="169">
        <v>2</v>
      </c>
      <c r="E730" s="168">
        <v>0.88</v>
      </c>
      <c r="F730" s="168">
        <v>0.91</v>
      </c>
      <c r="G730" s="220">
        <v>1</v>
      </c>
      <c r="H730" s="221"/>
      <c r="I730" s="168">
        <v>1</v>
      </c>
      <c r="J730" s="168">
        <v>1</v>
      </c>
      <c r="K730" s="168">
        <f>+AVERAGE(E730:J730)</f>
        <v>0.95799999999999996</v>
      </c>
    </row>
    <row r="731" spans="2:11" ht="12.75" x14ac:dyDescent="0.2">
      <c r="B731" s="225" t="s">
        <v>124</v>
      </c>
      <c r="C731" s="225"/>
      <c r="D731" s="197" t="s">
        <v>125</v>
      </c>
      <c r="E731" s="198" t="s">
        <v>61</v>
      </c>
      <c r="F731" s="198" t="s">
        <v>129</v>
      </c>
      <c r="G731" s="197" t="s">
        <v>130</v>
      </c>
      <c r="H731" s="197"/>
      <c r="I731" s="198" t="s">
        <v>128</v>
      </c>
      <c r="J731" s="198" t="s">
        <v>16</v>
      </c>
      <c r="K731" s="210" t="s">
        <v>18</v>
      </c>
    </row>
    <row r="732" spans="2:11" ht="12.75" x14ac:dyDescent="0.2">
      <c r="B732" s="225"/>
      <c r="C732" s="225"/>
      <c r="D732" s="197"/>
      <c r="E732" s="198"/>
      <c r="F732" s="198"/>
      <c r="G732" s="197"/>
      <c r="H732" s="197"/>
      <c r="I732" s="198"/>
      <c r="J732" s="198"/>
      <c r="K732" s="211"/>
    </row>
    <row r="733" spans="2:11" ht="12.75" x14ac:dyDescent="0.2">
      <c r="B733" s="225"/>
      <c r="C733" s="225"/>
      <c r="D733" s="169">
        <v>3</v>
      </c>
      <c r="E733" s="168">
        <v>0.93</v>
      </c>
      <c r="F733" s="168">
        <v>1</v>
      </c>
      <c r="G733" s="220">
        <v>1</v>
      </c>
      <c r="H733" s="221"/>
      <c r="I733" s="168">
        <v>1</v>
      </c>
      <c r="J733" s="168">
        <v>1</v>
      </c>
      <c r="K733" s="168">
        <f>+AVERAGE(E733:J733)</f>
        <v>0.98599999999999999</v>
      </c>
    </row>
    <row r="734" spans="2:11" ht="12.75" x14ac:dyDescent="0.2">
      <c r="B734" s="207" t="s">
        <v>122</v>
      </c>
      <c r="C734" s="207"/>
      <c r="D734" s="197" t="s">
        <v>125</v>
      </c>
      <c r="E734" s="198" t="s">
        <v>61</v>
      </c>
      <c r="F734" s="198" t="s">
        <v>131</v>
      </c>
      <c r="G734" s="198" t="s">
        <v>132</v>
      </c>
      <c r="H734" s="198" t="s">
        <v>128</v>
      </c>
      <c r="I734" s="198" t="s">
        <v>16</v>
      </c>
      <c r="J734" s="210" t="s">
        <v>18</v>
      </c>
      <c r="K734" s="210" t="s">
        <v>54</v>
      </c>
    </row>
    <row r="735" spans="2:11" ht="12.75" x14ac:dyDescent="0.2">
      <c r="B735" s="207"/>
      <c r="C735" s="207"/>
      <c r="D735" s="197"/>
      <c r="E735" s="198"/>
      <c r="F735" s="198"/>
      <c r="G735" s="198"/>
      <c r="H735" s="198"/>
      <c r="I735" s="198"/>
      <c r="J735" s="211"/>
      <c r="K735" s="211"/>
    </row>
    <row r="736" spans="2:11" ht="12.75" x14ac:dyDescent="0.2">
      <c r="B736" s="207"/>
      <c r="C736" s="207"/>
      <c r="D736" s="169">
        <v>3</v>
      </c>
      <c r="E736" s="168">
        <v>1</v>
      </c>
      <c r="F736" s="168">
        <v>1</v>
      </c>
      <c r="G736" s="168">
        <v>1</v>
      </c>
      <c r="H736" s="168">
        <v>1</v>
      </c>
      <c r="I736" s="168">
        <v>1</v>
      </c>
      <c r="J736" s="168">
        <f>+AVERAGE(E736:I736)</f>
        <v>1</v>
      </c>
      <c r="K736" s="168">
        <f>(K730+K733+J736)/3</f>
        <v>0.98133333333333328</v>
      </c>
    </row>
    <row r="737" spans="2:9" ht="12.75" x14ac:dyDescent="0.2"/>
    <row r="738" spans="2:9" ht="51" x14ac:dyDescent="0.2">
      <c r="B738" s="197" t="s">
        <v>11</v>
      </c>
      <c r="C738" s="197"/>
      <c r="D738" s="167" t="s">
        <v>1</v>
      </c>
      <c r="E738" s="167" t="s">
        <v>13</v>
      </c>
      <c r="F738" s="167" t="s">
        <v>15</v>
      </c>
      <c r="G738" s="167" t="s">
        <v>84</v>
      </c>
      <c r="H738" s="167" t="s">
        <v>16</v>
      </c>
      <c r="I738" s="167" t="s">
        <v>18</v>
      </c>
    </row>
    <row r="739" spans="2:9" ht="12.75" x14ac:dyDescent="0.2">
      <c r="B739" s="198" t="s">
        <v>145</v>
      </c>
      <c r="C739" s="198"/>
      <c r="D739" s="169">
        <v>5</v>
      </c>
      <c r="E739" s="13">
        <v>0.46</v>
      </c>
      <c r="F739" s="14">
        <v>0.75</v>
      </c>
      <c r="G739" s="15">
        <v>0.83</v>
      </c>
      <c r="H739" s="14">
        <v>0.75</v>
      </c>
      <c r="I739" s="15">
        <f>+AVERAGE(E739:H739)</f>
        <v>0.69750000000000001</v>
      </c>
    </row>
    <row r="740" spans="2:9" ht="23.25" customHeight="1" x14ac:dyDescent="0.2">
      <c r="B740" s="201" t="s">
        <v>146</v>
      </c>
      <c r="C740" s="201"/>
      <c r="D740" s="169">
        <v>3</v>
      </c>
      <c r="E740" s="13">
        <v>0.67</v>
      </c>
      <c r="F740" s="14">
        <v>0.94</v>
      </c>
      <c r="G740" s="15">
        <v>0.97</v>
      </c>
      <c r="H740" s="14">
        <v>1</v>
      </c>
      <c r="I740" s="15">
        <f>+AVERAGE(E740:H740)</f>
        <v>0.89500000000000002</v>
      </c>
    </row>
    <row r="741" spans="2:9" ht="12.75" x14ac:dyDescent="0.2"/>
    <row r="742" spans="2:9" ht="12.75" x14ac:dyDescent="0.2"/>
    <row r="743" spans="2:9" ht="12.75" x14ac:dyDescent="0.2"/>
    <row r="744" spans="2:9" ht="12.75" x14ac:dyDescent="0.2"/>
    <row r="745" spans="2:9" ht="12.75" x14ac:dyDescent="0.2"/>
    <row r="746" spans="2:9" ht="12.75" x14ac:dyDescent="0.2"/>
    <row r="747" spans="2:9" ht="12.75" x14ac:dyDescent="0.2"/>
    <row r="748" spans="2:9" ht="12.75" x14ac:dyDescent="0.2"/>
    <row r="749" spans="2:9" ht="12.75" x14ac:dyDescent="0.2"/>
    <row r="750" spans="2:9" ht="12.75" x14ac:dyDescent="0.2"/>
    <row r="751" spans="2:9" ht="12.75" x14ac:dyDescent="0.2"/>
    <row r="752" spans="2:9" ht="12.75" x14ac:dyDescent="0.2"/>
    <row r="753" ht="12.75" x14ac:dyDescent="0.2"/>
    <row r="754" ht="12.75" x14ac:dyDescent="0.2"/>
    <row r="755" ht="12.75" x14ac:dyDescent="0.2"/>
    <row r="756" ht="12.75" x14ac:dyDescent="0.2"/>
    <row r="757" ht="12.75" x14ac:dyDescent="0.2"/>
    <row r="758" ht="12.75" x14ac:dyDescent="0.2"/>
    <row r="759" ht="12.75" x14ac:dyDescent="0.2"/>
    <row r="760" ht="12.75" x14ac:dyDescent="0.2"/>
    <row r="761" ht="12.75" x14ac:dyDescent="0.2"/>
    <row r="762" ht="12.75" x14ac:dyDescent="0.2"/>
    <row r="763" ht="12.75" x14ac:dyDescent="0.2"/>
    <row r="764" ht="12.75" x14ac:dyDescent="0.2"/>
    <row r="765" ht="12.75" x14ac:dyDescent="0.2"/>
    <row r="766" ht="12.75" x14ac:dyDescent="0.2"/>
    <row r="767" ht="12.75" x14ac:dyDescent="0.2"/>
    <row r="768" ht="12.75" x14ac:dyDescent="0.2"/>
    <row r="769" ht="12.75" x14ac:dyDescent="0.2"/>
    <row r="770" ht="12.75" x14ac:dyDescent="0.2"/>
    <row r="771" ht="12.75" x14ac:dyDescent="0.2"/>
    <row r="772" ht="12.75" x14ac:dyDescent="0.2"/>
    <row r="773" ht="12.75" x14ac:dyDescent="0.2"/>
    <row r="774" ht="12.75" x14ac:dyDescent="0.2"/>
    <row r="775" ht="12.75" x14ac:dyDescent="0.2"/>
    <row r="776" ht="12.75" x14ac:dyDescent="0.2"/>
    <row r="777" ht="12.75" x14ac:dyDescent="0.2"/>
    <row r="778" ht="12.75" x14ac:dyDescent="0.2"/>
    <row r="779" ht="12.75" x14ac:dyDescent="0.2"/>
    <row r="780" ht="12.75" x14ac:dyDescent="0.2"/>
    <row r="781" ht="12.75" x14ac:dyDescent="0.2"/>
    <row r="782" ht="12.75" x14ac:dyDescent="0.2"/>
    <row r="783" ht="12.75" x14ac:dyDescent="0.2"/>
    <row r="784" ht="12.75" x14ac:dyDescent="0.2"/>
    <row r="785" ht="12.75" x14ac:dyDescent="0.2"/>
    <row r="786" ht="12.75" x14ac:dyDescent="0.2"/>
    <row r="787" ht="12.75" x14ac:dyDescent="0.2"/>
    <row r="788" ht="12.75" x14ac:dyDescent="0.2"/>
    <row r="789" ht="12.75" x14ac:dyDescent="0.2"/>
    <row r="790" ht="12.75" x14ac:dyDescent="0.2"/>
    <row r="791" ht="12.75" x14ac:dyDescent="0.2"/>
    <row r="792" ht="12.75" x14ac:dyDescent="0.2"/>
    <row r="793" ht="12.75" x14ac:dyDescent="0.2"/>
    <row r="794" ht="12.75" x14ac:dyDescent="0.2"/>
    <row r="795" ht="12.75" x14ac:dyDescent="0.2"/>
    <row r="796" ht="12.75" x14ac:dyDescent="0.2"/>
    <row r="797" ht="12.75" x14ac:dyDescent="0.2"/>
    <row r="798" ht="12.75" x14ac:dyDescent="0.2"/>
    <row r="799" ht="12.75" x14ac:dyDescent="0.2"/>
    <row r="800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  <row r="848" ht="12.75" x14ac:dyDescent="0.2"/>
    <row r="849" ht="12.75" x14ac:dyDescent="0.2"/>
    <row r="850" ht="12.75" x14ac:dyDescent="0.2"/>
    <row r="851" ht="12.75" x14ac:dyDescent="0.2"/>
    <row r="852" ht="12.75" x14ac:dyDescent="0.2"/>
    <row r="853" ht="12.75" x14ac:dyDescent="0.2"/>
    <row r="854" ht="12.75" x14ac:dyDescent="0.2"/>
    <row r="855" ht="12.75" x14ac:dyDescent="0.2"/>
    <row r="856" ht="12.75" x14ac:dyDescent="0.2"/>
    <row r="857" ht="12.75" x14ac:dyDescent="0.2"/>
    <row r="858" ht="12.75" x14ac:dyDescent="0.2"/>
    <row r="859" ht="12.75" x14ac:dyDescent="0.2"/>
    <row r="860" ht="12.75" x14ac:dyDescent="0.2"/>
    <row r="861" ht="12.75" x14ac:dyDescent="0.2"/>
    <row r="862" ht="12.75" x14ac:dyDescent="0.2"/>
    <row r="863" ht="12.75" x14ac:dyDescent="0.2"/>
    <row r="864" ht="12.75" x14ac:dyDescent="0.2"/>
    <row r="865" ht="12.75" x14ac:dyDescent="0.2"/>
    <row r="866" ht="12.75" x14ac:dyDescent="0.2"/>
    <row r="867" ht="12.75" x14ac:dyDescent="0.2"/>
    <row r="868" ht="12.75" x14ac:dyDescent="0.2"/>
    <row r="869" ht="12.75" x14ac:dyDescent="0.2"/>
    <row r="870" ht="12.75" x14ac:dyDescent="0.2"/>
    <row r="871" ht="12.75" x14ac:dyDescent="0.2"/>
    <row r="872" ht="12.75" x14ac:dyDescent="0.2"/>
    <row r="873" ht="12.75" x14ac:dyDescent="0.2"/>
    <row r="874" ht="12.75" x14ac:dyDescent="0.2"/>
    <row r="875" ht="12.75" x14ac:dyDescent="0.2"/>
    <row r="876" ht="12.75" x14ac:dyDescent="0.2"/>
    <row r="877" ht="12.75" x14ac:dyDescent="0.2"/>
    <row r="878" ht="12.75" x14ac:dyDescent="0.2"/>
    <row r="879" ht="12.75" x14ac:dyDescent="0.2"/>
    <row r="880" ht="12.75" x14ac:dyDescent="0.2"/>
    <row r="881" ht="12.75" x14ac:dyDescent="0.2"/>
    <row r="882" ht="12.75" x14ac:dyDescent="0.2"/>
    <row r="883" ht="12.75" x14ac:dyDescent="0.2"/>
    <row r="884" ht="12.75" x14ac:dyDescent="0.2"/>
    <row r="885" ht="12.75" x14ac:dyDescent="0.2"/>
    <row r="886" ht="12.75" x14ac:dyDescent="0.2"/>
    <row r="887" ht="12.75" x14ac:dyDescent="0.2"/>
    <row r="888" ht="12.75" x14ac:dyDescent="0.2"/>
    <row r="889" ht="12.75" x14ac:dyDescent="0.2"/>
    <row r="890" ht="12.75" x14ac:dyDescent="0.2"/>
    <row r="891" ht="12.75" x14ac:dyDescent="0.2"/>
    <row r="892" ht="12.75" x14ac:dyDescent="0.2"/>
    <row r="893" ht="12.75" x14ac:dyDescent="0.2"/>
    <row r="894" ht="12.75" x14ac:dyDescent="0.2"/>
    <row r="895" ht="12.75" x14ac:dyDescent="0.2"/>
    <row r="896" ht="12.75" x14ac:dyDescent="0.2"/>
    <row r="897" ht="12.75" x14ac:dyDescent="0.2"/>
    <row r="898" ht="12.75" x14ac:dyDescent="0.2"/>
    <row r="899" ht="12.75" x14ac:dyDescent="0.2"/>
    <row r="900" ht="12.75" x14ac:dyDescent="0.2"/>
    <row r="901" ht="12.75" x14ac:dyDescent="0.2"/>
    <row r="902" ht="12.75" x14ac:dyDescent="0.2"/>
    <row r="903" ht="12.75" x14ac:dyDescent="0.2"/>
    <row r="904" ht="12.75" x14ac:dyDescent="0.2"/>
    <row r="905" ht="12.75" x14ac:dyDescent="0.2"/>
    <row r="906" ht="12.75" x14ac:dyDescent="0.2"/>
    <row r="907" ht="12.75" x14ac:dyDescent="0.2"/>
    <row r="908" ht="12.75" x14ac:dyDescent="0.2"/>
    <row r="909" ht="12.75" x14ac:dyDescent="0.2"/>
    <row r="910" ht="12.75" x14ac:dyDescent="0.2"/>
    <row r="911" ht="12.75" x14ac:dyDescent="0.2"/>
    <row r="912" ht="12.75" x14ac:dyDescent="0.2"/>
    <row r="913" ht="12.75" x14ac:dyDescent="0.2"/>
    <row r="914" ht="12.75" x14ac:dyDescent="0.2"/>
    <row r="915" ht="12.75" x14ac:dyDescent="0.2"/>
    <row r="916" ht="12.75" x14ac:dyDescent="0.2"/>
    <row r="917" ht="12.75" x14ac:dyDescent="0.2"/>
    <row r="918" ht="12.75" x14ac:dyDescent="0.2"/>
    <row r="919" ht="12.75" x14ac:dyDescent="0.2"/>
    <row r="920" ht="12.75" x14ac:dyDescent="0.2"/>
    <row r="921" ht="12.75" x14ac:dyDescent="0.2"/>
    <row r="922" ht="12.75" x14ac:dyDescent="0.2"/>
    <row r="923" ht="12.75" x14ac:dyDescent="0.2"/>
    <row r="924" ht="12.75" x14ac:dyDescent="0.2"/>
    <row r="925" ht="12.75" x14ac:dyDescent="0.2"/>
    <row r="926" ht="12.75" x14ac:dyDescent="0.2"/>
    <row r="927" ht="12.75" x14ac:dyDescent="0.2"/>
    <row r="928" ht="12.75" x14ac:dyDescent="0.2"/>
    <row r="929" ht="12.75" x14ac:dyDescent="0.2"/>
    <row r="930" ht="12.75" x14ac:dyDescent="0.2"/>
    <row r="931" ht="12.75" x14ac:dyDescent="0.2"/>
    <row r="932" ht="12.75" x14ac:dyDescent="0.2"/>
    <row r="933" ht="12.75" x14ac:dyDescent="0.2"/>
    <row r="934" ht="12.75" x14ac:dyDescent="0.2"/>
    <row r="935" ht="12.75" x14ac:dyDescent="0.2"/>
    <row r="936" ht="12.75" x14ac:dyDescent="0.2"/>
    <row r="937" ht="12.75" x14ac:dyDescent="0.2"/>
    <row r="938" ht="12.75" x14ac:dyDescent="0.2"/>
    <row r="939" ht="12.75" x14ac:dyDescent="0.2"/>
    <row r="940" ht="12.75" x14ac:dyDescent="0.2"/>
    <row r="941" ht="12.75" x14ac:dyDescent="0.2"/>
    <row r="942" ht="12.75" x14ac:dyDescent="0.2"/>
    <row r="943" ht="12.75" x14ac:dyDescent="0.2"/>
    <row r="944" ht="12.75" x14ac:dyDescent="0.2"/>
    <row r="945" ht="12.75" x14ac:dyDescent="0.2"/>
    <row r="946" ht="12.75" x14ac:dyDescent="0.2"/>
    <row r="947" ht="12.75" x14ac:dyDescent="0.2"/>
    <row r="948" ht="12.75" x14ac:dyDescent="0.2"/>
    <row r="949" ht="12.75" x14ac:dyDescent="0.2"/>
    <row r="950" ht="12.75" x14ac:dyDescent="0.2"/>
    <row r="951" ht="12.75" x14ac:dyDescent="0.2"/>
    <row r="952" ht="12.75" x14ac:dyDescent="0.2"/>
    <row r="953" ht="12.75" x14ac:dyDescent="0.2"/>
    <row r="954" ht="12.75" x14ac:dyDescent="0.2"/>
    <row r="955" ht="12.75" x14ac:dyDescent="0.2"/>
    <row r="956" ht="12.75" x14ac:dyDescent="0.2"/>
    <row r="957" ht="12.75" x14ac:dyDescent="0.2"/>
    <row r="958" ht="12.75" x14ac:dyDescent="0.2"/>
    <row r="959" ht="12.75" x14ac:dyDescent="0.2"/>
    <row r="960" ht="12.75" x14ac:dyDescent="0.2"/>
    <row r="961" ht="12.75" x14ac:dyDescent="0.2"/>
    <row r="962" ht="12.75" x14ac:dyDescent="0.2"/>
  </sheetData>
  <mergeCells count="1271">
    <mergeCell ref="B734:C736"/>
    <mergeCell ref="D734:D735"/>
    <mergeCell ref="E734:E735"/>
    <mergeCell ref="F734:F735"/>
    <mergeCell ref="G734:G735"/>
    <mergeCell ref="H734:H735"/>
    <mergeCell ref="I734:I735"/>
    <mergeCell ref="J734:J735"/>
    <mergeCell ref="K734:K735"/>
    <mergeCell ref="B738:C738"/>
    <mergeCell ref="B739:C739"/>
    <mergeCell ref="B740:C740"/>
    <mergeCell ref="B728:C729"/>
    <mergeCell ref="D728:D729"/>
    <mergeCell ref="E728:E729"/>
    <mergeCell ref="F728:F729"/>
    <mergeCell ref="G728:H729"/>
    <mergeCell ref="I728:I729"/>
    <mergeCell ref="J728:J729"/>
    <mergeCell ref="K728:K729"/>
    <mergeCell ref="B730:C730"/>
    <mergeCell ref="G730:H730"/>
    <mergeCell ref="B731:C733"/>
    <mergeCell ref="D731:D732"/>
    <mergeCell ref="E731:E732"/>
    <mergeCell ref="F731:F732"/>
    <mergeCell ref="G731:H732"/>
    <mergeCell ref="I731:I732"/>
    <mergeCell ref="J731:J732"/>
    <mergeCell ref="K731:K732"/>
    <mergeCell ref="G733:H733"/>
    <mergeCell ref="B674:C674"/>
    <mergeCell ref="B675:C675"/>
    <mergeCell ref="E666:E667"/>
    <mergeCell ref="F666:F667"/>
    <mergeCell ref="G666:H667"/>
    <mergeCell ref="I666:I667"/>
    <mergeCell ref="J666:J667"/>
    <mergeCell ref="K666:K667"/>
    <mergeCell ref="G668:H668"/>
    <mergeCell ref="B669:C671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B673:C673"/>
    <mergeCell ref="G461:H461"/>
    <mergeCell ref="B462:C464"/>
    <mergeCell ref="D462:D463"/>
    <mergeCell ref="E462:E463"/>
    <mergeCell ref="F462:F463"/>
    <mergeCell ref="G462:H463"/>
    <mergeCell ref="I462:I463"/>
    <mergeCell ref="J462:J463"/>
    <mergeCell ref="B485:C485"/>
    <mergeCell ref="B486:C486"/>
    <mergeCell ref="B487:C487"/>
    <mergeCell ref="B488:C488"/>
    <mergeCell ref="B490:J490"/>
    <mergeCell ref="B492:C492"/>
    <mergeCell ref="B493:C493"/>
    <mergeCell ref="B495:C496"/>
    <mergeCell ref="D495:D496"/>
    <mergeCell ref="E495:E496"/>
    <mergeCell ref="F495:G496"/>
    <mergeCell ref="H495:I496"/>
    <mergeCell ref="J495:K496"/>
    <mergeCell ref="K216:K217"/>
    <mergeCell ref="K219:K220"/>
    <mergeCell ref="J222:J223"/>
    <mergeCell ref="K222:K223"/>
    <mergeCell ref="D216:D217"/>
    <mergeCell ref="E216:E217"/>
    <mergeCell ref="F216:F217"/>
    <mergeCell ref="K462:K463"/>
    <mergeCell ref="G464:H464"/>
    <mergeCell ref="B465:C467"/>
    <mergeCell ref="D465:D466"/>
    <mergeCell ref="E465:E466"/>
    <mergeCell ref="F465:F466"/>
    <mergeCell ref="G465:G466"/>
    <mergeCell ref="H465:H466"/>
    <mergeCell ref="I465:I466"/>
    <mergeCell ref="J465:J466"/>
    <mergeCell ref="K465:K466"/>
    <mergeCell ref="I345:I346"/>
    <mergeCell ref="J345:J346"/>
    <mergeCell ref="K345:K346"/>
    <mergeCell ref="G218:H218"/>
    <mergeCell ref="G221:H221"/>
    <mergeCell ref="G279:H279"/>
    <mergeCell ref="G282:H282"/>
    <mergeCell ref="G341:H341"/>
    <mergeCell ref="G344:H344"/>
    <mergeCell ref="I280:I281"/>
    <mergeCell ref="J280:J281"/>
    <mergeCell ref="K280:K281"/>
    <mergeCell ref="B283:C285"/>
    <mergeCell ref="D283:D284"/>
    <mergeCell ref="K339:K340"/>
    <mergeCell ref="B277:C278"/>
    <mergeCell ref="D277:D278"/>
    <mergeCell ref="E277:E278"/>
    <mergeCell ref="F277:F278"/>
    <mergeCell ref="G277:H278"/>
    <mergeCell ref="I277:I278"/>
    <mergeCell ref="L90:L91"/>
    <mergeCell ref="B92:C92"/>
    <mergeCell ref="F92:G92"/>
    <mergeCell ref="H92:I92"/>
    <mergeCell ref="J92:K92"/>
    <mergeCell ref="B93:C93"/>
    <mergeCell ref="B94:C94"/>
    <mergeCell ref="F94:G94"/>
    <mergeCell ref="H94:I94"/>
    <mergeCell ref="J94:K94"/>
    <mergeCell ref="B134:C134"/>
    <mergeCell ref="H257:I257"/>
    <mergeCell ref="J257:K257"/>
    <mergeCell ref="B242:C242"/>
    <mergeCell ref="B241:C241"/>
    <mergeCell ref="B240:C240"/>
    <mergeCell ref="B239:C239"/>
    <mergeCell ref="L227:M228"/>
    <mergeCell ref="L212:L213"/>
    <mergeCell ref="F196:G196"/>
    <mergeCell ref="H196:I196"/>
    <mergeCell ref="B222:C224"/>
    <mergeCell ref="D222:D223"/>
    <mergeCell ref="E222:E223"/>
    <mergeCell ref="F222:F223"/>
    <mergeCell ref="G216:H217"/>
    <mergeCell ref="I216:I217"/>
    <mergeCell ref="J216:J217"/>
    <mergeCell ref="B219:C221"/>
    <mergeCell ref="E219:E220"/>
    <mergeCell ref="D219:D220"/>
    <mergeCell ref="F219:F220"/>
    <mergeCell ref="G219:H220"/>
    <mergeCell ref="I219:I220"/>
    <mergeCell ref="J219:J220"/>
    <mergeCell ref="F257:G257"/>
    <mergeCell ref="B339:C340"/>
    <mergeCell ref="D339:D340"/>
    <mergeCell ref="E339:E340"/>
    <mergeCell ref="F339:F340"/>
    <mergeCell ref="G339:H340"/>
    <mergeCell ref="I339:I340"/>
    <mergeCell ref="J339:J340"/>
    <mergeCell ref="G222:G223"/>
    <mergeCell ref="H222:H223"/>
    <mergeCell ref="I222:I223"/>
    <mergeCell ref="E283:E284"/>
    <mergeCell ref="F283:F284"/>
    <mergeCell ref="G283:G284"/>
    <mergeCell ref="H283:H284"/>
    <mergeCell ref="B337:C337"/>
    <mergeCell ref="F337:G337"/>
    <mergeCell ref="H337:I337"/>
    <mergeCell ref="J337:K337"/>
    <mergeCell ref="B333:H333"/>
    <mergeCell ref="B335:C336"/>
    <mergeCell ref="D335:D336"/>
    <mergeCell ref="B366:C366"/>
    <mergeCell ref="B367:C367"/>
    <mergeCell ref="B368:C368"/>
    <mergeCell ref="B370:J370"/>
    <mergeCell ref="B372:C372"/>
    <mergeCell ref="B373:C373"/>
    <mergeCell ref="B560:J560"/>
    <mergeCell ref="B375:C376"/>
    <mergeCell ref="D375:D376"/>
    <mergeCell ref="E375:E376"/>
    <mergeCell ref="F375:G376"/>
    <mergeCell ref="H375:I376"/>
    <mergeCell ref="J375:K376"/>
    <mergeCell ref="N565:O566"/>
    <mergeCell ref="D395:D396"/>
    <mergeCell ref="E395:E396"/>
    <mergeCell ref="F395:G396"/>
    <mergeCell ref="H395:I396"/>
    <mergeCell ref="J395:K396"/>
    <mergeCell ref="L395:L396"/>
    <mergeCell ref="M395:M396"/>
    <mergeCell ref="B391:C391"/>
    <mergeCell ref="B392:C392"/>
    <mergeCell ref="B393:H393"/>
    <mergeCell ref="B380:C380"/>
    <mergeCell ref="N380:O380"/>
    <mergeCell ref="B381:C381"/>
    <mergeCell ref="N381:O381"/>
    <mergeCell ref="B412:C412"/>
    <mergeCell ref="B533:C533"/>
    <mergeCell ref="B534:C534"/>
    <mergeCell ref="B540:C540"/>
    <mergeCell ref="N567:O567"/>
    <mergeCell ref="B383:C384"/>
    <mergeCell ref="D383:D384"/>
    <mergeCell ref="E383:E384"/>
    <mergeCell ref="F383:G384"/>
    <mergeCell ref="H383:I384"/>
    <mergeCell ref="J383:K384"/>
    <mergeCell ref="B387:K387"/>
    <mergeCell ref="B389:C389"/>
    <mergeCell ref="B386:C386"/>
    <mergeCell ref="F386:G386"/>
    <mergeCell ref="H386:I386"/>
    <mergeCell ref="B377:C377"/>
    <mergeCell ref="F377:G377"/>
    <mergeCell ref="H377:I377"/>
    <mergeCell ref="J377:K377"/>
    <mergeCell ref="B378:C378"/>
    <mergeCell ref="N411:O411"/>
    <mergeCell ref="B379:C379"/>
    <mergeCell ref="F379:G379"/>
    <mergeCell ref="H379:I379"/>
    <mergeCell ref="J379:K379"/>
    <mergeCell ref="L383:L384"/>
    <mergeCell ref="B385:C385"/>
    <mergeCell ref="F385:G385"/>
    <mergeCell ref="H385:I385"/>
    <mergeCell ref="J385:K385"/>
    <mergeCell ref="B395:C396"/>
    <mergeCell ref="J386:K386"/>
    <mergeCell ref="B390:C390"/>
    <mergeCell ref="B535:C535"/>
    <mergeCell ref="B539:C539"/>
    <mergeCell ref="N589:O590"/>
    <mergeCell ref="B591:C591"/>
    <mergeCell ref="F591:G591"/>
    <mergeCell ref="H591:I591"/>
    <mergeCell ref="J591:K591"/>
    <mergeCell ref="L591:M591"/>
    <mergeCell ref="N591:O591"/>
    <mergeCell ref="B592:C592"/>
    <mergeCell ref="D592:M592"/>
    <mergeCell ref="N592:O592"/>
    <mergeCell ref="B589:C590"/>
    <mergeCell ref="D589:D590"/>
    <mergeCell ref="E589:E590"/>
    <mergeCell ref="F589:G590"/>
    <mergeCell ref="H589:I590"/>
    <mergeCell ref="J589:K590"/>
    <mergeCell ref="B568:C568"/>
    <mergeCell ref="N568:O568"/>
    <mergeCell ref="L585:L586"/>
    <mergeCell ref="M585:M586"/>
    <mergeCell ref="B576:C576"/>
    <mergeCell ref="F576:G576"/>
    <mergeCell ref="H576:I576"/>
    <mergeCell ref="J576:K576"/>
    <mergeCell ref="B577:K577"/>
    <mergeCell ref="B579:C579"/>
    <mergeCell ref="D573:D574"/>
    <mergeCell ref="B587:C587"/>
    <mergeCell ref="F587:G587"/>
    <mergeCell ref="H587:I587"/>
    <mergeCell ref="J587:K587"/>
    <mergeCell ref="B583:H583"/>
    <mergeCell ref="B356:C356"/>
    <mergeCell ref="B361:C361"/>
    <mergeCell ref="B362:C362"/>
    <mergeCell ref="B363:C363"/>
    <mergeCell ref="B364:C364"/>
    <mergeCell ref="B365:C365"/>
    <mergeCell ref="L349:M350"/>
    <mergeCell ref="N349:O350"/>
    <mergeCell ref="B351:C351"/>
    <mergeCell ref="F351:G351"/>
    <mergeCell ref="H351:I351"/>
    <mergeCell ref="J351:K351"/>
    <mergeCell ref="L351:M351"/>
    <mergeCell ref="N351:O351"/>
    <mergeCell ref="B352:C352"/>
    <mergeCell ref="D352:M352"/>
    <mergeCell ref="N352:O352"/>
    <mergeCell ref="B349:C350"/>
    <mergeCell ref="D349:D350"/>
    <mergeCell ref="E349:E350"/>
    <mergeCell ref="F349:G350"/>
    <mergeCell ref="H349:I350"/>
    <mergeCell ref="J349:K350"/>
    <mergeCell ref="B341:C341"/>
    <mergeCell ref="B342:C344"/>
    <mergeCell ref="D342:D343"/>
    <mergeCell ref="E342:E343"/>
    <mergeCell ref="F342:F343"/>
    <mergeCell ref="G342:H343"/>
    <mergeCell ref="I342:I343"/>
    <mergeCell ref="J342:J343"/>
    <mergeCell ref="K342:K343"/>
    <mergeCell ref="B345:C347"/>
    <mergeCell ref="D345:D346"/>
    <mergeCell ref="E345:E346"/>
    <mergeCell ref="F345:F346"/>
    <mergeCell ref="G345:G346"/>
    <mergeCell ref="H345:H346"/>
    <mergeCell ref="B354:C354"/>
    <mergeCell ref="B355:C355"/>
    <mergeCell ref="L335:L336"/>
    <mergeCell ref="M335:M336"/>
    <mergeCell ref="B326:C326"/>
    <mergeCell ref="F326:G326"/>
    <mergeCell ref="H326:I326"/>
    <mergeCell ref="J326:K326"/>
    <mergeCell ref="B327:K327"/>
    <mergeCell ref="B329:C329"/>
    <mergeCell ref="B330:C330"/>
    <mergeCell ref="B331:C331"/>
    <mergeCell ref="B332:C332"/>
    <mergeCell ref="B323:C324"/>
    <mergeCell ref="D323:D324"/>
    <mergeCell ref="E323:E324"/>
    <mergeCell ref="F323:G324"/>
    <mergeCell ref="H323:I324"/>
    <mergeCell ref="J323:K324"/>
    <mergeCell ref="L323:L324"/>
    <mergeCell ref="B325:C325"/>
    <mergeCell ref="F325:G325"/>
    <mergeCell ref="H325:I325"/>
    <mergeCell ref="J325:K325"/>
    <mergeCell ref="E335:E336"/>
    <mergeCell ref="F335:G336"/>
    <mergeCell ref="H335:I336"/>
    <mergeCell ref="J335:K336"/>
    <mergeCell ref="L315:L316"/>
    <mergeCell ref="N315:O316"/>
    <mergeCell ref="B320:C320"/>
    <mergeCell ref="N320:O320"/>
    <mergeCell ref="B321:C321"/>
    <mergeCell ref="N321:O321"/>
    <mergeCell ref="B317:C317"/>
    <mergeCell ref="F317:G317"/>
    <mergeCell ref="H317:I317"/>
    <mergeCell ref="J317:K317"/>
    <mergeCell ref="B318:C318"/>
    <mergeCell ref="B319:C319"/>
    <mergeCell ref="F319:G319"/>
    <mergeCell ref="H319:I319"/>
    <mergeCell ref="J319:K319"/>
    <mergeCell ref="B305:C305"/>
    <mergeCell ref="B306:C306"/>
    <mergeCell ref="B307:C307"/>
    <mergeCell ref="B308:C308"/>
    <mergeCell ref="B310:J310"/>
    <mergeCell ref="B312:C312"/>
    <mergeCell ref="B313:C313"/>
    <mergeCell ref="B315:C316"/>
    <mergeCell ref="D315:D316"/>
    <mergeCell ref="E315:E316"/>
    <mergeCell ref="F315:G316"/>
    <mergeCell ref="H315:I316"/>
    <mergeCell ref="J315:K316"/>
    <mergeCell ref="B301:C301"/>
    <mergeCell ref="B302:C302"/>
    <mergeCell ref="B303:C303"/>
    <mergeCell ref="B304:C304"/>
    <mergeCell ref="B251:C251"/>
    <mergeCell ref="B250:C250"/>
    <mergeCell ref="B248:J248"/>
    <mergeCell ref="B246:C246"/>
    <mergeCell ref="B245:C245"/>
    <mergeCell ref="B244:C244"/>
    <mergeCell ref="B243:C243"/>
    <mergeCell ref="J263:K263"/>
    <mergeCell ref="H263:I263"/>
    <mergeCell ref="F263:G263"/>
    <mergeCell ref="B263:C263"/>
    <mergeCell ref="B296:C296"/>
    <mergeCell ref="B295:C295"/>
    <mergeCell ref="B269:C269"/>
    <mergeCell ref="B268:C268"/>
    <mergeCell ref="B267:C267"/>
    <mergeCell ref="B265:K265"/>
    <mergeCell ref="J264:K264"/>
    <mergeCell ref="H264:I264"/>
    <mergeCell ref="F264:G264"/>
    <mergeCell ref="B264:C264"/>
    <mergeCell ref="B294:C294"/>
    <mergeCell ref="J277:J278"/>
    <mergeCell ref="K277:K278"/>
    <mergeCell ref="I283:I284"/>
    <mergeCell ref="J283:J284"/>
    <mergeCell ref="K283:K284"/>
    <mergeCell ref="N289:O290"/>
    <mergeCell ref="L289:M290"/>
    <mergeCell ref="J289:K290"/>
    <mergeCell ref="H289:I290"/>
    <mergeCell ref="F289:G290"/>
    <mergeCell ref="E289:E290"/>
    <mergeCell ref="D289:D290"/>
    <mergeCell ref="B289:C290"/>
    <mergeCell ref="J275:K275"/>
    <mergeCell ref="H275:I275"/>
    <mergeCell ref="F275:G275"/>
    <mergeCell ref="B275:C275"/>
    <mergeCell ref="N259:O259"/>
    <mergeCell ref="B259:C259"/>
    <mergeCell ref="N258:O258"/>
    <mergeCell ref="B258:C258"/>
    <mergeCell ref="N253:O254"/>
    <mergeCell ref="L253:L254"/>
    <mergeCell ref="J253:K254"/>
    <mergeCell ref="H253:I254"/>
    <mergeCell ref="F253:G254"/>
    <mergeCell ref="E253:E254"/>
    <mergeCell ref="D253:D254"/>
    <mergeCell ref="B253:C254"/>
    <mergeCell ref="B255:C255"/>
    <mergeCell ref="F255:G255"/>
    <mergeCell ref="H255:I255"/>
    <mergeCell ref="J255:K255"/>
    <mergeCell ref="B256:C256"/>
    <mergeCell ref="B257:C257"/>
    <mergeCell ref="N292:O292"/>
    <mergeCell ref="D292:M292"/>
    <mergeCell ref="B292:C292"/>
    <mergeCell ref="N291:O291"/>
    <mergeCell ref="L291:M291"/>
    <mergeCell ref="J291:K291"/>
    <mergeCell ref="H291:I291"/>
    <mergeCell ref="F291:G291"/>
    <mergeCell ref="B291:C291"/>
    <mergeCell ref="L261:L262"/>
    <mergeCell ref="J261:K262"/>
    <mergeCell ref="H261:I262"/>
    <mergeCell ref="F261:G262"/>
    <mergeCell ref="E261:E262"/>
    <mergeCell ref="D261:D262"/>
    <mergeCell ref="B261:C262"/>
    <mergeCell ref="B270:C270"/>
    <mergeCell ref="M273:M274"/>
    <mergeCell ref="L273:L274"/>
    <mergeCell ref="J273:K274"/>
    <mergeCell ref="H273:I274"/>
    <mergeCell ref="F273:G274"/>
    <mergeCell ref="E273:E274"/>
    <mergeCell ref="D273:D274"/>
    <mergeCell ref="B273:C274"/>
    <mergeCell ref="B271:H271"/>
    <mergeCell ref="B279:C279"/>
    <mergeCell ref="B280:C282"/>
    <mergeCell ref="D280:D281"/>
    <mergeCell ref="E280:E281"/>
    <mergeCell ref="F280:F281"/>
    <mergeCell ref="G280:H281"/>
    <mergeCell ref="J196:K196"/>
    <mergeCell ref="H203:I203"/>
    <mergeCell ref="J203:K203"/>
    <mergeCell ref="B206:C206"/>
    <mergeCell ref="B208:C208"/>
    <mergeCell ref="B209:C209"/>
    <mergeCell ref="B232:C232"/>
    <mergeCell ref="L200:L201"/>
    <mergeCell ref="B233:C233"/>
    <mergeCell ref="N227:O228"/>
    <mergeCell ref="B229:C229"/>
    <mergeCell ref="F229:G229"/>
    <mergeCell ref="H229:I229"/>
    <mergeCell ref="J229:K229"/>
    <mergeCell ref="L229:M229"/>
    <mergeCell ref="N229:O229"/>
    <mergeCell ref="B230:C230"/>
    <mergeCell ref="D230:M230"/>
    <mergeCell ref="N230:O230"/>
    <mergeCell ref="M212:M213"/>
    <mergeCell ref="B214:C214"/>
    <mergeCell ref="F214:G214"/>
    <mergeCell ref="H214:I214"/>
    <mergeCell ref="J214:K214"/>
    <mergeCell ref="B227:C228"/>
    <mergeCell ref="D227:D228"/>
    <mergeCell ref="E227:E228"/>
    <mergeCell ref="F227:G228"/>
    <mergeCell ref="H227:I228"/>
    <mergeCell ref="J227:K228"/>
    <mergeCell ref="B216:C217"/>
    <mergeCell ref="B218:C218"/>
    <mergeCell ref="B184:C184"/>
    <mergeCell ref="B185:C185"/>
    <mergeCell ref="B204:K204"/>
    <mergeCell ref="B151:C151"/>
    <mergeCell ref="F151:G151"/>
    <mergeCell ref="H151:I151"/>
    <mergeCell ref="J151:K151"/>
    <mergeCell ref="B234:C234"/>
    <mergeCell ref="B178:C178"/>
    <mergeCell ref="B179:C179"/>
    <mergeCell ref="B187:J187"/>
    <mergeCell ref="B189:C189"/>
    <mergeCell ref="B190:C190"/>
    <mergeCell ref="B192:C193"/>
    <mergeCell ref="D192:D193"/>
    <mergeCell ref="E192:E193"/>
    <mergeCell ref="F192:G193"/>
    <mergeCell ref="H192:I193"/>
    <mergeCell ref="J192:K193"/>
    <mergeCell ref="B202:C202"/>
    <mergeCell ref="F202:G202"/>
    <mergeCell ref="H202:I202"/>
    <mergeCell ref="J202:K202"/>
    <mergeCell ref="B203:C203"/>
    <mergeCell ref="F203:G203"/>
    <mergeCell ref="B197:C197"/>
    <mergeCell ref="B194:C194"/>
    <mergeCell ref="F194:G194"/>
    <mergeCell ref="H194:I194"/>
    <mergeCell ref="J194:K194"/>
    <mergeCell ref="B195:C195"/>
    <mergeCell ref="B196:C196"/>
    <mergeCell ref="B132:C132"/>
    <mergeCell ref="B114:C115"/>
    <mergeCell ref="D114:D115"/>
    <mergeCell ref="E114:E115"/>
    <mergeCell ref="F114:G115"/>
    <mergeCell ref="H114:I115"/>
    <mergeCell ref="L192:L193"/>
    <mergeCell ref="B207:C207"/>
    <mergeCell ref="B210:H210"/>
    <mergeCell ref="B212:C213"/>
    <mergeCell ref="D212:D213"/>
    <mergeCell ref="E212:E213"/>
    <mergeCell ref="F212:G213"/>
    <mergeCell ref="H212:I213"/>
    <mergeCell ref="J212:K213"/>
    <mergeCell ref="B152:C152"/>
    <mergeCell ref="F152:G152"/>
    <mergeCell ref="H152:I152"/>
    <mergeCell ref="J152:K152"/>
    <mergeCell ref="B153:K153"/>
    <mergeCell ref="B155:C155"/>
    <mergeCell ref="B156:C156"/>
    <mergeCell ref="B157:C157"/>
    <mergeCell ref="B158:C158"/>
    <mergeCell ref="B159:H159"/>
    <mergeCell ref="B161:C162"/>
    <mergeCell ref="D161:D162"/>
    <mergeCell ref="E161:E162"/>
    <mergeCell ref="F161:G162"/>
    <mergeCell ref="H161:I162"/>
    <mergeCell ref="J161:K162"/>
    <mergeCell ref="L161:L162"/>
    <mergeCell ref="B106:C106"/>
    <mergeCell ref="B107:C107"/>
    <mergeCell ref="B101:C101"/>
    <mergeCell ref="F101:G101"/>
    <mergeCell ref="H101:I101"/>
    <mergeCell ref="B133:C133"/>
    <mergeCell ref="B136:J136"/>
    <mergeCell ref="B138:C138"/>
    <mergeCell ref="B139:C139"/>
    <mergeCell ref="B141:C142"/>
    <mergeCell ref="D141:D142"/>
    <mergeCell ref="E141:E142"/>
    <mergeCell ref="F141:G142"/>
    <mergeCell ref="H141:I142"/>
    <mergeCell ref="J112:K112"/>
    <mergeCell ref="J101:K101"/>
    <mergeCell ref="B104:C104"/>
    <mergeCell ref="J114:K115"/>
    <mergeCell ref="B119:C119"/>
    <mergeCell ref="B120:C120"/>
    <mergeCell ref="B121:C121"/>
    <mergeCell ref="B122:G122"/>
    <mergeCell ref="B112:C112"/>
    <mergeCell ref="F112:G112"/>
    <mergeCell ref="H112:I112"/>
    <mergeCell ref="B135:C135"/>
    <mergeCell ref="B126:C126"/>
    <mergeCell ref="B127:C127"/>
    <mergeCell ref="B128:C128"/>
    <mergeCell ref="B129:C129"/>
    <mergeCell ref="B130:C130"/>
    <mergeCell ref="B131:C131"/>
    <mergeCell ref="B63:C63"/>
    <mergeCell ref="B64:C64"/>
    <mergeCell ref="B68:C68"/>
    <mergeCell ref="B82:C82"/>
    <mergeCell ref="B84:J84"/>
    <mergeCell ref="B73:C73"/>
    <mergeCell ref="B74:C74"/>
    <mergeCell ref="B75:C75"/>
    <mergeCell ref="B76:C76"/>
    <mergeCell ref="B77:C77"/>
    <mergeCell ref="B81:C81"/>
    <mergeCell ref="B80:C80"/>
    <mergeCell ref="B79:C79"/>
    <mergeCell ref="B86:C86"/>
    <mergeCell ref="B87:C87"/>
    <mergeCell ref="B88:H88"/>
    <mergeCell ref="B105:C105"/>
    <mergeCell ref="F100:G100"/>
    <mergeCell ref="H100:I100"/>
    <mergeCell ref="B55:H55"/>
    <mergeCell ref="B43:C43"/>
    <mergeCell ref="B39:C39"/>
    <mergeCell ref="F39:G39"/>
    <mergeCell ref="H39:I39"/>
    <mergeCell ref="J39:K39"/>
    <mergeCell ref="B40:C40"/>
    <mergeCell ref="B41:C41"/>
    <mergeCell ref="L57:L58"/>
    <mergeCell ref="M57:M58"/>
    <mergeCell ref="B59:C59"/>
    <mergeCell ref="F59:G59"/>
    <mergeCell ref="H59:I59"/>
    <mergeCell ref="J59:K59"/>
    <mergeCell ref="B57:C58"/>
    <mergeCell ref="D57:D58"/>
    <mergeCell ref="E57:E58"/>
    <mergeCell ref="F57:G58"/>
    <mergeCell ref="H57:I58"/>
    <mergeCell ref="J57:K58"/>
    <mergeCell ref="J48:K48"/>
    <mergeCell ref="B49:K49"/>
    <mergeCell ref="B51:C51"/>
    <mergeCell ref="B52:C52"/>
    <mergeCell ref="B53:C53"/>
    <mergeCell ref="B54:C54"/>
    <mergeCell ref="L61:M62"/>
    <mergeCell ref="B90:C91"/>
    <mergeCell ref="D90:D91"/>
    <mergeCell ref="E90:E91"/>
    <mergeCell ref="F90:G91"/>
    <mergeCell ref="H90:I91"/>
    <mergeCell ref="B95:C95"/>
    <mergeCell ref="B78:C78"/>
    <mergeCell ref="B83:C83"/>
    <mergeCell ref="N43:O43"/>
    <mergeCell ref="B45:C46"/>
    <mergeCell ref="D45:D46"/>
    <mergeCell ref="E45:E46"/>
    <mergeCell ref="F45:G46"/>
    <mergeCell ref="H45:I46"/>
    <mergeCell ref="J45:K46"/>
    <mergeCell ref="L45:L46"/>
    <mergeCell ref="B66:C66"/>
    <mergeCell ref="B67:C67"/>
    <mergeCell ref="B47:C47"/>
    <mergeCell ref="F47:G47"/>
    <mergeCell ref="H47:I47"/>
    <mergeCell ref="J47:K47"/>
    <mergeCell ref="B48:C48"/>
    <mergeCell ref="F48:G48"/>
    <mergeCell ref="H48:I48"/>
    <mergeCell ref="B61:C62"/>
    <mergeCell ref="D61:D62"/>
    <mergeCell ref="E61:E62"/>
    <mergeCell ref="F61:G62"/>
    <mergeCell ref="H61:I62"/>
    <mergeCell ref="J61:K62"/>
    <mergeCell ref="B26:C26"/>
    <mergeCell ref="B29:C29"/>
    <mergeCell ref="B32:J32"/>
    <mergeCell ref="B34:C34"/>
    <mergeCell ref="B35:C35"/>
    <mergeCell ref="N37:O38"/>
    <mergeCell ref="N42:O42"/>
    <mergeCell ref="L37:L38"/>
    <mergeCell ref="F41:G41"/>
    <mergeCell ref="H41:I41"/>
    <mergeCell ref="J41:K41"/>
    <mergeCell ref="E37:E38"/>
    <mergeCell ref="F37:G38"/>
    <mergeCell ref="H37:I38"/>
    <mergeCell ref="J37:K38"/>
    <mergeCell ref="C2:K2"/>
    <mergeCell ref="B21:C21"/>
    <mergeCell ref="B22:C22"/>
    <mergeCell ref="B23:C23"/>
    <mergeCell ref="B24:C24"/>
    <mergeCell ref="B25:C25"/>
    <mergeCell ref="B27:C27"/>
    <mergeCell ref="B28:C28"/>
    <mergeCell ref="B30:C30"/>
    <mergeCell ref="B42:C42"/>
    <mergeCell ref="B37:C38"/>
    <mergeCell ref="D37:D38"/>
    <mergeCell ref="N61:O62"/>
    <mergeCell ref="F63:G63"/>
    <mergeCell ref="H63:I63"/>
    <mergeCell ref="J63:K63"/>
    <mergeCell ref="L63:M63"/>
    <mergeCell ref="N63:O63"/>
    <mergeCell ref="D64:M64"/>
    <mergeCell ref="N64:O64"/>
    <mergeCell ref="J110:K111"/>
    <mergeCell ref="L110:L111"/>
    <mergeCell ref="M110:M111"/>
    <mergeCell ref="N90:O91"/>
    <mergeCell ref="N95:O95"/>
    <mergeCell ref="N96:O96"/>
    <mergeCell ref="B108:H108"/>
    <mergeCell ref="B110:C111"/>
    <mergeCell ref="D110:D111"/>
    <mergeCell ref="E110:E111"/>
    <mergeCell ref="F110:G111"/>
    <mergeCell ref="H110:I111"/>
    <mergeCell ref="B98:C99"/>
    <mergeCell ref="D98:D99"/>
    <mergeCell ref="E98:E99"/>
    <mergeCell ref="F98:G99"/>
    <mergeCell ref="H98:I99"/>
    <mergeCell ref="J98:K99"/>
    <mergeCell ref="L98:L99"/>
    <mergeCell ref="B96:C96"/>
    <mergeCell ref="J90:K91"/>
    <mergeCell ref="J100:K100"/>
    <mergeCell ref="B102:K102"/>
    <mergeCell ref="B100:C100"/>
    <mergeCell ref="B167:C167"/>
    <mergeCell ref="F167:G167"/>
    <mergeCell ref="H167:I167"/>
    <mergeCell ref="J167:K167"/>
    <mergeCell ref="L167:M167"/>
    <mergeCell ref="N167:O167"/>
    <mergeCell ref="B168:C168"/>
    <mergeCell ref="D168:M168"/>
    <mergeCell ref="N168:O168"/>
    <mergeCell ref="N141:O142"/>
    <mergeCell ref="B146:C146"/>
    <mergeCell ref="N146:O146"/>
    <mergeCell ref="B147:C147"/>
    <mergeCell ref="N147:O147"/>
    <mergeCell ref="B149:C150"/>
    <mergeCell ref="D149:D150"/>
    <mergeCell ref="E149:E150"/>
    <mergeCell ref="F149:G150"/>
    <mergeCell ref="H149:I150"/>
    <mergeCell ref="J149:K150"/>
    <mergeCell ref="L149:L150"/>
    <mergeCell ref="J141:K142"/>
    <mergeCell ref="L141:L142"/>
    <mergeCell ref="B143:C143"/>
    <mergeCell ref="F143:G143"/>
    <mergeCell ref="H143:I143"/>
    <mergeCell ref="J143:K143"/>
    <mergeCell ref="B144:C144"/>
    <mergeCell ref="B145:C145"/>
    <mergeCell ref="F145:G145"/>
    <mergeCell ref="H145:I145"/>
    <mergeCell ref="J145:K145"/>
    <mergeCell ref="N192:O193"/>
    <mergeCell ref="B180:C180"/>
    <mergeCell ref="B181:C181"/>
    <mergeCell ref="B182:C182"/>
    <mergeCell ref="B183:C183"/>
    <mergeCell ref="N197:O197"/>
    <mergeCell ref="B198:C198"/>
    <mergeCell ref="N198:O198"/>
    <mergeCell ref="B200:C201"/>
    <mergeCell ref="D200:D201"/>
    <mergeCell ref="E200:E201"/>
    <mergeCell ref="F200:G201"/>
    <mergeCell ref="H200:I201"/>
    <mergeCell ref="J200:K201"/>
    <mergeCell ref="L375:L376"/>
    <mergeCell ref="N375:O376"/>
    <mergeCell ref="M161:M162"/>
    <mergeCell ref="B163:C163"/>
    <mergeCell ref="F163:G163"/>
    <mergeCell ref="H163:I163"/>
    <mergeCell ref="J163:K163"/>
    <mergeCell ref="B165:C166"/>
    <mergeCell ref="D165:D166"/>
    <mergeCell ref="E165:E166"/>
    <mergeCell ref="F165:G166"/>
    <mergeCell ref="H165:I166"/>
    <mergeCell ref="J165:K166"/>
    <mergeCell ref="L165:M166"/>
    <mergeCell ref="B171:C171"/>
    <mergeCell ref="B172:C172"/>
    <mergeCell ref="B173:C173"/>
    <mergeCell ref="N165:O166"/>
    <mergeCell ref="D412:M412"/>
    <mergeCell ref="N412:O412"/>
    <mergeCell ref="B414:C414"/>
    <mergeCell ref="B415:C415"/>
    <mergeCell ref="B416:C416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G402:H403"/>
    <mergeCell ref="I402:I403"/>
    <mergeCell ref="J402:J403"/>
    <mergeCell ref="K402:K403"/>
    <mergeCell ref="G404:H404"/>
    <mergeCell ref="B405:C407"/>
    <mergeCell ref="D405:D406"/>
    <mergeCell ref="E405:E406"/>
    <mergeCell ref="F405:F406"/>
    <mergeCell ref="G405:G406"/>
    <mergeCell ref="H405:H406"/>
    <mergeCell ref="I405:I406"/>
    <mergeCell ref="J405:J406"/>
    <mergeCell ref="K405:K406"/>
    <mergeCell ref="B430:J430"/>
    <mergeCell ref="B397:C397"/>
    <mergeCell ref="F397:G397"/>
    <mergeCell ref="H397:I397"/>
    <mergeCell ref="J397:K397"/>
    <mergeCell ref="B409:C410"/>
    <mergeCell ref="D409:D410"/>
    <mergeCell ref="E409:E410"/>
    <mergeCell ref="F409:G410"/>
    <mergeCell ref="H409:I410"/>
    <mergeCell ref="J409:K410"/>
    <mergeCell ref="L409:M410"/>
    <mergeCell ref="N409:O410"/>
    <mergeCell ref="B411:C411"/>
    <mergeCell ref="F411:G411"/>
    <mergeCell ref="H411:I411"/>
    <mergeCell ref="J411:K411"/>
    <mergeCell ref="L411:M411"/>
    <mergeCell ref="B399:C400"/>
    <mergeCell ref="D399:D400"/>
    <mergeCell ref="E399:E400"/>
    <mergeCell ref="F399:F400"/>
    <mergeCell ref="G399:H400"/>
    <mergeCell ref="I399:I400"/>
    <mergeCell ref="J399:J400"/>
    <mergeCell ref="K399:K400"/>
    <mergeCell ref="B401:C401"/>
    <mergeCell ref="G401:H401"/>
    <mergeCell ref="B402:C404"/>
    <mergeCell ref="D402:D403"/>
    <mergeCell ref="E402:E403"/>
    <mergeCell ref="F402:F403"/>
    <mergeCell ref="B432:C432"/>
    <mergeCell ref="B433:C433"/>
    <mergeCell ref="B435:C436"/>
    <mergeCell ref="D435:D436"/>
    <mergeCell ref="E435:E436"/>
    <mergeCell ref="F435:G436"/>
    <mergeCell ref="H435:I436"/>
    <mergeCell ref="J435:K436"/>
    <mergeCell ref="L435:L436"/>
    <mergeCell ref="N435:O436"/>
    <mergeCell ref="B440:C440"/>
    <mergeCell ref="N440:O440"/>
    <mergeCell ref="B441:C441"/>
    <mergeCell ref="N441:O441"/>
    <mergeCell ref="B437:C437"/>
    <mergeCell ref="F437:G437"/>
    <mergeCell ref="H437:I437"/>
    <mergeCell ref="J437:K437"/>
    <mergeCell ref="B438:C438"/>
    <mergeCell ref="B439:C439"/>
    <mergeCell ref="F439:G439"/>
    <mergeCell ref="H439:I439"/>
    <mergeCell ref="J439:K439"/>
    <mergeCell ref="B443:C444"/>
    <mergeCell ref="D443:D444"/>
    <mergeCell ref="E443:E444"/>
    <mergeCell ref="F443:G444"/>
    <mergeCell ref="H443:I444"/>
    <mergeCell ref="J443:K444"/>
    <mergeCell ref="L443:L444"/>
    <mergeCell ref="B445:C445"/>
    <mergeCell ref="F445:G445"/>
    <mergeCell ref="H445:I445"/>
    <mergeCell ref="J445:K445"/>
    <mergeCell ref="B446:C446"/>
    <mergeCell ref="F446:G446"/>
    <mergeCell ref="H446:I446"/>
    <mergeCell ref="J446:K446"/>
    <mergeCell ref="B447:K447"/>
    <mergeCell ref="B449:C449"/>
    <mergeCell ref="B450:C450"/>
    <mergeCell ref="B451:C451"/>
    <mergeCell ref="B452:C452"/>
    <mergeCell ref="B453:H453"/>
    <mergeCell ref="B455:C456"/>
    <mergeCell ref="D455:D456"/>
    <mergeCell ref="E455:E456"/>
    <mergeCell ref="F455:G456"/>
    <mergeCell ref="H455:I456"/>
    <mergeCell ref="J455:K456"/>
    <mergeCell ref="L455:L456"/>
    <mergeCell ref="M455:M456"/>
    <mergeCell ref="B457:C457"/>
    <mergeCell ref="F457:G457"/>
    <mergeCell ref="H457:I457"/>
    <mergeCell ref="J457:K457"/>
    <mergeCell ref="B469:C470"/>
    <mergeCell ref="D469:D470"/>
    <mergeCell ref="E469:E470"/>
    <mergeCell ref="F469:G470"/>
    <mergeCell ref="H469:I470"/>
    <mergeCell ref="J469:K470"/>
    <mergeCell ref="L469:M470"/>
    <mergeCell ref="B459:C460"/>
    <mergeCell ref="D459:D460"/>
    <mergeCell ref="E459:E460"/>
    <mergeCell ref="F459:F460"/>
    <mergeCell ref="G459:H460"/>
    <mergeCell ref="I459:I460"/>
    <mergeCell ref="J459:J460"/>
    <mergeCell ref="K459:K460"/>
    <mergeCell ref="B461:C461"/>
    <mergeCell ref="L495:L496"/>
    <mergeCell ref="N495:O496"/>
    <mergeCell ref="N469:O470"/>
    <mergeCell ref="B471:C471"/>
    <mergeCell ref="F471:G471"/>
    <mergeCell ref="H471:I471"/>
    <mergeCell ref="J471:K471"/>
    <mergeCell ref="L471:M471"/>
    <mergeCell ref="N471:O471"/>
    <mergeCell ref="B472:C472"/>
    <mergeCell ref="D472:M472"/>
    <mergeCell ref="N472:O472"/>
    <mergeCell ref="B474:C474"/>
    <mergeCell ref="B475:C475"/>
    <mergeCell ref="B476:C476"/>
    <mergeCell ref="B481:C481"/>
    <mergeCell ref="B482:C482"/>
    <mergeCell ref="B483:C483"/>
    <mergeCell ref="B484:C484"/>
    <mergeCell ref="N497:O497"/>
    <mergeCell ref="B501:C501"/>
    <mergeCell ref="N501:O501"/>
    <mergeCell ref="B498:C498"/>
    <mergeCell ref="B499:C499"/>
    <mergeCell ref="F499:G499"/>
    <mergeCell ref="H499:I499"/>
    <mergeCell ref="J499:K499"/>
    <mergeCell ref="B500:C500"/>
    <mergeCell ref="B503:C504"/>
    <mergeCell ref="D503:D504"/>
    <mergeCell ref="E503:E504"/>
    <mergeCell ref="F503:G504"/>
    <mergeCell ref="H503:I504"/>
    <mergeCell ref="J503:K504"/>
    <mergeCell ref="L503:L504"/>
    <mergeCell ref="B505:C505"/>
    <mergeCell ref="F505:G505"/>
    <mergeCell ref="H505:I505"/>
    <mergeCell ref="J505:K505"/>
    <mergeCell ref="B497:C497"/>
    <mergeCell ref="F497:G497"/>
    <mergeCell ref="H497:I497"/>
    <mergeCell ref="J497:K497"/>
    <mergeCell ref="L521:M521"/>
    <mergeCell ref="N521:O521"/>
    <mergeCell ref="B522:C522"/>
    <mergeCell ref="D522:M522"/>
    <mergeCell ref="N522:O522"/>
    <mergeCell ref="H506:I506"/>
    <mergeCell ref="J506:K506"/>
    <mergeCell ref="B507:K507"/>
    <mergeCell ref="B509:C509"/>
    <mergeCell ref="B510:C510"/>
    <mergeCell ref="B511:C511"/>
    <mergeCell ref="B512:C512"/>
    <mergeCell ref="B513:H513"/>
    <mergeCell ref="B515:C516"/>
    <mergeCell ref="D515:D516"/>
    <mergeCell ref="E515:E516"/>
    <mergeCell ref="F515:G516"/>
    <mergeCell ref="H515:I516"/>
    <mergeCell ref="J515:K516"/>
    <mergeCell ref="L515:L516"/>
    <mergeCell ref="M515:M516"/>
    <mergeCell ref="B517:C517"/>
    <mergeCell ref="F517:G517"/>
    <mergeCell ref="H517:I517"/>
    <mergeCell ref="J517:K517"/>
    <mergeCell ref="B506:C506"/>
    <mergeCell ref="F506:G506"/>
    <mergeCell ref="D602:D603"/>
    <mergeCell ref="E602:E603"/>
    <mergeCell ref="F602:F603"/>
    <mergeCell ref="G602:H603"/>
    <mergeCell ref="I602:I603"/>
    <mergeCell ref="J602:J603"/>
    <mergeCell ref="K602:K603"/>
    <mergeCell ref="G604:H604"/>
    <mergeCell ref="B519:C520"/>
    <mergeCell ref="D519:D520"/>
    <mergeCell ref="E519:E520"/>
    <mergeCell ref="F519:G520"/>
    <mergeCell ref="H519:I520"/>
    <mergeCell ref="J519:K520"/>
    <mergeCell ref="L519:M520"/>
    <mergeCell ref="L589:M590"/>
    <mergeCell ref="B580:C580"/>
    <mergeCell ref="B581:C581"/>
    <mergeCell ref="B582:C582"/>
    <mergeCell ref="B569:C569"/>
    <mergeCell ref="F569:G569"/>
    <mergeCell ref="H569:I569"/>
    <mergeCell ref="B541:C541"/>
    <mergeCell ref="B545:C545"/>
    <mergeCell ref="B546:C546"/>
    <mergeCell ref="B547:C547"/>
    <mergeCell ref="B554:C554"/>
    <mergeCell ref="B555:C555"/>
    <mergeCell ref="B556:C556"/>
    <mergeCell ref="B557:C557"/>
    <mergeCell ref="B558:C558"/>
    <mergeCell ref="B521:C521"/>
    <mergeCell ref="B615:C615"/>
    <mergeCell ref="B616:C616"/>
    <mergeCell ref="B617:C617"/>
    <mergeCell ref="B618:C618"/>
    <mergeCell ref="B619:C619"/>
    <mergeCell ref="B621:C621"/>
    <mergeCell ref="B622:C622"/>
    <mergeCell ref="J569:K569"/>
    <mergeCell ref="B570:C570"/>
    <mergeCell ref="D565:D566"/>
    <mergeCell ref="E565:E566"/>
    <mergeCell ref="F565:G566"/>
    <mergeCell ref="H565:I566"/>
    <mergeCell ref="J565:K566"/>
    <mergeCell ref="H573:I574"/>
    <mergeCell ref="J573:K574"/>
    <mergeCell ref="D605:D606"/>
    <mergeCell ref="E605:E606"/>
    <mergeCell ref="F605:F606"/>
    <mergeCell ref="G605:G606"/>
    <mergeCell ref="H605:H606"/>
    <mergeCell ref="I605:I606"/>
    <mergeCell ref="J605:J606"/>
    <mergeCell ref="B620:C620"/>
    <mergeCell ref="K605:K606"/>
    <mergeCell ref="B609:C609"/>
    <mergeCell ref="B610:C610"/>
    <mergeCell ref="B611:C611"/>
    <mergeCell ref="B575:C575"/>
    <mergeCell ref="F575:G575"/>
    <mergeCell ref="H575:I575"/>
    <mergeCell ref="J575:K575"/>
    <mergeCell ref="B624:J624"/>
    <mergeCell ref="B626:C626"/>
    <mergeCell ref="B627:C627"/>
    <mergeCell ref="B567:C567"/>
    <mergeCell ref="F567:G567"/>
    <mergeCell ref="H567:I567"/>
    <mergeCell ref="J567:K567"/>
    <mergeCell ref="B595:C595"/>
    <mergeCell ref="B585:C586"/>
    <mergeCell ref="D585:D586"/>
    <mergeCell ref="E585:E586"/>
    <mergeCell ref="F585:G586"/>
    <mergeCell ref="H585:I586"/>
    <mergeCell ref="J585:K586"/>
    <mergeCell ref="B629:C630"/>
    <mergeCell ref="D629:D630"/>
    <mergeCell ref="E629:E630"/>
    <mergeCell ref="F629:G630"/>
    <mergeCell ref="H629:I630"/>
    <mergeCell ref="J629:K630"/>
    <mergeCell ref="B599:C600"/>
    <mergeCell ref="D599:D600"/>
    <mergeCell ref="E599:E600"/>
    <mergeCell ref="F599:F600"/>
    <mergeCell ref="G599:H600"/>
    <mergeCell ref="I599:I600"/>
    <mergeCell ref="J599:J600"/>
    <mergeCell ref="K599:K600"/>
    <mergeCell ref="B601:C601"/>
    <mergeCell ref="G601:H601"/>
    <mergeCell ref="B602:C604"/>
    <mergeCell ref="B605:C607"/>
    <mergeCell ref="L629:L630"/>
    <mergeCell ref="N629:O630"/>
    <mergeCell ref="B631:C631"/>
    <mergeCell ref="F631:G631"/>
    <mergeCell ref="H631:I631"/>
    <mergeCell ref="J631:K631"/>
    <mergeCell ref="N631:O631"/>
    <mergeCell ref="L649:L650"/>
    <mergeCell ref="B632:C632"/>
    <mergeCell ref="N632:O632"/>
    <mergeCell ref="B633:C633"/>
    <mergeCell ref="F633:G633"/>
    <mergeCell ref="H633:I633"/>
    <mergeCell ref="J633:K633"/>
    <mergeCell ref="B634:C634"/>
    <mergeCell ref="B635:C635"/>
    <mergeCell ref="B637:C638"/>
    <mergeCell ref="D637:D638"/>
    <mergeCell ref="E637:E638"/>
    <mergeCell ref="F637:G638"/>
    <mergeCell ref="H637:I638"/>
    <mergeCell ref="J637:K638"/>
    <mergeCell ref="L637:L638"/>
    <mergeCell ref="B639:C639"/>
    <mergeCell ref="F639:G639"/>
    <mergeCell ref="H639:I639"/>
    <mergeCell ref="J639:K639"/>
    <mergeCell ref="B684:C684"/>
    <mergeCell ref="B640:C640"/>
    <mergeCell ref="F640:G640"/>
    <mergeCell ref="H640:I640"/>
    <mergeCell ref="J640:K640"/>
    <mergeCell ref="B641:K641"/>
    <mergeCell ref="B643:C643"/>
    <mergeCell ref="B644:C644"/>
    <mergeCell ref="B645:C645"/>
    <mergeCell ref="B646:C646"/>
    <mergeCell ref="B647:H647"/>
    <mergeCell ref="B649:C650"/>
    <mergeCell ref="D649:D650"/>
    <mergeCell ref="E649:E650"/>
    <mergeCell ref="F649:G650"/>
    <mergeCell ref="H649:I650"/>
    <mergeCell ref="J649:K650"/>
    <mergeCell ref="B658:C658"/>
    <mergeCell ref="B659:C659"/>
    <mergeCell ref="B660:C660"/>
    <mergeCell ref="B663:C664"/>
    <mergeCell ref="D663:D664"/>
    <mergeCell ref="E663:E664"/>
    <mergeCell ref="F663:F664"/>
    <mergeCell ref="G663:H664"/>
    <mergeCell ref="I663:I664"/>
    <mergeCell ref="J663:J664"/>
    <mergeCell ref="K663:K664"/>
    <mergeCell ref="B665:C665"/>
    <mergeCell ref="G665:H665"/>
    <mergeCell ref="B666:C668"/>
    <mergeCell ref="D666:D667"/>
    <mergeCell ref="B685:C685"/>
    <mergeCell ref="N653:O654"/>
    <mergeCell ref="B655:C655"/>
    <mergeCell ref="F655:G655"/>
    <mergeCell ref="H655:I655"/>
    <mergeCell ref="J655:K655"/>
    <mergeCell ref="L655:M655"/>
    <mergeCell ref="N655:O655"/>
    <mergeCell ref="B656:C656"/>
    <mergeCell ref="D656:M656"/>
    <mergeCell ref="N656:O656"/>
    <mergeCell ref="B686:C686"/>
    <mergeCell ref="B687:C687"/>
    <mergeCell ref="B689:J689"/>
    <mergeCell ref="B691:C691"/>
    <mergeCell ref="B692:C692"/>
    <mergeCell ref="M649:M650"/>
    <mergeCell ref="B651:C651"/>
    <mergeCell ref="F651:G651"/>
    <mergeCell ref="H651:I651"/>
    <mergeCell ref="J651:K651"/>
    <mergeCell ref="B653:C654"/>
    <mergeCell ref="D653:D654"/>
    <mergeCell ref="E653:E654"/>
    <mergeCell ref="F653:G654"/>
    <mergeCell ref="H653:I654"/>
    <mergeCell ref="J653:K654"/>
    <mergeCell ref="L653:M654"/>
    <mergeCell ref="B680:C680"/>
    <mergeCell ref="B681:C681"/>
    <mergeCell ref="B682:C682"/>
    <mergeCell ref="B683:C683"/>
    <mergeCell ref="B694:C695"/>
    <mergeCell ref="D694:D695"/>
    <mergeCell ref="E694:E695"/>
    <mergeCell ref="F694:G695"/>
    <mergeCell ref="H694:I695"/>
    <mergeCell ref="J694:K695"/>
    <mergeCell ref="B698:C698"/>
    <mergeCell ref="F698:G698"/>
    <mergeCell ref="H698:I698"/>
    <mergeCell ref="J698:K698"/>
    <mergeCell ref="B699:C699"/>
    <mergeCell ref="L694:L695"/>
    <mergeCell ref="N694:O695"/>
    <mergeCell ref="B696:C696"/>
    <mergeCell ref="F696:G696"/>
    <mergeCell ref="H696:I696"/>
    <mergeCell ref="J696:K696"/>
    <mergeCell ref="N696:O696"/>
    <mergeCell ref="B697:C697"/>
    <mergeCell ref="N697:O697"/>
    <mergeCell ref="F717:G718"/>
    <mergeCell ref="H717:I718"/>
    <mergeCell ref="J717:K718"/>
    <mergeCell ref="L717:M718"/>
    <mergeCell ref="L701:L702"/>
    <mergeCell ref="B703:C703"/>
    <mergeCell ref="F703:G703"/>
    <mergeCell ref="H703:I703"/>
    <mergeCell ref="J703:K703"/>
    <mergeCell ref="B704:C704"/>
    <mergeCell ref="F704:G704"/>
    <mergeCell ref="H704:I704"/>
    <mergeCell ref="J704:K704"/>
    <mergeCell ref="B701:C702"/>
    <mergeCell ref="D701:D702"/>
    <mergeCell ref="E701:E702"/>
    <mergeCell ref="F701:G702"/>
    <mergeCell ref="H701:I702"/>
    <mergeCell ref="J701:K702"/>
    <mergeCell ref="B705:K705"/>
    <mergeCell ref="B707:C707"/>
    <mergeCell ref="B722:C722"/>
    <mergeCell ref="B723:C723"/>
    <mergeCell ref="B724:C724"/>
    <mergeCell ref="N717:O718"/>
    <mergeCell ref="B719:C719"/>
    <mergeCell ref="F719:G719"/>
    <mergeCell ref="H719:I719"/>
    <mergeCell ref="J719:K719"/>
    <mergeCell ref="L719:M719"/>
    <mergeCell ref="N719:O719"/>
    <mergeCell ref="B720:C720"/>
    <mergeCell ref="D720:M720"/>
    <mergeCell ref="N720:O720"/>
    <mergeCell ref="B708:C708"/>
    <mergeCell ref="B709:C709"/>
    <mergeCell ref="B710:C710"/>
    <mergeCell ref="B711:H711"/>
    <mergeCell ref="B713:C714"/>
    <mergeCell ref="D713:D714"/>
    <mergeCell ref="E713:E714"/>
    <mergeCell ref="F713:G714"/>
    <mergeCell ref="H713:I714"/>
    <mergeCell ref="J713:K714"/>
    <mergeCell ref="L713:L714"/>
    <mergeCell ref="M713:M714"/>
    <mergeCell ref="B715:C715"/>
    <mergeCell ref="F715:G715"/>
    <mergeCell ref="H715:I715"/>
    <mergeCell ref="J715:K715"/>
    <mergeCell ref="B717:C718"/>
    <mergeCell ref="D717:D718"/>
    <mergeCell ref="E717:E718"/>
    <mergeCell ref="B562:C562"/>
    <mergeCell ref="B563:C563"/>
    <mergeCell ref="B565:C566"/>
    <mergeCell ref="B596:C596"/>
    <mergeCell ref="B594:C594"/>
    <mergeCell ref="L114:M115"/>
    <mergeCell ref="N114:O115"/>
    <mergeCell ref="B116:C116"/>
    <mergeCell ref="F116:G116"/>
    <mergeCell ref="H116:I116"/>
    <mergeCell ref="J116:K116"/>
    <mergeCell ref="L116:M116"/>
    <mergeCell ref="N116:O116"/>
    <mergeCell ref="B117:C117"/>
    <mergeCell ref="D117:M117"/>
    <mergeCell ref="N117:O117"/>
    <mergeCell ref="B524:C524"/>
    <mergeCell ref="B525:C525"/>
    <mergeCell ref="B526:C526"/>
    <mergeCell ref="B551:C551"/>
    <mergeCell ref="B552:C552"/>
    <mergeCell ref="B553:C553"/>
    <mergeCell ref="B571:C571"/>
    <mergeCell ref="B573:C574"/>
    <mergeCell ref="L573:L574"/>
    <mergeCell ref="L565:L566"/>
    <mergeCell ref="E573:E574"/>
    <mergeCell ref="F573:G574"/>
    <mergeCell ref="N519:O520"/>
    <mergeCell ref="F521:G521"/>
    <mergeCell ref="H521:I521"/>
    <mergeCell ref="J521:K521"/>
  </mergeCells>
  <pageMargins left="0.25" right="0.25" top="0.75" bottom="0.75" header="0.3" footer="0.3"/>
  <pageSetup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93"/>
  <sheetViews>
    <sheetView topLeftCell="B1" workbookViewId="0">
      <selection activeCell="S33" sqref="S33"/>
    </sheetView>
  </sheetViews>
  <sheetFormatPr baseColWidth="10" defaultRowHeight="15" x14ac:dyDescent="0.25"/>
  <cols>
    <col min="1" max="1" width="4.140625" customWidth="1"/>
    <col min="2" max="2" width="15.140625" customWidth="1"/>
    <col min="3" max="19" width="10.7109375" customWidth="1"/>
  </cols>
  <sheetData>
    <row r="1" spans="2:19" ht="46.5" customHeight="1" x14ac:dyDescent="0.25">
      <c r="B1" s="40"/>
      <c r="C1" s="231" t="s">
        <v>110</v>
      </c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3"/>
    </row>
    <row r="2" spans="2:19" ht="24" customHeight="1" x14ac:dyDescent="0.25"/>
    <row r="3" spans="2:19" x14ac:dyDescent="0.25">
      <c r="B3" s="234" t="s">
        <v>52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</row>
    <row r="4" spans="2:19" x14ac:dyDescent="0.25">
      <c r="B4" s="3" t="s">
        <v>53</v>
      </c>
      <c r="C4" s="56" t="s">
        <v>74</v>
      </c>
      <c r="D4" s="56" t="s">
        <v>75</v>
      </c>
      <c r="E4" s="3" t="s">
        <v>10</v>
      </c>
      <c r="F4" s="103" t="s">
        <v>103</v>
      </c>
      <c r="G4" s="3" t="s">
        <v>45</v>
      </c>
      <c r="H4" s="3" t="s">
        <v>46</v>
      </c>
      <c r="I4" s="3" t="s">
        <v>47</v>
      </c>
      <c r="J4" s="103" t="s">
        <v>104</v>
      </c>
      <c r="K4" s="3" t="s">
        <v>48</v>
      </c>
      <c r="L4" s="3" t="s">
        <v>49</v>
      </c>
      <c r="M4" s="3" t="s">
        <v>50</v>
      </c>
      <c r="N4" s="103" t="s">
        <v>105</v>
      </c>
      <c r="O4" s="3" t="s">
        <v>51</v>
      </c>
      <c r="P4" s="45" t="s">
        <v>67</v>
      </c>
      <c r="Q4" s="45" t="s">
        <v>68</v>
      </c>
      <c r="R4" s="103" t="s">
        <v>107</v>
      </c>
      <c r="S4" s="3" t="s">
        <v>54</v>
      </c>
    </row>
    <row r="5" spans="2:19" ht="25.5" x14ac:dyDescent="0.25">
      <c r="B5" s="41" t="s">
        <v>55</v>
      </c>
      <c r="C5" s="16">
        <f>(RONDAS!E22+RONDAS!E23+RONDAS!E24+RONDAS!E25+RONDAS!E26+RONDAS!E27+RONDAS!E28+RONDAS!E29+RONDAS!E30+RONDAS!E31)/9</f>
        <v>0.90999999999999992</v>
      </c>
      <c r="D5" s="16">
        <f>(RONDAS!E74+RONDAS!E75+RONDAS!E76+RONDAS!E77+RONDAS!E78+RONDAS!E79+RONDAS!E80+RONDAS!E81+RONDAS!E82+RONDAS!E83)/10</f>
        <v>0.87299999999999989</v>
      </c>
      <c r="E5" s="15">
        <f>(RONDAS!E127+RONDAS!E128+RONDAS!E129+RONDAS!E130+RONDAS!E131+RONDAS!E132+RONDAS!E133+RONDAS!E134+RONDAS!E135)/9</f>
        <v>0.89644444444444438</v>
      </c>
      <c r="F5" s="104">
        <f t="shared" ref="F5:F10" si="0">SUM(C5:E5)/3</f>
        <v>0.89314814814814802</v>
      </c>
      <c r="G5" s="15">
        <f>(RONDAS!E179+RONDAS!E180+RONDAS!E181+RONDAS!E182+RONDAS!E183+RONDAS!E184+RONDAS!E185+RONDAS!E186)/8</f>
        <v>0.91462499999999991</v>
      </c>
      <c r="H5" s="15">
        <f>(RONDAS!E240+RONDAS!E241+RONDAS!E242+RONDAS!E243+RONDAS!E244+RONDAS!E245+RONDAS!E246+RONDAS!E247)/8</f>
        <v>0.94574999999999998</v>
      </c>
      <c r="I5" s="15">
        <f>(RONDAS!E302+RONDAS!E303+RONDAS!E304+RONDAS!E305+RONDAS!E306+RONDAS!E307+RONDAS!E308+RONDAS!E309)/8</f>
        <v>0.9537500000000001</v>
      </c>
      <c r="J5" s="104">
        <f t="shared" ref="J5:J10" si="1">SUM(G5:I5)/3</f>
        <v>0.93804166666666655</v>
      </c>
      <c r="K5" s="15">
        <f>(RONDAS!E362+RONDAS!E363+RONDAS!E364+RONDAS!E365+RONDAS!E366+RONDAS!E367+RONDAS!E368+RONDAS!E369)/8</f>
        <v>0.94499999999999995</v>
      </c>
      <c r="L5" s="15">
        <f>(RONDAS!E422+RONDAS!E423+RONDAS!E424+RONDAS!E425+RONDAS!E426+RONDAS!E427+RONDAS!E428+RONDAS!E429)/8</f>
        <v>0.94950000000000001</v>
      </c>
      <c r="M5" s="15">
        <f>(RONDAS!E482+RONDAS!E483+RONDAS!E484+RONDAS!E485+RONDAS!E486+RONDAS!E487+RONDAS!E488+RONDAS!E489)/8</f>
        <v>0.956125</v>
      </c>
      <c r="N5" s="104">
        <f t="shared" ref="N5:N10" si="2">SUM(K5:M5)/3</f>
        <v>0.95020833333333332</v>
      </c>
      <c r="O5" s="15">
        <f>(RONDAS!E552+RONDAS!E553+RONDAS!E554+RONDAS!E555+RONDAS!E556+RONDAS!E557+RONDAS!E558+RONDAS!E559)/8</f>
        <v>0.97375000000000012</v>
      </c>
      <c r="P5" s="15">
        <f>(RONDAS!E616+RONDAS!E617+RONDAS!E618+RONDAS!E619+RONDAS!E620+RONDAS!E621+RONDAS!E622+RONDAS!E623)/8</f>
        <v>0.95499999999999996</v>
      </c>
      <c r="Q5" s="15">
        <f>(RONDAS!E681+RONDAS!E682+RONDAS!E683+RONDAS!E684+RONDAS!E685+RONDAS!E686+RONDAS!E687+RONDAS!E688)/8</f>
        <v>0.98875000000000002</v>
      </c>
      <c r="R5" s="104">
        <f t="shared" ref="R5:R10" si="3">SUM(O5:Q5)/3</f>
        <v>0.97250000000000003</v>
      </c>
      <c r="S5" s="15">
        <f t="shared" ref="S5:S10" si="4">(F5+J5+N5+R5)/4</f>
        <v>0.93847453703703698</v>
      </c>
    </row>
    <row r="6" spans="2:19" ht="25.5" x14ac:dyDescent="0.25">
      <c r="B6" s="41" t="s">
        <v>56</v>
      </c>
      <c r="C6" s="16">
        <f>(RONDAS!F22+RONDAS!F23+RONDAS!F24+RONDAS!F25+RONDAS!F26+RONDAS!F27+RONDAS!F28+RONDAS!F29+RONDAS!F30+RONDAS!F31)/9</f>
        <v>0.95544444444444443</v>
      </c>
      <c r="D6" s="16">
        <f>(RONDAS!F74+RONDAS!F75+RONDAS!F76+RONDAS!F77+RONDAS!F78+RONDAS!F79+RONDAS!F80+RONDAS!F81+RONDAS!F82+RONDAS!F83)/10</f>
        <v>0.95599999999999985</v>
      </c>
      <c r="E6" s="15">
        <f>(RONDAS!F127+RONDAS!F128+RONDAS!F129+RONDAS!F130+RONDAS!F131+RONDAS!F132+RONDAS!F133+RONDAS!F134+RONDAS!F135)/9</f>
        <v>0.9622222222222222</v>
      </c>
      <c r="F6" s="104">
        <f t="shared" si="0"/>
        <v>0.95788888888888879</v>
      </c>
      <c r="G6" s="15">
        <f>(RONDAS!F179+RONDAS!F180+RONDAS!F181+RONDAS!F182+RONDAS!F183+RONDAS!F184+RONDAS!F185+RONDAS!F186)/8</f>
        <v>0.97724999999999995</v>
      </c>
      <c r="H6" s="15">
        <f>(RONDAS!F240+RONDAS!F241+RONDAS!F242+RONDAS!F243+RONDAS!F244+RONDAS!F245+RONDAS!F246+RONDAS!F247)/8</f>
        <v>0.97999999999999987</v>
      </c>
      <c r="I6" s="15">
        <f>(RONDAS!F302+RONDAS!F303+RONDAS!F304+RONDAS!F305+RONDAS!F306+RONDAS!F307+RONDAS!F308+RONDAS!F309)/8</f>
        <v>0.98875000000000002</v>
      </c>
      <c r="J6" s="104">
        <f t="shared" si="1"/>
        <v>0.98199999999999987</v>
      </c>
      <c r="K6" s="15">
        <f>(RONDAS!F362+RONDAS!F363+RONDAS!F364+RONDAS!F365+RONDAS!F366+RONDAS!F367+RONDAS!F368+RONDAS!F369)/8</f>
        <v>0.97750000000000004</v>
      </c>
      <c r="L6" s="15">
        <f>(RONDAS!F422+RONDAS!F423+RONDAS!F424+RONDAS!F425+RONDAS!F426+RONDAS!F427+RONDAS!F428+RONDAS!F429)/8</f>
        <v>0.99249999999999994</v>
      </c>
      <c r="M6" s="15">
        <f>(RONDAS!F482+RONDAS!F483+RONDAS!F484+RONDAS!F485+RONDAS!F486+RONDAS!F487+RONDAS!F488+RONDAS!F489)/8</f>
        <v>0.97787499999999994</v>
      </c>
      <c r="N6" s="104">
        <f t="shared" si="2"/>
        <v>0.98262499999999997</v>
      </c>
      <c r="O6" s="15">
        <f>(RONDAS!F552+RONDAS!F553+RONDAS!F554+RONDAS!F555+RONDAS!F556+RONDAS!F557+RONDAS!F558+RONDAS!F559)/8</f>
        <v>0.98499999999999988</v>
      </c>
      <c r="P6" s="15">
        <f>(RONDAS!F616+RONDAS!F617+RONDAS!F618+RONDAS!F619+RONDAS!F620+RONDAS!F621+RONDAS!F622+RONDAS!F623)/8</f>
        <v>0.99124999999999996</v>
      </c>
      <c r="Q6" s="15">
        <f>(RONDAS!F681+RONDAS!F682+RONDAS!F683+RONDAS!F684+RONDAS!F685+RONDAS!F686+RONDAS!F687+RONDAS!F688)/8</f>
        <v>0.99124999999999996</v>
      </c>
      <c r="R6" s="104">
        <f t="shared" si="3"/>
        <v>0.98916666666666664</v>
      </c>
      <c r="S6" s="15">
        <f t="shared" si="4"/>
        <v>0.97792013888888885</v>
      </c>
    </row>
    <row r="7" spans="2:19" ht="25.5" x14ac:dyDescent="0.25">
      <c r="B7" s="41" t="s">
        <v>14</v>
      </c>
      <c r="C7" s="16">
        <f>(RONDAS!G22+RONDAS!G23+RONDAS!G24+RONDAS!G25+RONDAS!G26+RONDAS!G27+RONDAS!G28+RONDAS!G29+RONDAS!G30+RONDAS!G31)/9</f>
        <v>0.9395555555555557</v>
      </c>
      <c r="D7" s="78">
        <f>(RONDAS!G74+RONDAS!G75+RONDAS!G76+RONDAS!G77+RONDAS!G78+RONDAS!G79+RONDAS!G80+RONDAS!G81+RONDAS!G82+RONDAS!G83)/10</f>
        <v>0.96500000000000008</v>
      </c>
      <c r="E7" s="15">
        <f>(RONDAS!G127+RONDAS!G128+RONDAS!G129+RONDAS!G130+RONDAS!G131+RONDAS!G132+RONDAS!G133+RONDAS!G134+RONDAS!G135)/9</f>
        <v>0.97666666666666657</v>
      </c>
      <c r="F7" s="104">
        <f t="shared" si="0"/>
        <v>0.96040740740740738</v>
      </c>
      <c r="G7" s="15">
        <f>(RONDAS!G179+RONDAS!G180+RONDAS!G181+RONDAS!G182+RONDAS!G183+RONDAS!G184+RONDAS!G185+RONDAS!G186)/8</f>
        <v>0.98</v>
      </c>
      <c r="H7" s="15">
        <f>(RONDAS!G240+RONDAS!G241+RONDAS!G242+RONDAS!G243+RONDAS!G244+RONDAS!G245+RONDAS!G246+RONDAS!G247)/8</f>
        <v>0.98125000000000007</v>
      </c>
      <c r="I7" s="15">
        <f>(RONDAS!G302+RONDAS!G303+RONDAS!G304+RONDAS!G305+RONDAS!G306+RONDAS!G307+RONDAS!G308+RONDAS!G309)/8</f>
        <v>0.99249999999999994</v>
      </c>
      <c r="J7" s="104">
        <f t="shared" si="1"/>
        <v>0.98458333333333348</v>
      </c>
      <c r="K7" s="15">
        <f>(RONDAS!G362+RONDAS!G363+RONDAS!G364+RONDAS!G365+RONDAS!G366+RONDAS!G367+RONDAS!G368+RONDAS!G369)/8</f>
        <v>0.96875</v>
      </c>
      <c r="L7" s="15">
        <f>(RONDAS!G422+RONDAS!G423+RONDAS!G424+RONDAS!G425+RONDAS!G426+RONDAS!G427+RONDAS!G428+RONDAS!G429)/8</f>
        <v>0.9850000000000001</v>
      </c>
      <c r="M7" s="15">
        <f>(RONDAS!G482+RONDAS!G483+RONDAS!G484+RONDAS!G485+RONDAS!G486+RONDAS!G487+RONDAS!G488+RONDAS!G489)/8</f>
        <v>0.98124999999999996</v>
      </c>
      <c r="N7" s="104">
        <f t="shared" si="2"/>
        <v>0.97833333333333339</v>
      </c>
      <c r="O7" s="15">
        <f>(RONDAS!G552+RONDAS!G553+RONDAS!G554+RONDAS!G555+RONDAS!G556+RONDAS!G557+RONDAS!G558+RONDAS!G559)/8</f>
        <v>0.98749999999999993</v>
      </c>
      <c r="P7" s="15">
        <f>(RONDAS!G616+RONDAS!G617+RONDAS!G618+RONDAS!G619+RONDAS!G620+RONDAS!G621+RONDAS!G622+RONDAS!G623)/8</f>
        <v>0.98750000000000004</v>
      </c>
      <c r="Q7" s="15">
        <f>(RONDAS!G681+RONDAS!G682+RONDAS!G683+RONDAS!G684+RONDAS!G685+RONDAS!G686+RONDAS!G687+RONDAS!G688)/8</f>
        <v>0.98624999999999996</v>
      </c>
      <c r="R7" s="104">
        <f t="shared" si="3"/>
        <v>0.98708333333333342</v>
      </c>
      <c r="S7" s="15">
        <f t="shared" si="4"/>
        <v>0.977601851851852</v>
      </c>
    </row>
    <row r="8" spans="2:19" ht="25.5" x14ac:dyDescent="0.25">
      <c r="B8" s="41" t="s">
        <v>57</v>
      </c>
      <c r="C8" s="16">
        <f>(RONDAS!H22+RONDAS!H23+RONDAS!H24+RONDAS!H25+RONDAS!H26+RONDAS!H27+RONDAS!H28+RONDAS!H29+RONDAS!H30+RONDAS!H31)/9</f>
        <v>0.90522222222222226</v>
      </c>
      <c r="D8" s="78">
        <f>(RONDAS!H74+RONDAS!H75+RONDAS!H76+RONDAS!H77+RONDAS!H78+RONDAS!H79+RONDAS!H80+RONDAS!H81+RONDAS!H82+RONDAS!H83)/10</f>
        <v>0.91500000000000004</v>
      </c>
      <c r="E8" s="15">
        <f>(RONDAS!H127+RONDAS!H128+RONDAS!H129+RONDAS!H130+RONDAS!H131+RONDAS!H132+RONDAS!H133+RONDAS!H134+RONDAS!H135)/9</f>
        <v>0.93555555555555558</v>
      </c>
      <c r="F8" s="104">
        <f t="shared" si="0"/>
        <v>0.91859259259259263</v>
      </c>
      <c r="G8" s="15">
        <f>(RONDAS!H179+RONDAS!H180+RONDAS!H181+RONDAS!H182+RONDAS!H183+RONDAS!H184+RONDAS!H185+RONDAS!H186)/8</f>
        <v>0.94225000000000003</v>
      </c>
      <c r="H8" s="15">
        <f>(RONDAS!H240+RONDAS!H241+RONDAS!H242+RONDAS!H243+RONDAS!H244+RONDAS!H245+RONDAS!H246+RONDAS!H247)/8</f>
        <v>0.96112500000000001</v>
      </c>
      <c r="I8" s="15">
        <f>(RONDAS!H302+RONDAS!H303+RONDAS!H304+RONDAS!H305+RONDAS!H306+RONDAS!H307+RONDAS!H308+RONDAS!H309)/8</f>
        <v>0.96749999999999992</v>
      </c>
      <c r="J8" s="104">
        <f t="shared" si="1"/>
        <v>0.95695833333333324</v>
      </c>
      <c r="K8" s="15">
        <f>(RONDAS!H362+RONDAS!H363+RONDAS!H364+RONDAS!H365+RONDAS!H366+RONDAS!H367+RONDAS!H368+RONDAS!H369)/8</f>
        <v>0.95500000000000007</v>
      </c>
      <c r="L8" s="15">
        <f>(RONDAS!H422+RONDAS!H423+RONDAS!H424+RONDAS!H425+RONDAS!H426+RONDAS!H427+RONDAS!H428+RONDAS!H429)/8</f>
        <v>0.94750000000000001</v>
      </c>
      <c r="M8" s="15">
        <f>(RONDAS!H482+RONDAS!H483+RONDAS!H484+RONDAS!H485+RONDAS!H486+RONDAS!H487+RONDAS!H488+RONDAS!H489)/8</f>
        <v>0.94750000000000001</v>
      </c>
      <c r="N8" s="104">
        <f t="shared" si="2"/>
        <v>0.95000000000000007</v>
      </c>
      <c r="O8" s="15">
        <f>(RONDAS!H552+RONDAS!H553+RONDAS!H554+RONDAS!H555+RONDAS!H556+RONDAS!H557+RONDAS!H558+RONDAS!H559)/8</f>
        <v>0.95</v>
      </c>
      <c r="P8" s="15">
        <f>(RONDAS!H616+RONDAS!H617+RONDAS!H618+RONDAS!H619+RONDAS!H620+RONDAS!H621+RONDAS!H622+RONDAS!H623)/8</f>
        <v>0.95500000000000007</v>
      </c>
      <c r="Q8" s="15">
        <f>(RONDAS!H681+RONDAS!H682+RONDAS!H683+RONDAS!H684+RONDAS!H685+RONDAS!H686+RONDAS!H687+RONDAS!H688)/8</f>
        <v>0.95250000000000001</v>
      </c>
      <c r="R8" s="104">
        <f t="shared" si="3"/>
        <v>0.95250000000000001</v>
      </c>
      <c r="S8" s="15">
        <f t="shared" si="4"/>
        <v>0.94451273148148152</v>
      </c>
    </row>
    <row r="9" spans="2:19" ht="25.5" x14ac:dyDescent="0.25">
      <c r="B9" s="41" t="s">
        <v>58</v>
      </c>
      <c r="C9" s="16">
        <f>(RONDAS!I22+RONDAS!I23+RONDAS!I24+RONDAS!I25+RONDAS!I26+RONDAS!I27+RONDAS!I28+RONDAS!I29+RONDAS!I30+RONDAS!I31)/9</f>
        <v>0.95888888888888901</v>
      </c>
      <c r="D9" s="78">
        <f>(RONDAS!I74+RONDAS!I75+RONDAS!I76+RONDAS!I77+RONDAS!I78+RONDAS!I79+RONDAS!I80+RONDAS!I81+RONDAS!I82+RONDAS!I83)/10</f>
        <v>0.99399999999999999</v>
      </c>
      <c r="E9" s="15">
        <f>(RONDAS!I127+RONDAS!I128+RONDAS!I129+RONDAS!I130+RONDAS!I131+RONDAS!I132+RONDAS!I133+RONDAS!I134+RONDAS!I135)/9</f>
        <v>0.99555555555555564</v>
      </c>
      <c r="F9" s="104">
        <f t="shared" si="0"/>
        <v>0.98281481481481492</v>
      </c>
      <c r="G9" s="15">
        <f>(RONDAS!I179+RONDAS!I180+RONDAS!I181+RONDAS!I182+RONDAS!I183+RONDAS!I184+RONDAS!I185+RONDAS!I186)/8</f>
        <v>0.99450000000000005</v>
      </c>
      <c r="H9" s="15">
        <f>(RONDAS!I240+RONDAS!I241+RONDAS!I242+RONDAS!I243+RONDAS!I244+RONDAS!I245+RONDAS!I246+RONDAS!I247)/8</f>
        <v>0.99</v>
      </c>
      <c r="I9" s="15">
        <f>(RONDAS!I302+RONDAS!I303+RONDAS!I304+RONDAS!I305+RONDAS!I306+RONDAS!I307+RONDAS!I308+RONDAS!I309)/8</f>
        <v>0.99875000000000003</v>
      </c>
      <c r="J9" s="104">
        <f t="shared" si="1"/>
        <v>0.99441666666666662</v>
      </c>
      <c r="K9" s="15">
        <f>(RONDAS!I362+RONDAS!I363+RONDAS!I364+RONDAS!I365+RONDAS!I366+RONDAS!I367+RONDAS!I368+RONDAS!I369)/8</f>
        <v>0.99750000000000005</v>
      </c>
      <c r="L9" s="15">
        <f>(RONDAS!I422+RONDAS!I423+RONDAS!I424+RONDAS!I425+RONDAS!I426+RONDAS!I427+RONDAS!I428+RONDAS!I429)/8</f>
        <v>0.99124999999999996</v>
      </c>
      <c r="M9" s="15">
        <f>(RONDAS!I482+RONDAS!I483+RONDAS!I484+RONDAS!I485+RONDAS!I486+RONDAS!I487+RONDAS!I488+RONDAS!I489)/8</f>
        <v>0.98324999999999996</v>
      </c>
      <c r="N9" s="104">
        <f t="shared" si="2"/>
        <v>0.9906666666666667</v>
      </c>
      <c r="O9" s="15">
        <f>(RONDAS!I552+RONDAS!I553+RONDAS!I554+RONDAS!I555+RONDAS!I556+RONDAS!I557+RONDAS!I558+RONDAS!I559)/8</f>
        <v>0.99375000000000013</v>
      </c>
      <c r="P9" s="15">
        <f>(RONDAS!I616+RONDAS!I617+RONDAS!I618+RONDAS!I619+RONDAS!I620+RONDAS!I621+RONDAS!I622+RONDAS!I623)/8</f>
        <v>0.99875000000000003</v>
      </c>
      <c r="Q9" s="15">
        <f>(RONDAS!I681+RONDAS!I682+RONDAS!I683+RONDAS!I684+RONDAS!I685+RONDAS!I686+RONDAS!I687+RONDAS!I688)/8</f>
        <v>0.99750000000000005</v>
      </c>
      <c r="R9" s="104">
        <f t="shared" si="3"/>
        <v>0.9966666666666667</v>
      </c>
      <c r="S9" s="15">
        <f t="shared" si="4"/>
        <v>0.99114120370370373</v>
      </c>
    </row>
    <row r="10" spans="2:19" ht="25.5" x14ac:dyDescent="0.25">
      <c r="B10" s="41" t="s">
        <v>59</v>
      </c>
      <c r="C10" s="76">
        <f>(RONDAS!J22+RONDAS!J23+RONDAS!J24+RONDAS!J25+RONDAS!J26+RONDAS!J27+RONDAS!J28+RONDAS!J29+RONDAS!J30+RONDAS!J31)/9</f>
        <v>0.96444444444444444</v>
      </c>
      <c r="D10" s="78">
        <f>(RONDAS!J74+RONDAS!J75+RONDAS!J76+RONDAS!J77+RONDAS!J78+RONDAS!J79+RONDAS!J80+RONDAS!J81+RONDAS!J82+RONDAS!J83)/10</f>
        <v>0.95700000000000007</v>
      </c>
      <c r="E10" s="15">
        <f>(RONDAS!J127+RONDAS!J128+RONDAS!J129+RONDAS!J130+RONDAS!J131+RONDAS!J132+RONDAS!J133+RONDAS!J134+RONDAS!J135)/9</f>
        <v>0.95444444444444443</v>
      </c>
      <c r="F10" s="104">
        <f t="shared" si="0"/>
        <v>0.95862962962962961</v>
      </c>
      <c r="G10" s="15">
        <f>(RONDAS!J179+RONDAS!J180+RONDAS!J181+RONDAS!J182+RONDAS!J183+RONDAS!J184+RONDAS!J185+RONDAS!J186)/8</f>
        <v>0.95837499999999998</v>
      </c>
      <c r="H10" s="15">
        <f>(RONDAS!J240+RONDAS!J241+RONDAS!J242+RONDAS!J243+RONDAS!J244+RONDAS!J245+RONDAS!J246+RONDAS!J247)/8</f>
        <v>0.97249999999999992</v>
      </c>
      <c r="I10" s="15">
        <f>(RONDAS!J302+RONDAS!J303+RONDAS!J304+RONDAS!J305+RONDAS!J306+RONDAS!J307+RONDAS!J308+RONDAS!J309)/8</f>
        <v>0.97374999999999989</v>
      </c>
      <c r="J10" s="104">
        <f t="shared" si="1"/>
        <v>0.96820833333333323</v>
      </c>
      <c r="K10" s="15">
        <f>(RONDAS!J362+RONDAS!J363+RONDAS!J364+RONDAS!J365+RONDAS!J366+RONDAS!J367+RONDAS!J368+RONDAS!J369)/8</f>
        <v>0.96875000000000011</v>
      </c>
      <c r="L10" s="15">
        <f>(RONDAS!J422+RONDAS!J423+RONDAS!J424+RONDAS!J425+RONDAS!J426+RONDAS!J427+RONDAS!J428+RONDAS!J429)/8</f>
        <v>0.96250000000000013</v>
      </c>
      <c r="M10" s="15">
        <f>(RONDAS!J482+RONDAS!J483+RONDAS!J484+RONDAS!J485+RONDAS!J486+RONDAS!J487+RONDAS!J488+RONDAS!J489)/8</f>
        <v>0.97562499999999996</v>
      </c>
      <c r="N10" s="104">
        <f t="shared" si="2"/>
        <v>0.96895833333333348</v>
      </c>
      <c r="O10" s="15">
        <f>(RONDAS!J552+RONDAS!J553+RONDAS!J554+RONDAS!J555+RONDAS!J556+RONDAS!J557+RONDAS!J558+RONDAS!J559)/8</f>
        <v>0.97375000000000012</v>
      </c>
      <c r="P10" s="15">
        <f>(RONDAS!J616+RONDAS!J617+RONDAS!J618+RONDAS!J619+RONDAS!J620+RONDAS!J621+RONDAS!J622+RONDAS!J623)/8</f>
        <v>0.96375</v>
      </c>
      <c r="Q10" s="15">
        <f>(RONDAS!J681+RONDAS!J682+RONDAS!J683+RONDAS!J684+RONDAS!J685+RONDAS!J686+RONDAS!J687+RONDAS!J688)/8</f>
        <v>0.97124999999999995</v>
      </c>
      <c r="R10" s="104">
        <f t="shared" si="3"/>
        <v>0.96958333333333335</v>
      </c>
      <c r="S10" s="15">
        <f t="shared" si="4"/>
        <v>0.96634490740740742</v>
      </c>
    </row>
    <row r="11" spans="2:19" x14ac:dyDescent="0.25">
      <c r="B11" s="42" t="s">
        <v>54</v>
      </c>
      <c r="C11" s="77">
        <f t="shared" ref="C11:S11" si="5">SUM(C5:C10)/6</f>
        <v>0.93892592592592594</v>
      </c>
      <c r="D11" s="77">
        <f t="shared" si="5"/>
        <v>0.94333333333333325</v>
      </c>
      <c r="E11" s="77">
        <f t="shared" si="5"/>
        <v>0.95348148148148149</v>
      </c>
      <c r="F11" s="105">
        <f t="shared" si="5"/>
        <v>0.94524691358024693</v>
      </c>
      <c r="G11" s="77">
        <f t="shared" si="5"/>
        <v>0.96116666666666672</v>
      </c>
      <c r="H11" s="77">
        <f t="shared" si="5"/>
        <v>0.97177083333333336</v>
      </c>
      <c r="I11" s="77">
        <f t="shared" si="5"/>
        <v>0.97916666666666663</v>
      </c>
      <c r="J11" s="105">
        <f t="shared" si="5"/>
        <v>0.97070138888888879</v>
      </c>
      <c r="K11" s="77">
        <f t="shared" si="5"/>
        <v>0.96875</v>
      </c>
      <c r="L11" s="77">
        <f t="shared" si="5"/>
        <v>0.9713750000000001</v>
      </c>
      <c r="M11" s="77">
        <f t="shared" si="5"/>
        <v>0.9702708333333333</v>
      </c>
      <c r="N11" s="105">
        <f>SUM(N5:N10)/6</f>
        <v>0.97013194444444439</v>
      </c>
      <c r="O11" s="77">
        <f t="shared" si="5"/>
        <v>0.97729166666666678</v>
      </c>
      <c r="P11" s="77">
        <f t="shared" si="5"/>
        <v>0.97520833333333334</v>
      </c>
      <c r="Q11" s="77">
        <f t="shared" si="5"/>
        <v>0.98124999999999984</v>
      </c>
      <c r="R11" s="105">
        <f>SUM(R5:R10)/6</f>
        <v>0.97791666666666677</v>
      </c>
      <c r="S11" s="77">
        <f t="shared" si="5"/>
        <v>0.96599922839506169</v>
      </c>
    </row>
    <row r="12" spans="2:19" ht="25.5" customHeight="1" x14ac:dyDescent="0.25">
      <c r="B12" s="2"/>
      <c r="C12" s="2"/>
      <c r="D12" s="2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</row>
    <row r="13" spans="2:19" ht="28.5" customHeight="1" x14ac:dyDescent="0.25">
      <c r="B13" s="235" t="s">
        <v>113</v>
      </c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</row>
    <row r="14" spans="2:19" x14ac:dyDescent="0.25">
      <c r="B14" s="3" t="s">
        <v>53</v>
      </c>
      <c r="C14" s="56" t="s">
        <v>74</v>
      </c>
      <c r="D14" s="56" t="s">
        <v>75</v>
      </c>
      <c r="E14" s="56" t="s">
        <v>10</v>
      </c>
      <c r="F14" s="103" t="s">
        <v>103</v>
      </c>
      <c r="G14" s="101" t="s">
        <v>45</v>
      </c>
      <c r="H14" s="101" t="s">
        <v>46</v>
      </c>
      <c r="I14" s="101" t="s">
        <v>47</v>
      </c>
      <c r="J14" s="103" t="s">
        <v>104</v>
      </c>
      <c r="K14" s="56" t="s">
        <v>48</v>
      </c>
      <c r="L14" s="56" t="s">
        <v>49</v>
      </c>
      <c r="M14" s="56" t="s">
        <v>50</v>
      </c>
      <c r="N14" s="103" t="s">
        <v>105</v>
      </c>
      <c r="O14" s="56" t="s">
        <v>51</v>
      </c>
      <c r="P14" s="56" t="s">
        <v>67</v>
      </c>
      <c r="Q14" s="56" t="s">
        <v>68</v>
      </c>
      <c r="R14" s="103" t="s">
        <v>107</v>
      </c>
      <c r="S14" s="56" t="s">
        <v>54</v>
      </c>
    </row>
    <row r="15" spans="2:19" ht="25.5" x14ac:dyDescent="0.25">
      <c r="B15" s="41" t="s">
        <v>55</v>
      </c>
      <c r="C15" s="16">
        <f>(RONDAS!E39+RONDAS!E41)/2</f>
        <v>0.80499999999999994</v>
      </c>
      <c r="D15" s="78">
        <f>(RONDAS!E92+RONDAS!E94)/2</f>
        <v>0.85</v>
      </c>
      <c r="E15" s="15">
        <f>(RONDAS!E143+RONDAS!E145)/2</f>
        <v>0.76500000000000001</v>
      </c>
      <c r="F15" s="104">
        <f>SUM(C15:E15)/3</f>
        <v>0.80666666666666664</v>
      </c>
      <c r="G15" s="15">
        <f>(RONDAS!E194+RONDAS!E196)/2</f>
        <v>0.81</v>
      </c>
      <c r="H15" s="15">
        <f>(RONDAS!E255+RONDAS!E257)/2</f>
        <v>0.91500000000000004</v>
      </c>
      <c r="I15" s="15">
        <f>(RONDAS!E317+RONDAS!E319)/2</f>
        <v>0.92500000000000004</v>
      </c>
      <c r="J15" s="104">
        <f>SUM(G15:I15)/3</f>
        <v>0.88333333333333341</v>
      </c>
      <c r="K15" s="15">
        <f>(RONDAS!E377+RONDAS!E379)/2</f>
        <v>0.84499999999999997</v>
      </c>
      <c r="L15" s="15">
        <f>(RONDAS!E437+RONDAS!E439)/2</f>
        <v>0.88</v>
      </c>
      <c r="M15" s="15">
        <f>(RONDAS!E497+RONDAS!E499)/2</f>
        <v>0.87</v>
      </c>
      <c r="N15" s="104">
        <f>SUM(K15:M15)/3</f>
        <v>0.8650000000000001</v>
      </c>
      <c r="O15" s="15">
        <f>(RONDAS!E567+RONDAS!E569)/2</f>
        <v>0.86</v>
      </c>
      <c r="P15" s="15">
        <f>(RONDAS!E631+RONDAS!E633)/2</f>
        <v>0.92999999999999994</v>
      </c>
      <c r="Q15" s="15">
        <f>(RONDAS!E696+RONDAS!E698)/2</f>
        <v>0.94499999999999995</v>
      </c>
      <c r="R15" s="104">
        <f>SUM(O15:Q15)/3</f>
        <v>0.91166666666666663</v>
      </c>
      <c r="S15" s="15">
        <f>(F15+J15+N15+R15)/4</f>
        <v>0.8666666666666667</v>
      </c>
    </row>
    <row r="16" spans="2:19" ht="25.5" x14ac:dyDescent="0.25">
      <c r="B16" s="41" t="s">
        <v>56</v>
      </c>
      <c r="C16" s="16">
        <f>(RONDAS!F39+RONDAS!F41)/2</f>
        <v>0.63</v>
      </c>
      <c r="D16" s="78">
        <f>(RONDAS!F92+RONDAS!F94)/2</f>
        <v>0.8</v>
      </c>
      <c r="E16" s="15">
        <f>(RONDAS!F143+RONDAS!F145)/2</f>
        <v>0.86499999999999999</v>
      </c>
      <c r="F16" s="104">
        <f>SUM(C16:E16)/3</f>
        <v>0.76500000000000001</v>
      </c>
      <c r="G16" s="15">
        <f>(RONDAS!F194+RONDAS!F196)/2</f>
        <v>0.75</v>
      </c>
      <c r="H16" s="15">
        <f>(RONDAS!F255+RONDAS!F257)/2</f>
        <v>0.72499999999999998</v>
      </c>
      <c r="I16" s="15">
        <f>(RONDAS!F317+RONDAS!F319)/2</f>
        <v>0.75</v>
      </c>
      <c r="J16" s="104">
        <f>SUM(G16:I16)/3</f>
        <v>0.7416666666666667</v>
      </c>
      <c r="K16" s="15">
        <f>(RONDAS!F377+RONDAS!F379)/2</f>
        <v>0.79</v>
      </c>
      <c r="L16" s="15">
        <f>(RONDAS!F437+RONDAS!F439)/2</f>
        <v>0.67999999999999994</v>
      </c>
      <c r="M16" s="15">
        <f>(RONDAS!F497+RONDAS!F499)/2</f>
        <v>0.94</v>
      </c>
      <c r="N16" s="104">
        <f>SUM(K16:M16)/3</f>
        <v>0.80333333333333334</v>
      </c>
      <c r="O16" s="15">
        <f>(RONDAS!F567+RONDAS!F569)/2</f>
        <v>0.92999999999999994</v>
      </c>
      <c r="P16" s="15">
        <f>(RONDAS!F631+RONDAS!F633)/2</f>
        <v>0.85499999999999998</v>
      </c>
      <c r="Q16" s="15">
        <f>(RONDAS!F696+RONDAS!F698)/2</f>
        <v>0.81499999999999995</v>
      </c>
      <c r="R16" s="104">
        <f>SUM(O16:Q16)/3</f>
        <v>0.86666666666666659</v>
      </c>
      <c r="S16" s="15">
        <f>(F16+J16+N16+R16)/4</f>
        <v>0.79416666666666669</v>
      </c>
    </row>
    <row r="17" spans="2:19" ht="25.5" x14ac:dyDescent="0.25">
      <c r="B17" s="41" t="s">
        <v>60</v>
      </c>
      <c r="C17" s="16">
        <f>(RONDAS!H39+RONDAS!H41)/2</f>
        <v>0.73499999999999999</v>
      </c>
      <c r="D17" s="78">
        <f>(RONDAS!H92+RONDAS!H94)/2</f>
        <v>0.81</v>
      </c>
      <c r="E17" s="15">
        <f>(RONDAS!H143+RONDAS!H145)/2</f>
        <v>0.73</v>
      </c>
      <c r="F17" s="104">
        <f>SUM(C17:E17)/3</f>
        <v>0.7583333333333333</v>
      </c>
      <c r="G17" s="15">
        <f>(RONDAS!H194+RONDAS!H196)/2</f>
        <v>0.83000000000000007</v>
      </c>
      <c r="H17" s="15">
        <f>(RONDAS!H255+RONDAS!H257)/2</f>
        <v>0.98499999999999999</v>
      </c>
      <c r="I17" s="15">
        <f>(RONDAS!H317+RONDAS!H319)/2</f>
        <v>0.9</v>
      </c>
      <c r="J17" s="104">
        <f>SUM(G17:I17)/3</f>
        <v>0.90499999999999992</v>
      </c>
      <c r="K17" s="15">
        <f>(RONDAS!H377+RONDAS!H379)/2</f>
        <v>0.81499999999999995</v>
      </c>
      <c r="L17" s="15">
        <f>(RONDAS!H437+RONDAS!H439)/2</f>
        <v>0.85000000000000009</v>
      </c>
      <c r="M17" s="15">
        <f>(RONDAS!H497+RONDAS!H499)/2</f>
        <v>0.89</v>
      </c>
      <c r="N17" s="104">
        <f>SUM(K17:M17)/3</f>
        <v>0.85166666666666668</v>
      </c>
      <c r="O17" s="15">
        <f>(RONDAS!H567+RONDAS!H569)/2</f>
        <v>0.88500000000000001</v>
      </c>
      <c r="P17" s="15">
        <f>(RONDAS!H631+RONDAS!H633)/2</f>
        <v>0.98499999999999999</v>
      </c>
      <c r="Q17" s="15">
        <f>(RONDAS!H696+RONDAS!H698)/2</f>
        <v>0.83</v>
      </c>
      <c r="R17" s="104">
        <f>SUM(O17:Q17)/3</f>
        <v>0.9</v>
      </c>
      <c r="S17" s="15">
        <f>(F17+J17+N17+R17)/4</f>
        <v>0.8537499999999999</v>
      </c>
    </row>
    <row r="18" spans="2:19" ht="25.5" x14ac:dyDescent="0.25">
      <c r="B18" s="41" t="s">
        <v>57</v>
      </c>
      <c r="C18" s="16">
        <f>(RONDAS!J39+RONDAS!J41)/2</f>
        <v>0.79500000000000004</v>
      </c>
      <c r="D18" s="78">
        <f>(RONDAS!J92+RONDAS!J94)/2</f>
        <v>0.81499999999999995</v>
      </c>
      <c r="E18" s="15">
        <f>(RONDAS!J143+RONDAS!J145)/2</f>
        <v>0.70500000000000007</v>
      </c>
      <c r="F18" s="104">
        <f>SUM(C18:E18)/3</f>
        <v>0.77166666666666661</v>
      </c>
      <c r="G18" s="15">
        <f>(RONDAS!J194+RONDAS!J196)/2</f>
        <v>0.85499999999999998</v>
      </c>
      <c r="H18" s="15">
        <f>(RONDAS!J255+RONDAS!J257)/2</f>
        <v>0.90999999999999992</v>
      </c>
      <c r="I18" s="15">
        <f>(RONDAS!J317+RONDAS!J319)/2</f>
        <v>0.94</v>
      </c>
      <c r="J18" s="104">
        <f>SUM(G18:I18)/3</f>
        <v>0.90166666666666673</v>
      </c>
      <c r="K18" s="15">
        <f>(RONDAS!J377+RONDAS!J379)/2</f>
        <v>0.94</v>
      </c>
      <c r="L18" s="15">
        <f>(RONDAS!J437+RONDAS!J439)/2</f>
        <v>0.94500000000000006</v>
      </c>
      <c r="M18" s="15">
        <f>(RONDAS!J497+RONDAS!J499)/2</f>
        <v>0.87000000000000011</v>
      </c>
      <c r="N18" s="104">
        <f>SUM(K18:M18)/3</f>
        <v>0.91833333333333333</v>
      </c>
      <c r="O18" s="15">
        <f>(RONDAS!J567+RONDAS!J569)/2</f>
        <v>0.87</v>
      </c>
      <c r="P18" s="15">
        <f>(RONDAS!J631+RONDAS!J633)/2</f>
        <v>0.91</v>
      </c>
      <c r="Q18" s="15">
        <f>(RONDAS!J696+RONDAS!J698)/2</f>
        <v>0.94500000000000006</v>
      </c>
      <c r="R18" s="104">
        <f>SUM(O18:Q18)/3</f>
        <v>0.90833333333333333</v>
      </c>
      <c r="S18" s="15">
        <f>(F18+J18+N18+R18)/4</f>
        <v>0.875</v>
      </c>
    </row>
    <row r="19" spans="2:19" ht="25.5" x14ac:dyDescent="0.25">
      <c r="B19" s="41" t="s">
        <v>59</v>
      </c>
      <c r="C19" s="16">
        <f>(RONDAS!L39+RONDAS!L41)/2</f>
        <v>0.67500000000000004</v>
      </c>
      <c r="D19" s="78">
        <f>(RONDAS!L92+RONDAS!L94)/2</f>
        <v>0.76500000000000001</v>
      </c>
      <c r="E19" s="15">
        <f>(RONDAS!L143+RONDAS!L145)/2</f>
        <v>0.82000000000000006</v>
      </c>
      <c r="F19" s="104">
        <f>SUM(C19:E19)/3</f>
        <v>0.7533333333333333</v>
      </c>
      <c r="G19" s="15">
        <f>(RONDAS!L194+RONDAS!L196)/2</f>
        <v>0.91500000000000004</v>
      </c>
      <c r="H19" s="15">
        <f>(RONDAS!L255+RONDAS!L257)/2</f>
        <v>0.96</v>
      </c>
      <c r="I19" s="15">
        <f>(RONDAS!L317+RONDAS!L319)/2</f>
        <v>0.87999999999999989</v>
      </c>
      <c r="J19" s="104">
        <f>SUM(G19:I19)/3</f>
        <v>0.91833333333333333</v>
      </c>
      <c r="K19" s="15">
        <f>(RONDAS!L377+RONDAS!L379)/2</f>
        <v>0.88500000000000001</v>
      </c>
      <c r="L19" s="15">
        <f>(RONDAS!L437+RONDAS!L439)/2</f>
        <v>0.92500000000000004</v>
      </c>
      <c r="M19" s="15">
        <f>(RONDAS!L497+RONDAS!L499)/2</f>
        <v>0.89999999999999991</v>
      </c>
      <c r="N19" s="104">
        <f>SUM(K19:M19)/3</f>
        <v>0.90333333333333332</v>
      </c>
      <c r="O19" s="15">
        <f>(RONDAS!L567+RONDAS!L569)/2</f>
        <v>0.89</v>
      </c>
      <c r="P19" s="15">
        <f>(RONDAS!L631+RONDAS!L633)/2</f>
        <v>0.94</v>
      </c>
      <c r="Q19" s="15">
        <f>(RONDAS!L696+RONDAS!L698)/2</f>
        <v>0.97499999999999998</v>
      </c>
      <c r="R19" s="104">
        <f>SUM(O19:Q19)/3</f>
        <v>0.93500000000000005</v>
      </c>
      <c r="S19" s="15">
        <f>(F19+J19+N19+R19)/4</f>
        <v>0.87750000000000006</v>
      </c>
    </row>
    <row r="20" spans="2:19" x14ac:dyDescent="0.25">
      <c r="B20" s="42" t="s">
        <v>54</v>
      </c>
      <c r="C20" s="77">
        <f>SUM(C15:C19)/5</f>
        <v>0.72799999999999998</v>
      </c>
      <c r="D20" s="77">
        <f t="shared" ref="D20:S20" si="6">SUM(D15:D19)/5</f>
        <v>0.80800000000000005</v>
      </c>
      <c r="E20" s="77">
        <f t="shared" si="6"/>
        <v>0.77699999999999991</v>
      </c>
      <c r="F20" s="105">
        <f t="shared" si="6"/>
        <v>0.77100000000000002</v>
      </c>
      <c r="G20" s="77">
        <f t="shared" si="6"/>
        <v>0.83200000000000007</v>
      </c>
      <c r="H20" s="77">
        <f t="shared" si="6"/>
        <v>0.89900000000000002</v>
      </c>
      <c r="I20" s="77">
        <f t="shared" si="6"/>
        <v>0.87899999999999989</v>
      </c>
      <c r="J20" s="105">
        <f t="shared" si="6"/>
        <v>0.86999999999999988</v>
      </c>
      <c r="K20" s="77">
        <f t="shared" si="6"/>
        <v>0.85500000000000009</v>
      </c>
      <c r="L20" s="77">
        <f t="shared" si="6"/>
        <v>0.85600000000000009</v>
      </c>
      <c r="M20" s="77">
        <f t="shared" si="6"/>
        <v>0.89400000000000013</v>
      </c>
      <c r="N20" s="105">
        <f>SUM(N15:N19)/5</f>
        <v>0.8683333333333334</v>
      </c>
      <c r="O20" s="77">
        <f t="shared" si="6"/>
        <v>0.8869999999999999</v>
      </c>
      <c r="P20" s="77">
        <f t="shared" si="6"/>
        <v>0.92400000000000004</v>
      </c>
      <c r="Q20" s="77">
        <f t="shared" si="6"/>
        <v>0.90199999999999991</v>
      </c>
      <c r="R20" s="105">
        <f>SUM(R15:R19)/5</f>
        <v>0.90433333333333332</v>
      </c>
      <c r="S20" s="77">
        <f t="shared" si="6"/>
        <v>0.85341666666666671</v>
      </c>
    </row>
    <row r="21" spans="2:19" ht="110.25" customHeight="1" x14ac:dyDescent="0.25">
      <c r="B21" s="8"/>
      <c r="C21" s="8"/>
      <c r="D21" s="8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</row>
    <row r="22" spans="2:19" x14ac:dyDescent="0.25">
      <c r="B22" s="235" t="s">
        <v>62</v>
      </c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</row>
    <row r="23" spans="2:19" x14ac:dyDescent="0.25">
      <c r="B23" s="3" t="s">
        <v>53</v>
      </c>
      <c r="C23" s="56" t="s">
        <v>74</v>
      </c>
      <c r="D23" s="56" t="s">
        <v>75</v>
      </c>
      <c r="E23" s="3" t="s">
        <v>10</v>
      </c>
      <c r="F23" s="103" t="s">
        <v>103</v>
      </c>
      <c r="G23" s="101" t="s">
        <v>45</v>
      </c>
      <c r="H23" s="101" t="s">
        <v>46</v>
      </c>
      <c r="I23" s="101" t="s">
        <v>47</v>
      </c>
      <c r="J23" s="103" t="s">
        <v>104</v>
      </c>
      <c r="K23" s="3" t="s">
        <v>48</v>
      </c>
      <c r="L23" s="3" t="s">
        <v>49</v>
      </c>
      <c r="M23" s="3" t="s">
        <v>50</v>
      </c>
      <c r="N23" s="103" t="s">
        <v>105</v>
      </c>
      <c r="O23" s="3" t="s">
        <v>51</v>
      </c>
      <c r="P23" s="45" t="s">
        <v>67</v>
      </c>
      <c r="Q23" s="45" t="s">
        <v>68</v>
      </c>
      <c r="R23" s="103" t="s">
        <v>107</v>
      </c>
      <c r="S23" s="3" t="s">
        <v>54</v>
      </c>
    </row>
    <row r="24" spans="2:19" ht="25.5" x14ac:dyDescent="0.25">
      <c r="B24" s="41" t="s">
        <v>55</v>
      </c>
      <c r="C24" s="16">
        <f>(RONDAS!E47+RONDAS!E48)/2</f>
        <v>0.96</v>
      </c>
      <c r="D24" s="78">
        <f>(RONDAS!E100+RONDAS!E101)/2</f>
        <v>0.98</v>
      </c>
      <c r="E24" s="15">
        <f>(RONDAS!E151+RONDAS!E152)/2</f>
        <v>0.90999999999999992</v>
      </c>
      <c r="F24" s="104">
        <f>SUM(C24:E24)/3</f>
        <v>0.94999999999999984</v>
      </c>
      <c r="G24" s="15">
        <f>(RONDAS!E202+RONDAS!E203)/2</f>
        <v>0.96350000000000002</v>
      </c>
      <c r="H24" s="15">
        <f>(RONDAS!E263+RONDAS!E264)/2</f>
        <v>0.96249999999999991</v>
      </c>
      <c r="I24" s="15">
        <f>(RONDAS!E325+RONDAS!E326)/2</f>
        <v>0.995</v>
      </c>
      <c r="J24" s="104">
        <f>SUM(G24:I24)/3</f>
        <v>0.97366666666666657</v>
      </c>
      <c r="K24" s="15">
        <f>(RONDAS!E385+RONDAS!E386)/2</f>
        <v>0.92</v>
      </c>
      <c r="L24" s="15">
        <f>(RONDAS!E445+RONDAS!E446)/2</f>
        <v>0.98</v>
      </c>
      <c r="M24" s="15">
        <f>(RONDAS!E505+RONDAS!E506)/2</f>
        <v>0.83000000000000007</v>
      </c>
      <c r="N24" s="104">
        <f>SUM(K24:M24)/3</f>
        <v>0.91</v>
      </c>
      <c r="O24" s="15">
        <f>(RONDAS!E575+RONDAS!E576)/2</f>
        <v>0.995</v>
      </c>
      <c r="P24" s="15">
        <f>(RONDAS!E639+RONDAS!E640)/2</f>
        <v>0.99</v>
      </c>
      <c r="Q24" s="15">
        <f>(RONDAS!E703+RONDAS!E704)/2</f>
        <v>0.92999999999999994</v>
      </c>
      <c r="R24" s="104">
        <f>SUM(O24:Q24)/3</f>
        <v>0.97166666666666668</v>
      </c>
      <c r="S24" s="15">
        <f>(F24+J24+N24+R24)/4</f>
        <v>0.95133333333333325</v>
      </c>
    </row>
    <row r="25" spans="2:19" ht="25.5" x14ac:dyDescent="0.25">
      <c r="B25" s="41" t="s">
        <v>60</v>
      </c>
      <c r="C25" s="78">
        <f>(RONDAS!F47+RONDAS!F48)/2</f>
        <v>1</v>
      </c>
      <c r="D25" s="78">
        <f>(RONDAS!F100+RONDAS!F101)/2</f>
        <v>1</v>
      </c>
      <c r="E25" s="15">
        <f>(RONDAS!F151+RONDAS!F152)/2</f>
        <v>0.86499999999999999</v>
      </c>
      <c r="F25" s="104">
        <f>SUM(C25:E25)/3</f>
        <v>0.95500000000000007</v>
      </c>
      <c r="G25" s="15">
        <f>(RONDAS!F202+RONDAS!F203)/2</f>
        <v>0.995</v>
      </c>
      <c r="H25" s="15">
        <f>(RONDAS!F263+RONDAS!F264)/2</f>
        <v>1</v>
      </c>
      <c r="I25" s="15">
        <f>(RONDAS!F325+RONDAS!F326)/2</f>
        <v>1</v>
      </c>
      <c r="J25" s="104">
        <f>SUM(G25:I25)/3</f>
        <v>0.99833333333333341</v>
      </c>
      <c r="K25" s="15">
        <f>(RONDAS!F385+RONDAS!F386)/2</f>
        <v>0.95500000000000007</v>
      </c>
      <c r="L25" s="15">
        <f>(RONDAS!F445+RONDAS!F446)/2</f>
        <v>0.99</v>
      </c>
      <c r="M25" s="15">
        <f>(RONDAS!F505+RONDAS!F506)/2</f>
        <v>0.96</v>
      </c>
      <c r="N25" s="104">
        <f>SUM(K25:M25)/3</f>
        <v>0.96833333333333338</v>
      </c>
      <c r="O25" s="15">
        <f>(RONDAS!F575+RONDAS!F576)/2</f>
        <v>0.8899999999999999</v>
      </c>
      <c r="P25" s="15">
        <f>(RONDAS!F639+RONDAS!F640)/2</f>
        <v>0.99</v>
      </c>
      <c r="Q25" s="15">
        <f>(RONDAS!F703+RONDAS!F704)/2</f>
        <v>0.87</v>
      </c>
      <c r="R25" s="104">
        <f>SUM(O25:Q25)/3</f>
        <v>0.91666666666666663</v>
      </c>
      <c r="S25" s="15">
        <f>(F25+J25+N25+R25)/4</f>
        <v>0.95958333333333334</v>
      </c>
    </row>
    <row r="26" spans="2:19" ht="25.5" x14ac:dyDescent="0.25">
      <c r="B26" s="41" t="s">
        <v>57</v>
      </c>
      <c r="C26" s="78">
        <f>(RONDAS!H47+RONDAS!H48)/2</f>
        <v>0.97499999999999998</v>
      </c>
      <c r="D26" s="78">
        <f>(RONDAS!H100+RONDAS!H101)/2</f>
        <v>0.97499999999999998</v>
      </c>
      <c r="E26" s="15">
        <f>(RONDAS!H151+RONDAS!H152)/2</f>
        <v>0.8899999999999999</v>
      </c>
      <c r="F26" s="104">
        <f>SUM(C26:E26)/3</f>
        <v>0.94666666666666666</v>
      </c>
      <c r="G26" s="15">
        <f>(RONDAS!H202+RONDAS!H203)/2</f>
        <v>0.95</v>
      </c>
      <c r="H26" s="15">
        <f>(RONDAS!H263+RONDAS!H264)/2</f>
        <v>0.95500000000000007</v>
      </c>
      <c r="I26" s="15">
        <f>(RONDAS!H325+RONDAS!H326)/2</f>
        <v>0.99</v>
      </c>
      <c r="J26" s="104">
        <f>SUM(G26:I26)/3</f>
        <v>0.96499999999999997</v>
      </c>
      <c r="K26" s="15">
        <f>(RONDAS!J377+RONDAS!J379)/2</f>
        <v>0.94</v>
      </c>
      <c r="L26" s="15">
        <f>(RONDAS!H445+RONDAS!H446)/2</f>
        <v>0.95</v>
      </c>
      <c r="M26" s="15">
        <f>(RONDAS!H505+RONDAS!H506)/2</f>
        <v>0.95</v>
      </c>
      <c r="N26" s="104">
        <f>SUM(K26:M26)/3</f>
        <v>0.94666666666666666</v>
      </c>
      <c r="O26" s="15">
        <f>(RONDAS!H575+RONDAS!H576)/2</f>
        <v>0.95499999999999996</v>
      </c>
      <c r="P26" s="15">
        <f>(RONDAS!H631+RONDAS!H633)/2</f>
        <v>0.98499999999999999</v>
      </c>
      <c r="Q26" s="15">
        <f>(RONDAS!J696+RONDAS!J698)/2</f>
        <v>0.94500000000000006</v>
      </c>
      <c r="R26" s="104">
        <f>SUM(O26:Q26)/3</f>
        <v>0.96166666666666656</v>
      </c>
      <c r="S26" s="15">
        <f>(F26+J26+N26+R26)/4</f>
        <v>0.95499999999999996</v>
      </c>
    </row>
    <row r="27" spans="2:19" ht="25.5" x14ac:dyDescent="0.25">
      <c r="B27" s="41" t="s">
        <v>59</v>
      </c>
      <c r="C27" s="78">
        <f>(RONDAS!J47+RONDAS!J48)/2</f>
        <v>0.97</v>
      </c>
      <c r="D27" s="78">
        <f>(RONDAS!J100+RONDAS!J101)/2</f>
        <v>0.80499999999999994</v>
      </c>
      <c r="E27" s="15">
        <f>(RONDAS!J151+RONDAS!J152)/2</f>
        <v>0.98499999999999999</v>
      </c>
      <c r="F27" s="104">
        <f>SUM(C27:E27)/3</f>
        <v>0.91999999999999993</v>
      </c>
      <c r="G27" s="15">
        <f>(RONDAS!J202+RONDAS!J203)/2</f>
        <v>0.96</v>
      </c>
      <c r="H27" s="15">
        <f>(RONDAS!J263+RONDAS!J264)/2</f>
        <v>0.99</v>
      </c>
      <c r="I27" s="15">
        <f>(RONDAS!J325+RONDAS!J326)/2</f>
        <v>0.98499999999999999</v>
      </c>
      <c r="J27" s="104">
        <f>SUM(G27:I27)/3</f>
        <v>0.97833333333333339</v>
      </c>
      <c r="K27" s="15">
        <f>(RONDAS!J385+RONDAS!J386)/2</f>
        <v>0.95</v>
      </c>
      <c r="L27" s="15">
        <f>(RONDAS!J445+RONDAS!J446)/2</f>
        <v>0.92500000000000004</v>
      </c>
      <c r="M27" s="15">
        <f>(RONDAS!J505+RONDAS!J506)/2</f>
        <v>0.88500000000000001</v>
      </c>
      <c r="N27" s="104">
        <f>SUM(K27:M27)/3</f>
        <v>0.91999999999999993</v>
      </c>
      <c r="O27" s="15">
        <f>(RONDAS!J567+RONDAS!J569)/2</f>
        <v>0.87</v>
      </c>
      <c r="P27" s="15">
        <f>(RONDAS!L631+RONDAS!L633)/2</f>
        <v>0.94</v>
      </c>
      <c r="Q27" s="15">
        <f>(RONDAS!J703+RONDAS!J704)/2</f>
        <v>0.92500000000000004</v>
      </c>
      <c r="R27" s="104">
        <f>SUM(O27:Q27)/3</f>
        <v>0.91166666666666674</v>
      </c>
      <c r="S27" s="15">
        <f>(F27+J27+N27+R27)/4</f>
        <v>0.9325</v>
      </c>
    </row>
    <row r="28" spans="2:19" x14ac:dyDescent="0.25">
      <c r="B28" s="42" t="s">
        <v>54</v>
      </c>
      <c r="C28" s="77">
        <f>SUM(C24:C27)/4</f>
        <v>0.97625000000000006</v>
      </c>
      <c r="D28" s="77">
        <f t="shared" ref="D28:S28" si="7">SUM(D24:D27)/4</f>
        <v>0.94</v>
      </c>
      <c r="E28" s="77">
        <f t="shared" si="7"/>
        <v>0.91249999999999998</v>
      </c>
      <c r="F28" s="105">
        <f t="shared" si="7"/>
        <v>0.94291666666666663</v>
      </c>
      <c r="G28" s="77">
        <f t="shared" si="7"/>
        <v>0.96712500000000001</v>
      </c>
      <c r="H28" s="77">
        <f t="shared" si="7"/>
        <v>0.97687499999999994</v>
      </c>
      <c r="I28" s="77">
        <f t="shared" si="7"/>
        <v>0.99250000000000005</v>
      </c>
      <c r="J28" s="105">
        <f t="shared" si="7"/>
        <v>0.97883333333333333</v>
      </c>
      <c r="K28" s="77">
        <f t="shared" si="7"/>
        <v>0.94124999999999992</v>
      </c>
      <c r="L28" s="77">
        <f t="shared" si="7"/>
        <v>0.96124999999999994</v>
      </c>
      <c r="M28" s="77">
        <f t="shared" si="7"/>
        <v>0.90625</v>
      </c>
      <c r="N28" s="105">
        <f>SUM(N24:N27)/4</f>
        <v>0.93625000000000003</v>
      </c>
      <c r="O28" s="77">
        <f t="shared" si="7"/>
        <v>0.92749999999999999</v>
      </c>
      <c r="P28" s="77">
        <f t="shared" si="7"/>
        <v>0.97624999999999995</v>
      </c>
      <c r="Q28" s="77">
        <f t="shared" si="7"/>
        <v>0.91749999999999998</v>
      </c>
      <c r="R28" s="105">
        <f>SUM(R24:R27)/4</f>
        <v>0.94041666666666657</v>
      </c>
      <c r="S28" s="77">
        <f t="shared" si="7"/>
        <v>0.94960416666666669</v>
      </c>
    </row>
    <row r="29" spans="2:19" x14ac:dyDescent="0.25">
      <c r="B29" s="2"/>
      <c r="C29" s="2"/>
      <c r="D29" s="2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</row>
    <row r="30" spans="2:19" x14ac:dyDescent="0.25">
      <c r="B30" s="234" t="s">
        <v>89</v>
      </c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</row>
    <row r="31" spans="2:19" x14ac:dyDescent="0.25">
      <c r="B31" s="89" t="s">
        <v>53</v>
      </c>
      <c r="C31" s="56" t="s">
        <v>74</v>
      </c>
      <c r="D31" s="56" t="s">
        <v>75</v>
      </c>
      <c r="E31" s="3" t="s">
        <v>10</v>
      </c>
      <c r="F31" s="103" t="s">
        <v>103</v>
      </c>
      <c r="G31" s="101" t="s">
        <v>45</v>
      </c>
      <c r="H31" s="101" t="s">
        <v>46</v>
      </c>
      <c r="I31" s="101" t="s">
        <v>47</v>
      </c>
      <c r="J31" s="103" t="s">
        <v>104</v>
      </c>
      <c r="K31" s="3" t="s">
        <v>48</v>
      </c>
      <c r="L31" s="3" t="s">
        <v>49</v>
      </c>
      <c r="M31" s="3" t="s">
        <v>50</v>
      </c>
      <c r="N31" s="103" t="s">
        <v>105</v>
      </c>
      <c r="O31" s="3" t="s">
        <v>51</v>
      </c>
      <c r="P31" s="45" t="s">
        <v>67</v>
      </c>
      <c r="Q31" s="45" t="s">
        <v>68</v>
      </c>
      <c r="R31" s="103" t="s">
        <v>107</v>
      </c>
      <c r="S31" s="3" t="s">
        <v>54</v>
      </c>
    </row>
    <row r="32" spans="2:19" ht="25.5" x14ac:dyDescent="0.25">
      <c r="B32" s="41" t="s">
        <v>56</v>
      </c>
      <c r="C32" s="16">
        <f>RONDAS!E35</f>
        <v>0.57999999999999996</v>
      </c>
      <c r="D32" s="78">
        <f>RONDAS!E87</f>
        <v>0.68</v>
      </c>
      <c r="E32" s="15">
        <f>RONDAS!E139</f>
        <v>0.7</v>
      </c>
      <c r="F32" s="104">
        <f>SUM(C32:E32)/3</f>
        <v>0.65333333333333332</v>
      </c>
      <c r="G32" s="15">
        <f>RONDAS!E190</f>
        <v>0.67</v>
      </c>
      <c r="H32" s="15">
        <f>RONDAS!E251</f>
        <v>0.79</v>
      </c>
      <c r="I32" s="15">
        <f>RONDAS!E313</f>
        <v>0.73</v>
      </c>
      <c r="J32" s="104">
        <f>SUM(G32:I32)/3</f>
        <v>0.73</v>
      </c>
      <c r="K32" s="15">
        <f>RONDAS!E373</f>
        <v>0.75</v>
      </c>
      <c r="L32" s="15">
        <f>RONDAS!E433</f>
        <v>0.96</v>
      </c>
      <c r="M32" s="15">
        <f>RONDAS!E493</f>
        <v>0.33</v>
      </c>
      <c r="N32" s="104">
        <f>SUM(K32:M32)/3</f>
        <v>0.68</v>
      </c>
      <c r="O32" s="15">
        <f>RONDAS!E563</f>
        <v>0.71</v>
      </c>
      <c r="P32" s="15">
        <f>RONDAS!E627</f>
        <v>0.45</v>
      </c>
      <c r="Q32" s="15">
        <f>RONDAS!E692</f>
        <v>0.5</v>
      </c>
      <c r="R32" s="104">
        <f>SUM(O32:Q32)/3</f>
        <v>0.55333333333333334</v>
      </c>
      <c r="S32" s="15">
        <f>(F32+J32+N32+R32)/4</f>
        <v>0.65416666666666667</v>
      </c>
    </row>
    <row r="33" spans="2:19" ht="25.5" x14ac:dyDescent="0.25">
      <c r="B33" s="41" t="s">
        <v>57</v>
      </c>
      <c r="C33" s="16">
        <f>RONDAS!F35</f>
        <v>0.84</v>
      </c>
      <c r="D33" s="78">
        <f>RONDAS!F87</f>
        <v>0.89</v>
      </c>
      <c r="E33" s="15">
        <f>RONDAS!F139</f>
        <v>0.89</v>
      </c>
      <c r="F33" s="104">
        <f>SUM(C33:E33)/3</f>
        <v>0.87333333333333341</v>
      </c>
      <c r="G33" s="15">
        <f>RONDAS!F190</f>
        <v>0.89</v>
      </c>
      <c r="H33" s="15">
        <f>RONDAS!F251</f>
        <v>0.89</v>
      </c>
      <c r="I33" s="15">
        <f>RONDAS!F313</f>
        <v>0.95</v>
      </c>
      <c r="J33" s="104">
        <f>SUM(G33:I33)/3</f>
        <v>0.91</v>
      </c>
      <c r="K33" s="15">
        <f>RONDAS!F373</f>
        <v>0.97</v>
      </c>
      <c r="L33" s="15">
        <f>RONDAS!F433</f>
        <v>0.89</v>
      </c>
      <c r="M33" s="15">
        <f>RONDAS!F493</f>
        <v>0.81</v>
      </c>
      <c r="N33" s="104">
        <f>SUM(K33:M33)/3</f>
        <v>0.89</v>
      </c>
      <c r="O33" s="15">
        <f>RONDAS!F563</f>
        <v>0.89</v>
      </c>
      <c r="P33" s="15">
        <f>RONDAS!F627</f>
        <v>0.85</v>
      </c>
      <c r="Q33" s="15">
        <f>RONDAS!F692</f>
        <v>0.87</v>
      </c>
      <c r="R33" s="104">
        <f>SUM(O33:Q33)/3</f>
        <v>0.87</v>
      </c>
      <c r="S33" s="15">
        <f>(F33+J33+N33+R33)/4</f>
        <v>0.88583333333333336</v>
      </c>
    </row>
    <row r="34" spans="2:19" ht="51" x14ac:dyDescent="0.25">
      <c r="B34" s="80" t="s">
        <v>84</v>
      </c>
      <c r="C34" s="16">
        <f>RONDAS!G35</f>
        <v>0.6</v>
      </c>
      <c r="D34" s="78">
        <f>RONDAS!G87</f>
        <v>0.56000000000000005</v>
      </c>
      <c r="E34" s="15">
        <f>RONDAS!G139</f>
        <v>0.73</v>
      </c>
      <c r="F34" s="104">
        <f>SUM(C34:E34)/3</f>
        <v>0.63</v>
      </c>
      <c r="G34" s="15">
        <f>RONDAS!G190</f>
        <v>0.57999999999999996</v>
      </c>
      <c r="H34" s="15">
        <f>RONDAS!G251</f>
        <v>0.66</v>
      </c>
      <c r="I34" s="15">
        <f>RONDAS!G313</f>
        <v>0.77</v>
      </c>
      <c r="J34" s="104">
        <f>SUM(G34:I34)/3</f>
        <v>0.66999999999999993</v>
      </c>
      <c r="K34" s="15">
        <f>RONDAS!G373</f>
        <v>0.8</v>
      </c>
      <c r="L34" s="15">
        <f>RONDAS!G433</f>
        <v>0.68</v>
      </c>
      <c r="M34" s="15">
        <f>RONDAS!G493</f>
        <v>0.73</v>
      </c>
      <c r="N34" s="104">
        <f>SUM(K34:M34)/3</f>
        <v>0.73666666666666669</v>
      </c>
      <c r="O34" s="15">
        <f>RONDAS!G563</f>
        <v>0.72</v>
      </c>
      <c r="P34" s="15">
        <f>RONDAS!G627</f>
        <v>0.8</v>
      </c>
      <c r="Q34" s="15">
        <f>RONDAS!G692</f>
        <v>0.89</v>
      </c>
      <c r="R34" s="104">
        <f>SUM(O34:Q34)/3</f>
        <v>0.80333333333333334</v>
      </c>
      <c r="S34" s="15">
        <f>(F34+J34+N34+R34)/4</f>
        <v>0.71</v>
      </c>
    </row>
    <row r="35" spans="2:19" ht="25.5" x14ac:dyDescent="0.25">
      <c r="B35" s="41" t="s">
        <v>58</v>
      </c>
      <c r="C35" s="16">
        <f>RONDAS!H35</f>
        <v>0.88</v>
      </c>
      <c r="D35" s="78">
        <f>RONDAS!H87</f>
        <v>0.95</v>
      </c>
      <c r="E35" s="15">
        <f>RONDAS!H139</f>
        <v>0.87</v>
      </c>
      <c r="F35" s="104">
        <f>SUM(C35:E35)/3</f>
        <v>0.9</v>
      </c>
      <c r="G35" s="15">
        <f>RONDAS!H190</f>
        <v>0.89</v>
      </c>
      <c r="H35" s="15">
        <f>RONDAS!H251</f>
        <v>0.89</v>
      </c>
      <c r="I35" s="15">
        <f>RONDAS!H313</f>
        <v>0.92</v>
      </c>
      <c r="J35" s="104">
        <f>SUM(G35:I35)/3</f>
        <v>0.9</v>
      </c>
      <c r="K35" s="15">
        <f>RONDAS!H373</f>
        <v>0.94</v>
      </c>
      <c r="L35" s="15">
        <f>RONDAS!H433</f>
        <v>0.74</v>
      </c>
      <c r="M35" s="15">
        <f>RONDAS!H493</f>
        <v>0.94</v>
      </c>
      <c r="N35" s="104">
        <f>SUM(K35:M35)/3</f>
        <v>0.87333333333333341</v>
      </c>
      <c r="O35" s="15">
        <f>RONDAS!H563</f>
        <v>0.97</v>
      </c>
      <c r="P35" s="15">
        <f>RONDAS!H627</f>
        <v>0.98</v>
      </c>
      <c r="Q35" s="15">
        <f>RONDAS!H692</f>
        <v>0.99</v>
      </c>
      <c r="R35" s="104">
        <f>SUM(O35:Q35)/3</f>
        <v>0.98</v>
      </c>
      <c r="S35" s="15">
        <f>(F35+J35+N35+R35)/4</f>
        <v>0.91333333333333333</v>
      </c>
    </row>
    <row r="36" spans="2:19" x14ac:dyDescent="0.25">
      <c r="B36" s="42" t="s">
        <v>54</v>
      </c>
      <c r="C36" s="77">
        <f t="shared" ref="C36:S36" si="8">SUM(C32:C35)/4</f>
        <v>0.72499999999999998</v>
      </c>
      <c r="D36" s="77">
        <f t="shared" si="8"/>
        <v>0.77</v>
      </c>
      <c r="E36" s="77">
        <f t="shared" si="8"/>
        <v>0.79749999999999999</v>
      </c>
      <c r="F36" s="105">
        <f t="shared" si="8"/>
        <v>0.76416666666666666</v>
      </c>
      <c r="G36" s="77">
        <f t="shared" si="8"/>
        <v>0.75750000000000006</v>
      </c>
      <c r="H36" s="77">
        <f t="shared" si="8"/>
        <v>0.80750000000000011</v>
      </c>
      <c r="I36" s="77">
        <f t="shared" si="8"/>
        <v>0.84250000000000003</v>
      </c>
      <c r="J36" s="105">
        <f t="shared" si="8"/>
        <v>0.80249999999999999</v>
      </c>
      <c r="K36" s="77">
        <f>SUM(K32:K35)/4</f>
        <v>0.86499999999999999</v>
      </c>
      <c r="L36" s="77">
        <f t="shared" si="8"/>
        <v>0.81750000000000012</v>
      </c>
      <c r="M36" s="77">
        <f t="shared" si="8"/>
        <v>0.70250000000000001</v>
      </c>
      <c r="N36" s="105">
        <f>SUM(N32:N35)/4</f>
        <v>0.79500000000000004</v>
      </c>
      <c r="O36" s="77">
        <f t="shared" si="8"/>
        <v>0.82250000000000001</v>
      </c>
      <c r="P36" s="77">
        <f t="shared" si="8"/>
        <v>0.77</v>
      </c>
      <c r="Q36" s="77">
        <f t="shared" si="8"/>
        <v>0.8125</v>
      </c>
      <c r="R36" s="105">
        <f t="shared" si="8"/>
        <v>0.80166666666666664</v>
      </c>
      <c r="S36" s="77">
        <f t="shared" si="8"/>
        <v>0.79083333333333328</v>
      </c>
    </row>
    <row r="37" spans="2:19" x14ac:dyDescent="0.25">
      <c r="B37" s="79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</row>
    <row r="38" spans="2:19" x14ac:dyDescent="0.25">
      <c r="B38" s="234" t="s">
        <v>90</v>
      </c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</row>
    <row r="39" spans="2:19" x14ac:dyDescent="0.25">
      <c r="B39" s="89" t="s">
        <v>53</v>
      </c>
      <c r="C39" s="75" t="s">
        <v>74</v>
      </c>
      <c r="D39" s="75" t="s">
        <v>75</v>
      </c>
      <c r="E39" s="75" t="s">
        <v>10</v>
      </c>
      <c r="F39" s="103" t="s">
        <v>103</v>
      </c>
      <c r="G39" s="101" t="s">
        <v>45</v>
      </c>
      <c r="H39" s="101" t="s">
        <v>46</v>
      </c>
      <c r="I39" s="101" t="s">
        <v>47</v>
      </c>
      <c r="J39" s="103" t="s">
        <v>104</v>
      </c>
      <c r="K39" s="75" t="s">
        <v>48</v>
      </c>
      <c r="L39" s="75" t="s">
        <v>49</v>
      </c>
      <c r="M39" s="75" t="s">
        <v>50</v>
      </c>
      <c r="N39" s="103" t="s">
        <v>105</v>
      </c>
      <c r="O39" s="75" t="s">
        <v>51</v>
      </c>
      <c r="P39" s="75" t="s">
        <v>67</v>
      </c>
      <c r="Q39" s="75" t="s">
        <v>68</v>
      </c>
      <c r="R39" s="103" t="s">
        <v>107</v>
      </c>
      <c r="S39" s="75" t="s">
        <v>54</v>
      </c>
    </row>
    <row r="40" spans="2:19" ht="25.5" x14ac:dyDescent="0.25">
      <c r="B40" s="41" t="s">
        <v>56</v>
      </c>
      <c r="C40" s="78">
        <f>(RONDAS!E67+RONDAS!E68)</f>
        <v>1</v>
      </c>
      <c r="D40" s="78">
        <f>(RONDAS!E120+RONDAS!E121)/2</f>
        <v>0.94</v>
      </c>
      <c r="E40" s="15">
        <f>(RONDAS!E172+RONDAS!E173)</f>
        <v>0.8</v>
      </c>
      <c r="F40" s="104">
        <f>SUM(C40:E40)/3</f>
        <v>0.91333333333333344</v>
      </c>
      <c r="G40" s="15">
        <f>(RONDAS!E233+RONDAS!E234)/2</f>
        <v>0.94499999999999995</v>
      </c>
      <c r="H40" s="15">
        <f>(RONDAS!E295+RONDAS!E296)/2</f>
        <v>1</v>
      </c>
      <c r="I40" s="15">
        <f>(RONDAS!E355+RONDAS!E356)/2</f>
        <v>0.97499999999999998</v>
      </c>
      <c r="J40" s="104">
        <f>SUM(G40:I40)/3</f>
        <v>0.97333333333333327</v>
      </c>
      <c r="K40" s="15">
        <f>(RONDAS!E415+RONDAS!E416)/2</f>
        <v>0.97499999999999998</v>
      </c>
      <c r="L40" s="15">
        <f>(RONDAS!E475+RONDAS!E476)/2</f>
        <v>0.99</v>
      </c>
      <c r="M40" s="15">
        <f>(RONDAS!E525+RONDAS!E526)/2</f>
        <v>0.95499999999999996</v>
      </c>
      <c r="N40" s="104">
        <f>SUM(K40:M40)/3</f>
        <v>0.97333333333333327</v>
      </c>
      <c r="O40" s="15">
        <f>(RONDAS!E595+RONDAS!E596)/2</f>
        <v>0.98499999999999999</v>
      </c>
      <c r="P40" s="15">
        <f>(RONDAS!E659+RONDAS!E660)/2</f>
        <v>0.98499999999999999</v>
      </c>
      <c r="Q40" s="15">
        <f>(RONDAS!E723+RONDAS!E724)/2</f>
        <v>1</v>
      </c>
      <c r="R40" s="104">
        <f>SUM(O40:Q40)/3</f>
        <v>0.98999999999999988</v>
      </c>
      <c r="S40" s="15">
        <f>(F40+J40+N40+R40)/4</f>
        <v>0.96249999999999991</v>
      </c>
    </row>
    <row r="41" spans="2:19" ht="25.5" x14ac:dyDescent="0.25">
      <c r="B41" s="41" t="s">
        <v>57</v>
      </c>
      <c r="C41" s="78">
        <f>(RONDAS!F67+RONDAS!F68)</f>
        <v>1</v>
      </c>
      <c r="D41" s="78">
        <f>(RONDAS!F120+RONDAS!F121)/2</f>
        <v>0.82499999999999996</v>
      </c>
      <c r="E41" s="15">
        <f>(RONDAS!F172+RONDAS!F173)</f>
        <v>0.9</v>
      </c>
      <c r="F41" s="104">
        <f>SUM(C41:E41)/3</f>
        <v>0.90833333333333333</v>
      </c>
      <c r="G41" s="15">
        <f>(RONDAS!F233+RONDAS!F234)/2</f>
        <v>0.89999999999999991</v>
      </c>
      <c r="H41" s="15">
        <f>(RONDAS!F295+RONDAS!F296)/2</f>
        <v>0.90500000000000003</v>
      </c>
      <c r="I41" s="15">
        <f>(RONDAS!F355+RONDAS!F356)/2</f>
        <v>0.97499999999999998</v>
      </c>
      <c r="J41" s="104">
        <f>SUM(G41:I41)/3</f>
        <v>0.92666666666666664</v>
      </c>
      <c r="K41" s="15">
        <f>(RONDAS!F415+RONDAS!F416)/2</f>
        <v>1</v>
      </c>
      <c r="L41" s="15">
        <f>(RONDAS!F475+RONDAS!F476)/2</f>
        <v>0.94</v>
      </c>
      <c r="M41" s="15">
        <f>(RONDAS!F525+RONDAS!F526)/2</f>
        <v>0.97</v>
      </c>
      <c r="N41" s="104">
        <f>SUM(K41:M41)/3</f>
        <v>0.97000000000000008</v>
      </c>
      <c r="O41" s="15">
        <f>(RONDAS!F595+RONDAS!F596)/2</f>
        <v>0.97499999999999998</v>
      </c>
      <c r="P41" s="15">
        <f>(RONDAS!F659+RONDAS!F660)/2</f>
        <v>0.97499999999999998</v>
      </c>
      <c r="Q41" s="15">
        <f>(RONDAS!F723+RONDAS!F724)/2</f>
        <v>0.98</v>
      </c>
      <c r="R41" s="104">
        <f>SUM(O41:Q41)/3</f>
        <v>0.97666666666666657</v>
      </c>
      <c r="S41" s="15">
        <f>(F41+J41+N41+R41)/4</f>
        <v>0.94541666666666668</v>
      </c>
    </row>
    <row r="42" spans="2:19" ht="51" x14ac:dyDescent="0.25">
      <c r="B42" s="80" t="s">
        <v>84</v>
      </c>
      <c r="C42" s="78">
        <f>(RONDAS!G67+RONDAS!G68)</f>
        <v>1</v>
      </c>
      <c r="D42" s="78">
        <f>(RONDAS!G120+RONDAS!G121)/2</f>
        <v>1</v>
      </c>
      <c r="E42" s="15">
        <f>(RONDAS!G172+RONDAS!G173)</f>
        <v>1</v>
      </c>
      <c r="F42" s="104">
        <f>SUM(C42:E42)/3</f>
        <v>1</v>
      </c>
      <c r="G42" s="15">
        <f>(RONDAS!G233+RONDAS!G234)/2</f>
        <v>1</v>
      </c>
      <c r="H42" s="15">
        <f>(RONDAS!G295+RONDAS!G296)/2</f>
        <v>0.99</v>
      </c>
      <c r="I42" s="15">
        <f>(RONDAS!G355+RONDAS!G356)/2</f>
        <v>0.99</v>
      </c>
      <c r="J42" s="104">
        <f>SUM(G42:I42)/3</f>
        <v>0.99333333333333329</v>
      </c>
      <c r="K42" s="15">
        <f>(RONDAS!G415+RONDAS!G416)/2</f>
        <v>0.95</v>
      </c>
      <c r="L42" s="15">
        <f>(RONDAS!G475+RONDAS!G476)/2</f>
        <v>0.98499999999999999</v>
      </c>
      <c r="M42" s="15">
        <f>(RONDAS!G525+RONDAS!G526)/2</f>
        <v>0.98</v>
      </c>
      <c r="N42" s="104">
        <f>SUM(K42:M42)/3</f>
        <v>0.97166666666666668</v>
      </c>
      <c r="O42" s="15">
        <f>(RONDAS!G595+RONDAS!G596)/2</f>
        <v>1</v>
      </c>
      <c r="P42" s="15">
        <f>(RONDAS!G659+RONDAS!G660)/2</f>
        <v>1</v>
      </c>
      <c r="Q42" s="15">
        <f>(RONDAS!G723+RONDAS!G724)/2</f>
        <v>0.98</v>
      </c>
      <c r="R42" s="104">
        <f>SUM(O42:Q42)/3</f>
        <v>0.99333333333333329</v>
      </c>
      <c r="S42" s="15">
        <f>(F42+J42+N42+R42)/4</f>
        <v>0.98958333333333326</v>
      </c>
    </row>
    <row r="43" spans="2:19" x14ac:dyDescent="0.25">
      <c r="B43" s="42" t="s">
        <v>54</v>
      </c>
      <c r="C43" s="77">
        <f>SUM(C40:C42)/3</f>
        <v>1</v>
      </c>
      <c r="D43" s="77">
        <f t="shared" ref="D43:S43" si="9">SUM(D40:D42)/3</f>
        <v>0.92166666666666652</v>
      </c>
      <c r="E43" s="77">
        <f t="shared" si="9"/>
        <v>0.9</v>
      </c>
      <c r="F43" s="105">
        <f t="shared" si="9"/>
        <v>0.94055555555555559</v>
      </c>
      <c r="G43" s="77">
        <f t="shared" si="9"/>
        <v>0.94833333333333325</v>
      </c>
      <c r="H43" s="77">
        <f t="shared" si="9"/>
        <v>0.96499999999999997</v>
      </c>
      <c r="I43" s="77">
        <f t="shared" si="9"/>
        <v>0.98</v>
      </c>
      <c r="J43" s="105">
        <f t="shared" si="9"/>
        <v>0.96444444444444433</v>
      </c>
      <c r="K43" s="77">
        <f t="shared" si="9"/>
        <v>0.97499999999999998</v>
      </c>
      <c r="L43" s="77">
        <f t="shared" si="9"/>
        <v>0.97166666666666668</v>
      </c>
      <c r="M43" s="77">
        <f t="shared" si="9"/>
        <v>0.96833333333333327</v>
      </c>
      <c r="N43" s="105">
        <f>SUM(N40:N42)/3</f>
        <v>0.97166666666666668</v>
      </c>
      <c r="O43" s="77">
        <f t="shared" si="9"/>
        <v>0.98666666666666669</v>
      </c>
      <c r="P43" s="77">
        <f t="shared" si="9"/>
        <v>0.98666666666666669</v>
      </c>
      <c r="Q43" s="77">
        <f t="shared" si="9"/>
        <v>0.98666666666666669</v>
      </c>
      <c r="R43" s="105">
        <f>SUM(R40:R42)/3</f>
        <v>0.98666666666666647</v>
      </c>
      <c r="S43" s="77">
        <f t="shared" si="9"/>
        <v>0.96583333333333332</v>
      </c>
    </row>
    <row r="44" spans="2:19" ht="86.25" customHeight="1" x14ac:dyDescent="0.25">
      <c r="B44" s="79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</row>
    <row r="45" spans="2:19" x14ac:dyDescent="0.25">
      <c r="B45" s="234" t="s">
        <v>91</v>
      </c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</row>
    <row r="46" spans="2:19" x14ac:dyDescent="0.25">
      <c r="B46" s="89" t="s">
        <v>53</v>
      </c>
      <c r="C46" s="75" t="s">
        <v>74</v>
      </c>
      <c r="D46" s="75" t="s">
        <v>75</v>
      </c>
      <c r="E46" s="75" t="s">
        <v>10</v>
      </c>
      <c r="F46" s="103" t="s">
        <v>103</v>
      </c>
      <c r="G46" s="101" t="s">
        <v>45</v>
      </c>
      <c r="H46" s="101" t="s">
        <v>46</v>
      </c>
      <c r="I46" s="101" t="s">
        <v>47</v>
      </c>
      <c r="J46" s="103" t="s">
        <v>104</v>
      </c>
      <c r="K46" s="75" t="s">
        <v>48</v>
      </c>
      <c r="L46" s="75" t="s">
        <v>49</v>
      </c>
      <c r="M46" s="75" t="s">
        <v>50</v>
      </c>
      <c r="N46" s="103" t="s">
        <v>105</v>
      </c>
      <c r="O46" s="75" t="s">
        <v>51</v>
      </c>
      <c r="P46" s="75" t="s">
        <v>67</v>
      </c>
      <c r="Q46" s="75" t="s">
        <v>68</v>
      </c>
      <c r="R46" s="103" t="s">
        <v>107</v>
      </c>
      <c r="S46" s="75" t="s">
        <v>54</v>
      </c>
    </row>
    <row r="47" spans="2:19" ht="25.5" x14ac:dyDescent="0.25">
      <c r="B47" s="41" t="s">
        <v>56</v>
      </c>
      <c r="C47" s="78">
        <f>(RONDAS!E52+RONDAS!E53+RONDAS!E54)/3</f>
        <v>0.82333333333333325</v>
      </c>
      <c r="D47" s="78">
        <f>(RONDAS!E105+RONDAS!E106+RONDAS!E107)/3</f>
        <v>0.80666666666666664</v>
      </c>
      <c r="E47" s="15">
        <f>(RONDAS!E156+RONDAS!E157+RONDAS!E158)/3</f>
        <v>0.8833333333333333</v>
      </c>
      <c r="F47" s="104">
        <f>SUM(C47:E47)/3</f>
        <v>0.83777777777777773</v>
      </c>
      <c r="G47" s="15">
        <f>(RONDAS!E207+RONDAS!E208+RONDAS!E209)/3</f>
        <v>0.83333333333333337</v>
      </c>
      <c r="H47" s="15">
        <f>(RONDAS!E268+RONDAS!E269+RONDAS!E270)/3</f>
        <v>0.92</v>
      </c>
      <c r="I47" s="15">
        <f>(RONDAS!E330+RONDAS!E331+RONDAS!E332)/3</f>
        <v>0.96666666666666667</v>
      </c>
      <c r="J47" s="104">
        <f>SUM(G47:I47)/3</f>
        <v>0.90666666666666673</v>
      </c>
      <c r="K47" s="15">
        <f>(RONDAS!E390+RONDAS!E391+RONDAS!E392)/3</f>
        <v>0.84666666666666668</v>
      </c>
      <c r="L47" s="15">
        <f>(RONDAS!E450+RONDAS!E451+RONDAS!E452)/3</f>
        <v>0.86</v>
      </c>
      <c r="M47" s="15">
        <f>(RONDAS!E510+RONDAS!E511+RONDAS!E512)/3</f>
        <v>0.78333333333333333</v>
      </c>
      <c r="N47" s="104">
        <f>SUM(K47:M47)/3</f>
        <v>0.83</v>
      </c>
      <c r="O47" s="15">
        <f>(RONDAS!E580+RONDAS!E581+RONDAS!E582)/3</f>
        <v>0.95333333333333325</v>
      </c>
      <c r="P47" s="15">
        <f>(RONDAS!E644+RONDAS!E645+RONDAS!E646)/3</f>
        <v>0.92</v>
      </c>
      <c r="Q47" s="15">
        <f>(RONDAS!E708+RONDAS!E709+RONDAS!E710)/3</f>
        <v>0.91666666666666663</v>
      </c>
      <c r="R47" s="104">
        <f>SUM(O47:Q47)/3</f>
        <v>0.93</v>
      </c>
      <c r="S47" s="15">
        <f>(F47+J47+N47+R47)/4</f>
        <v>0.87611111111111117</v>
      </c>
    </row>
    <row r="48" spans="2:19" ht="25.5" x14ac:dyDescent="0.25">
      <c r="B48" s="41" t="s">
        <v>57</v>
      </c>
      <c r="C48" s="78">
        <f>(RONDAS!F52+RONDAS!F53+RONDAS!F54)/3</f>
        <v>0.91999999999999993</v>
      </c>
      <c r="D48" s="78">
        <f>(RONDAS!F105+RONDAS!F106+RONDAS!F107)/3</f>
        <v>0.87000000000000011</v>
      </c>
      <c r="E48" s="15">
        <f>(RONDAS!F156+RONDAS!F157+RONDAS!F158)/3</f>
        <v>0.87333333333333341</v>
      </c>
      <c r="F48" s="104">
        <f>SUM(C48:E48)/3</f>
        <v>0.88777777777777789</v>
      </c>
      <c r="G48" s="15">
        <f>(RONDAS!F207+RONDAS!F208+RONDAS!F209)/3</f>
        <v>0.89999999999999991</v>
      </c>
      <c r="H48" s="15">
        <f>(RONDAS!F268+RONDAS!F269+RONDAS!F270)/3</f>
        <v>0.9</v>
      </c>
      <c r="I48" s="15">
        <f>(RONDAS!F330+RONDAS!F331+RONDAS!F332)/3</f>
        <v>0.96</v>
      </c>
      <c r="J48" s="104">
        <f>SUM(G48:I48)/3</f>
        <v>0.91999999999999993</v>
      </c>
      <c r="K48" s="15">
        <f>(RONDAS!F390+RONDAS!F391+RONDAS!F392)/3</f>
        <v>0.9</v>
      </c>
      <c r="L48" s="15">
        <f>(RONDAS!F450+RONDAS!F451+RONDAS!F452)/3</f>
        <v>0.83999999999999986</v>
      </c>
      <c r="M48" s="15">
        <f>(RONDAS!F510+RONDAS!F511+RONDAS!F512)/3</f>
        <v>0.91666666666666663</v>
      </c>
      <c r="N48" s="104">
        <f>SUM(K48:M48)/3</f>
        <v>0.88555555555555543</v>
      </c>
      <c r="O48" s="15">
        <f>(RONDAS!F580+RONDAS!F581+RONDAS!F582)/3</f>
        <v>0.84666666666666668</v>
      </c>
      <c r="P48" s="15">
        <f>(RONDAS!F644+RONDAS!F645+RONDAS!F646)/3</f>
        <v>0.89666666666666661</v>
      </c>
      <c r="Q48" s="15">
        <f>(RONDAS!F708+RONDAS!F709+RONDAS!F710)/3</f>
        <v>0.93666666666666665</v>
      </c>
      <c r="R48" s="104">
        <f>SUM(O48:Q48)/3</f>
        <v>0.8933333333333332</v>
      </c>
      <c r="S48" s="15">
        <f>(F48+J48+N48+R48)/4</f>
        <v>0.89666666666666661</v>
      </c>
    </row>
    <row r="49" spans="2:19" ht="45.75" customHeight="1" x14ac:dyDescent="0.25">
      <c r="B49" s="80" t="s">
        <v>84</v>
      </c>
      <c r="C49" s="78">
        <f>(RONDAS!G52+RONDAS!G53+RONDAS!G54)/3</f>
        <v>0.90333333333333332</v>
      </c>
      <c r="D49" s="78">
        <f>(RONDAS!G105+RONDAS!G106+RONDAS!G107)/3</f>
        <v>0.79166666666666663</v>
      </c>
      <c r="E49" s="15">
        <f>(RONDAS!G156+RONDAS!G157+RONDAS!G158)/3</f>
        <v>0.91666666666666663</v>
      </c>
      <c r="F49" s="104">
        <f>SUM(C49:E49)/3</f>
        <v>0.87055555555555542</v>
      </c>
      <c r="G49" s="15">
        <f>(RONDAS!G207+RONDAS!G208+RONDAS!G209)/3</f>
        <v>0.82</v>
      </c>
      <c r="H49" s="15">
        <f>(RONDAS!G268+RONDAS!G269+RONDAS!G270)/3</f>
        <v>0.97666666666666668</v>
      </c>
      <c r="I49" s="15">
        <f>(RONDAS!G330+RONDAS!G331+RONDAS!G332)/3</f>
        <v>0.99333333333333329</v>
      </c>
      <c r="J49" s="104">
        <f>SUM(G49:I49)/3</f>
        <v>0.93</v>
      </c>
      <c r="K49" s="15">
        <f>(RONDAS!G390+RONDAS!G391+RONDAS!G392)/3</f>
        <v>0.96333333333333337</v>
      </c>
      <c r="L49" s="15">
        <f>(RONDAS!G450+RONDAS!G451+RONDAS!G452)/3</f>
        <v>0.94</v>
      </c>
      <c r="M49" s="15">
        <f>(RONDAS!G510+RONDAS!G511+RONDAS!G512)/3</f>
        <v>0.83333333333333337</v>
      </c>
      <c r="N49" s="104">
        <f>SUM(K49:M49)/3</f>
        <v>0.91222222222222227</v>
      </c>
      <c r="O49" s="15">
        <f>(RONDAS!G580+RONDAS!G581+RONDAS!G582)/3</f>
        <v>0.94333333333333336</v>
      </c>
      <c r="P49" s="15">
        <f>(RONDAS!G644+RONDAS!G645+RONDAS!G646)/3</f>
        <v>0.97666666666666668</v>
      </c>
      <c r="Q49" s="15">
        <f>(RONDAS!G708+RONDAS!G709+RONDAS!G710)/3</f>
        <v>1</v>
      </c>
      <c r="R49" s="104">
        <f>SUM(O49:Q49)/3</f>
        <v>0.97333333333333327</v>
      </c>
      <c r="S49" s="15">
        <f>(F49+J49+N49+R49)/4</f>
        <v>0.92152777777777772</v>
      </c>
    </row>
    <row r="50" spans="2:19" ht="25.5" x14ac:dyDescent="0.25">
      <c r="B50" s="41" t="s">
        <v>58</v>
      </c>
      <c r="C50" s="78">
        <f>(RONDAS!H52+RONDAS!H53+RONDAS!H54)/3</f>
        <v>0.97333333333333327</v>
      </c>
      <c r="D50" s="78">
        <f>(RONDAS!H105+RONDAS!H106+RONDAS!H107)/3</f>
        <v>0.99333333333333329</v>
      </c>
      <c r="E50" s="15">
        <f>(RONDAS!H156+RONDAS!H157+RONDAS!H158)/3</f>
        <v>1</v>
      </c>
      <c r="F50" s="104">
        <f>SUM(C50:E50)/3</f>
        <v>0.98888888888888893</v>
      </c>
      <c r="G50" s="15">
        <f>(RONDAS!H207+RONDAS!H208+RONDAS!H209)/3</f>
        <v>0.98</v>
      </c>
      <c r="H50" s="15">
        <f>(RONDAS!H268+RONDAS!H269+RONDAS!H270)/3</f>
        <v>1</v>
      </c>
      <c r="I50" s="15">
        <f>(RONDAS!H330+RONDAS!H331+RONDAS!H332)/3</f>
        <v>1</v>
      </c>
      <c r="J50" s="104">
        <f>SUM(G50:I50)/3</f>
        <v>0.99333333333333329</v>
      </c>
      <c r="K50" s="15">
        <f>(RONDAS!H390+RONDAS!H391+RONDAS!H392)/3</f>
        <v>1</v>
      </c>
      <c r="L50" s="15">
        <f>(RONDAS!H450+RONDAS!H451+RONDAS!H452)/3</f>
        <v>0.98</v>
      </c>
      <c r="M50" s="15">
        <f>(RONDAS!H510+RONDAS!H511+RONDAS!H512)/3</f>
        <v>0.97666666666666668</v>
      </c>
      <c r="N50" s="104">
        <f>SUM(K50:M50)/3</f>
        <v>0.98555555555555552</v>
      </c>
      <c r="O50" s="15">
        <f>(RONDAS!H580+RONDAS!H581+RONDAS!H582)/3</f>
        <v>1</v>
      </c>
      <c r="P50" s="15">
        <f>(RONDAS!H644+RONDAS!H645+RONDAS!H646)/3</f>
        <v>1</v>
      </c>
      <c r="Q50" s="15">
        <f>(RONDAS!H708+RONDAS!H709+RONDAS!H710)/3</f>
        <v>1</v>
      </c>
      <c r="R50" s="104">
        <f>SUM(O50:Q50)/3</f>
        <v>1</v>
      </c>
      <c r="S50" s="15">
        <f>(F50+J50+N50+R50)/4</f>
        <v>0.99194444444444441</v>
      </c>
    </row>
    <row r="51" spans="2:19" x14ac:dyDescent="0.25">
      <c r="B51" s="42" t="s">
        <v>54</v>
      </c>
      <c r="C51" s="77">
        <f t="shared" ref="C51:S51" si="10">SUM(C47:C50)/4</f>
        <v>0.90499999999999992</v>
      </c>
      <c r="D51" s="77">
        <f t="shared" si="10"/>
        <v>0.86541666666666661</v>
      </c>
      <c r="E51" s="122">
        <f t="shared" si="10"/>
        <v>0.91833333333333333</v>
      </c>
      <c r="F51" s="105">
        <f t="shared" si="10"/>
        <v>0.89624999999999999</v>
      </c>
      <c r="G51" s="77">
        <f t="shared" si="10"/>
        <v>0.8833333333333333</v>
      </c>
      <c r="H51" s="77">
        <f t="shared" si="10"/>
        <v>0.94916666666666671</v>
      </c>
      <c r="I51" s="77">
        <f t="shared" si="10"/>
        <v>0.98</v>
      </c>
      <c r="J51" s="105">
        <f t="shared" si="10"/>
        <v>0.9375</v>
      </c>
      <c r="K51" s="77">
        <f t="shared" si="10"/>
        <v>0.92749999999999999</v>
      </c>
      <c r="L51" s="77">
        <f t="shared" si="10"/>
        <v>0.90499999999999992</v>
      </c>
      <c r="M51" s="77">
        <f t="shared" si="10"/>
        <v>0.87749999999999995</v>
      </c>
      <c r="N51" s="105">
        <f>SUM(N47:N50)/4</f>
        <v>0.90333333333333332</v>
      </c>
      <c r="O51" s="77">
        <f t="shared" si="10"/>
        <v>0.93583333333333329</v>
      </c>
      <c r="P51" s="77">
        <f t="shared" si="10"/>
        <v>0.94833333333333336</v>
      </c>
      <c r="Q51" s="77">
        <f t="shared" si="10"/>
        <v>0.96333333333333337</v>
      </c>
      <c r="R51" s="105">
        <f>SUM(R47:R50)/4</f>
        <v>0.9491666666666666</v>
      </c>
      <c r="S51" s="77">
        <f t="shared" si="10"/>
        <v>0.92156249999999995</v>
      </c>
    </row>
    <row r="52" spans="2:19" ht="12.75" customHeight="1" x14ac:dyDescent="0.25">
      <c r="B52" s="79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</row>
    <row r="53" spans="2:19" x14ac:dyDescent="0.25">
      <c r="B53" s="234" t="s">
        <v>92</v>
      </c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</row>
    <row r="54" spans="2:19" x14ac:dyDescent="0.25">
      <c r="B54" s="75" t="s">
        <v>53</v>
      </c>
      <c r="C54" s="75" t="s">
        <v>74</v>
      </c>
      <c r="D54" s="75" t="s">
        <v>75</v>
      </c>
      <c r="E54" s="75" t="s">
        <v>10</v>
      </c>
      <c r="F54" s="103" t="s">
        <v>103</v>
      </c>
      <c r="G54" s="101" t="s">
        <v>45</v>
      </c>
      <c r="H54" s="101" t="s">
        <v>46</v>
      </c>
      <c r="I54" s="101" t="s">
        <v>47</v>
      </c>
      <c r="J54" s="103" t="s">
        <v>104</v>
      </c>
      <c r="K54" s="75" t="s">
        <v>48</v>
      </c>
      <c r="L54" s="75" t="s">
        <v>49</v>
      </c>
      <c r="M54" s="75" t="s">
        <v>50</v>
      </c>
      <c r="N54" s="103" t="s">
        <v>105</v>
      </c>
      <c r="O54" s="75" t="s">
        <v>51</v>
      </c>
      <c r="P54" s="75" t="s">
        <v>67</v>
      </c>
      <c r="Q54" s="75" t="s">
        <v>68</v>
      </c>
      <c r="R54" s="103" t="s">
        <v>107</v>
      </c>
      <c r="S54" s="75" t="s">
        <v>54</v>
      </c>
    </row>
    <row r="55" spans="2:19" ht="25.5" x14ac:dyDescent="0.25">
      <c r="B55" s="41" t="s">
        <v>55</v>
      </c>
      <c r="C55" s="16">
        <f>RONDAS!E63</f>
        <v>0</v>
      </c>
      <c r="D55" s="78">
        <f>RONDAS!E116</f>
        <v>0.69</v>
      </c>
      <c r="E55" s="15">
        <f>RONDAS!E167</f>
        <v>0.8</v>
      </c>
      <c r="F55" s="104">
        <f t="shared" ref="F55:F60" si="11">SUM(C55:E55)/2</f>
        <v>0.745</v>
      </c>
      <c r="G55" s="15">
        <f>RONDAS!E229</f>
        <v>0.86</v>
      </c>
      <c r="H55" s="15">
        <f>RONDAS!E291</f>
        <v>0.7</v>
      </c>
      <c r="I55" s="15">
        <f>RONDAS!E351</f>
        <v>0.95</v>
      </c>
      <c r="J55" s="104">
        <f t="shared" ref="J55:J60" si="12">SUM(G55:I55)/3</f>
        <v>0.83666666666666656</v>
      </c>
      <c r="K55" s="15">
        <f>RONDAS!E411</f>
        <v>0.77</v>
      </c>
      <c r="L55" s="15" t="s">
        <v>143</v>
      </c>
      <c r="M55" s="15">
        <f>RONDAS!E521</f>
        <v>0.95</v>
      </c>
      <c r="N55" s="104">
        <f t="shared" ref="N55:N60" si="13">SUM(K55:M55)/2</f>
        <v>0.86</v>
      </c>
      <c r="O55" s="15" t="s">
        <v>143</v>
      </c>
      <c r="P55" s="15">
        <f>RONDAS!E655</f>
        <v>0.98</v>
      </c>
      <c r="Q55" s="15">
        <f>RONDAS!E719</f>
        <v>1</v>
      </c>
      <c r="R55" s="104">
        <f t="shared" ref="R55:R60" si="14">SUM(O55:Q55)/2</f>
        <v>0.99</v>
      </c>
      <c r="S55" s="15">
        <f t="shared" ref="S55:S60" si="15">(F55+J55+N55+R55)/4</f>
        <v>0.85791666666666666</v>
      </c>
    </row>
    <row r="56" spans="2:19" ht="25.5" x14ac:dyDescent="0.25">
      <c r="B56" s="41" t="s">
        <v>56</v>
      </c>
      <c r="C56" s="16">
        <f>RONDAS!F63</f>
        <v>0</v>
      </c>
      <c r="D56" s="78">
        <f>RONDAS!F116</f>
        <v>1</v>
      </c>
      <c r="E56" s="15">
        <f>RONDAS!F167</f>
        <v>1</v>
      </c>
      <c r="F56" s="104">
        <f t="shared" si="11"/>
        <v>1</v>
      </c>
      <c r="G56" s="15">
        <f>RONDAS!F229</f>
        <v>1</v>
      </c>
      <c r="H56" s="15">
        <f>RONDAS!F291</f>
        <v>1</v>
      </c>
      <c r="I56" s="15">
        <f>RONDAS!F351</f>
        <v>1</v>
      </c>
      <c r="J56" s="104">
        <f t="shared" si="12"/>
        <v>1</v>
      </c>
      <c r="K56" s="15">
        <f>RONDAS!F411</f>
        <v>0.92</v>
      </c>
      <c r="L56" s="15" t="s">
        <v>143</v>
      </c>
      <c r="M56" s="15">
        <f>RONDAS!F521</f>
        <v>1</v>
      </c>
      <c r="N56" s="104">
        <f t="shared" si="13"/>
        <v>0.96</v>
      </c>
      <c r="O56" s="15" t="s">
        <v>143</v>
      </c>
      <c r="P56" s="15">
        <f>RONDAS!F655</f>
        <v>1</v>
      </c>
      <c r="Q56" s="15">
        <f>RONDAS!F719</f>
        <v>1</v>
      </c>
      <c r="R56" s="104">
        <f t="shared" si="14"/>
        <v>1</v>
      </c>
      <c r="S56" s="15">
        <f t="shared" si="15"/>
        <v>0.99</v>
      </c>
    </row>
    <row r="57" spans="2:19" ht="51" x14ac:dyDescent="0.25">
      <c r="B57" s="41" t="s">
        <v>25</v>
      </c>
      <c r="C57" s="16">
        <f>RONDAS!H63</f>
        <v>0</v>
      </c>
      <c r="D57" s="78">
        <f>RONDAS!H116</f>
        <v>1</v>
      </c>
      <c r="E57" s="15">
        <f>RONDAS!H167</f>
        <v>1</v>
      </c>
      <c r="F57" s="104">
        <f t="shared" si="11"/>
        <v>1</v>
      </c>
      <c r="G57" s="15">
        <f>RONDAS!H229</f>
        <v>1</v>
      </c>
      <c r="H57" s="15">
        <f>RONDAS!H291</f>
        <v>0.94</v>
      </c>
      <c r="I57" s="15">
        <f>RONDAS!H351</f>
        <v>0.75</v>
      </c>
      <c r="J57" s="104">
        <f t="shared" si="12"/>
        <v>0.89666666666666661</v>
      </c>
      <c r="K57" s="15">
        <f>RONDAS!H411</f>
        <v>1</v>
      </c>
      <c r="L57" s="15" t="s">
        <v>143</v>
      </c>
      <c r="M57" s="15">
        <f>RONDAS!H521</f>
        <v>1</v>
      </c>
      <c r="N57" s="104">
        <f t="shared" si="13"/>
        <v>1</v>
      </c>
      <c r="O57" s="15" t="s">
        <v>143</v>
      </c>
      <c r="P57" s="15">
        <f>RONDAS!H655</f>
        <v>1</v>
      </c>
      <c r="Q57" s="15">
        <f>RONDAS!H719</f>
        <v>1</v>
      </c>
      <c r="R57" s="104">
        <f t="shared" si="14"/>
        <v>1</v>
      </c>
      <c r="S57" s="15">
        <f t="shared" si="15"/>
        <v>0.97416666666666663</v>
      </c>
    </row>
    <row r="58" spans="2:19" ht="25.5" x14ac:dyDescent="0.25">
      <c r="B58" s="41" t="s">
        <v>57</v>
      </c>
      <c r="C58" s="16">
        <f>RONDAS!J63</f>
        <v>0</v>
      </c>
      <c r="D58" s="78">
        <f>RONDAS!J116</f>
        <v>0.92</v>
      </c>
      <c r="E58" s="15">
        <f>RONDAS!J167</f>
        <v>1</v>
      </c>
      <c r="F58" s="104">
        <f t="shared" si="11"/>
        <v>0.96</v>
      </c>
      <c r="G58" s="15">
        <f>RONDAS!J229</f>
        <v>0.9</v>
      </c>
      <c r="H58" s="15">
        <f>RONDAS!J291</f>
        <v>0.83</v>
      </c>
      <c r="I58" s="15">
        <f>RONDAS!J351</f>
        <v>0.78</v>
      </c>
      <c r="J58" s="104">
        <f t="shared" si="12"/>
        <v>0.83666666666666656</v>
      </c>
      <c r="K58" s="15">
        <f>RONDAS!J411</f>
        <v>0.88</v>
      </c>
      <c r="L58" s="15" t="s">
        <v>143</v>
      </c>
      <c r="M58" s="15">
        <f>RONDAS!J521</f>
        <v>0.92</v>
      </c>
      <c r="N58" s="104">
        <f t="shared" si="13"/>
        <v>0.9</v>
      </c>
      <c r="O58" s="15" t="s">
        <v>143</v>
      </c>
      <c r="P58" s="15">
        <f>RONDAS!J655</f>
        <v>0.65</v>
      </c>
      <c r="Q58" s="15">
        <f>RONDAS!J719</f>
        <v>0.9</v>
      </c>
      <c r="R58" s="104">
        <f t="shared" si="14"/>
        <v>0.77500000000000002</v>
      </c>
      <c r="S58" s="15">
        <f t="shared" si="15"/>
        <v>0.86791666666666656</v>
      </c>
    </row>
    <row r="59" spans="2:19" ht="25.5" x14ac:dyDescent="0.25">
      <c r="B59" s="41" t="s">
        <v>61</v>
      </c>
      <c r="C59" s="16">
        <f>RONDAS!L63</f>
        <v>0</v>
      </c>
      <c r="D59" s="78">
        <f>RONDAS!L116</f>
        <v>0.25</v>
      </c>
      <c r="E59" s="15">
        <f>RONDAS!L167</f>
        <v>0.5</v>
      </c>
      <c r="F59" s="104">
        <f t="shared" si="11"/>
        <v>0.375</v>
      </c>
      <c r="G59" s="15">
        <f>RONDAS!L229</f>
        <v>0.33</v>
      </c>
      <c r="H59" s="15">
        <f>RONDAS!L291</f>
        <v>0.5</v>
      </c>
      <c r="I59" s="15">
        <f>RONDAS!L351</f>
        <v>0.5</v>
      </c>
      <c r="J59" s="104">
        <f t="shared" si="12"/>
        <v>0.44333333333333336</v>
      </c>
      <c r="K59" s="15">
        <f>RONDAS!L411</f>
        <v>0.5</v>
      </c>
      <c r="L59" s="15" t="s">
        <v>143</v>
      </c>
      <c r="M59" s="15">
        <f>RONDAS!L521</f>
        <v>0.5</v>
      </c>
      <c r="N59" s="104">
        <f t="shared" si="13"/>
        <v>0.5</v>
      </c>
      <c r="O59" s="15" t="s">
        <v>143</v>
      </c>
      <c r="P59" s="15">
        <f>RONDAS!L655</f>
        <v>0.9</v>
      </c>
      <c r="Q59" s="15">
        <f>RONDAS!L719</f>
        <v>1</v>
      </c>
      <c r="R59" s="104">
        <f t="shared" si="14"/>
        <v>0.95</v>
      </c>
      <c r="S59" s="15">
        <f t="shared" si="15"/>
        <v>0.56708333333333338</v>
      </c>
    </row>
    <row r="60" spans="2:19" ht="25.5" x14ac:dyDescent="0.25">
      <c r="B60" s="41" t="s">
        <v>59</v>
      </c>
      <c r="C60" s="76">
        <f>RONDAS!N63</f>
        <v>0</v>
      </c>
      <c r="D60" s="78">
        <f>RONDAS!N116</f>
        <v>1</v>
      </c>
      <c r="E60" s="15">
        <f>RONDAS!N167</f>
        <v>0.88</v>
      </c>
      <c r="F60" s="104">
        <f t="shared" si="11"/>
        <v>0.94</v>
      </c>
      <c r="G60" s="15">
        <f>RONDAS!N229</f>
        <v>1</v>
      </c>
      <c r="H60" s="15">
        <f>RONDAS!N291</f>
        <v>1</v>
      </c>
      <c r="I60" s="15">
        <f>RONDAS!N351</f>
        <v>0.96</v>
      </c>
      <c r="J60" s="104">
        <f t="shared" si="12"/>
        <v>0.98666666666666669</v>
      </c>
      <c r="K60" s="15">
        <f>RONDAS!N411</f>
        <v>1</v>
      </c>
      <c r="L60" s="15" t="s">
        <v>143</v>
      </c>
      <c r="M60" s="15">
        <f>RONDAS!N521</f>
        <v>1</v>
      </c>
      <c r="N60" s="104">
        <f t="shared" si="13"/>
        <v>1</v>
      </c>
      <c r="O60" s="15" t="s">
        <v>143</v>
      </c>
      <c r="P60" s="15">
        <f>RONDAS!N655</f>
        <v>1</v>
      </c>
      <c r="Q60" s="15">
        <f>RONDAS!N719</f>
        <v>0.83</v>
      </c>
      <c r="R60" s="104">
        <f t="shared" si="14"/>
        <v>0.91500000000000004</v>
      </c>
      <c r="S60" s="15">
        <f t="shared" si="15"/>
        <v>0.9604166666666667</v>
      </c>
    </row>
    <row r="61" spans="2:19" x14ac:dyDescent="0.25">
      <c r="B61" s="42" t="s">
        <v>54</v>
      </c>
      <c r="C61" s="77">
        <f t="shared" ref="C61:S61" si="16">SUM(C55:C60)/6</f>
        <v>0</v>
      </c>
      <c r="D61" s="77">
        <f t="shared" si="16"/>
        <v>0.80999999999999994</v>
      </c>
      <c r="E61" s="105">
        <f t="shared" si="16"/>
        <v>0.86333333333333329</v>
      </c>
      <c r="F61" s="105">
        <f t="shared" si="16"/>
        <v>0.83666666666666656</v>
      </c>
      <c r="G61" s="77">
        <f t="shared" si="16"/>
        <v>0.84833333333333327</v>
      </c>
      <c r="H61" s="77">
        <f t="shared" si="16"/>
        <v>0.82833333333333325</v>
      </c>
      <c r="I61" s="77">
        <f t="shared" si="16"/>
        <v>0.82333333333333336</v>
      </c>
      <c r="J61" s="105">
        <f t="shared" si="16"/>
        <v>0.83333333333333315</v>
      </c>
      <c r="K61" s="77">
        <f t="shared" si="16"/>
        <v>0.84500000000000008</v>
      </c>
      <c r="L61" s="77" t="s">
        <v>143</v>
      </c>
      <c r="M61" s="77">
        <f t="shared" si="16"/>
        <v>0.89500000000000002</v>
      </c>
      <c r="N61" s="105">
        <f>SUM(N55:N60)/6</f>
        <v>0.87</v>
      </c>
      <c r="O61" s="77">
        <f t="shared" si="16"/>
        <v>0</v>
      </c>
      <c r="P61" s="77">
        <f t="shared" si="16"/>
        <v>0.92166666666666675</v>
      </c>
      <c r="Q61" s="77">
        <f t="shared" si="16"/>
        <v>0.95500000000000007</v>
      </c>
      <c r="R61" s="105">
        <f t="shared" si="16"/>
        <v>0.93833333333333335</v>
      </c>
      <c r="S61" s="77">
        <f t="shared" si="16"/>
        <v>0.86958333333333326</v>
      </c>
    </row>
    <row r="62" spans="2:19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  <row r="63" spans="2:19" x14ac:dyDescent="0.25">
      <c r="B63" s="239" t="s">
        <v>63</v>
      </c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1"/>
    </row>
    <row r="64" spans="2:19" x14ac:dyDescent="0.25">
      <c r="B64" s="45" t="s">
        <v>53</v>
      </c>
      <c r="C64" s="56" t="s">
        <v>74</v>
      </c>
      <c r="D64" s="56" t="s">
        <v>75</v>
      </c>
      <c r="E64" s="45" t="s">
        <v>10</v>
      </c>
      <c r="F64" s="103" t="s">
        <v>103</v>
      </c>
      <c r="G64" s="101" t="s">
        <v>45</v>
      </c>
      <c r="H64" s="101" t="s">
        <v>46</v>
      </c>
      <c r="I64" s="101" t="s">
        <v>47</v>
      </c>
      <c r="J64" s="103" t="s">
        <v>104</v>
      </c>
      <c r="K64" s="75" t="s">
        <v>48</v>
      </c>
      <c r="L64" s="75" t="s">
        <v>49</v>
      </c>
      <c r="M64" s="75" t="s">
        <v>50</v>
      </c>
      <c r="N64" s="103" t="s">
        <v>105</v>
      </c>
      <c r="O64" s="75" t="s">
        <v>51</v>
      </c>
      <c r="P64" s="75" t="s">
        <v>67</v>
      </c>
      <c r="Q64" s="75" t="s">
        <v>68</v>
      </c>
      <c r="R64" s="103" t="s">
        <v>107</v>
      </c>
      <c r="S64" s="75" t="s">
        <v>54</v>
      </c>
    </row>
    <row r="65" spans="2:19" ht="25.5" x14ac:dyDescent="0.25">
      <c r="B65" s="41" t="s">
        <v>55</v>
      </c>
      <c r="C65" s="16">
        <f>RONDAS!E59</f>
        <v>0.84</v>
      </c>
      <c r="D65" s="78">
        <f>RONDAS!E112</f>
        <v>0.92</v>
      </c>
      <c r="E65" s="15">
        <f>RONDAS!E163</f>
        <v>0.87</v>
      </c>
      <c r="F65" s="104">
        <f>SUM(C65:E65)/3</f>
        <v>0.87666666666666659</v>
      </c>
      <c r="G65" s="15">
        <f>RONDAS!E214</f>
        <v>0.86</v>
      </c>
      <c r="H65" s="15">
        <f>RONDAS!E275</f>
        <v>0.96</v>
      </c>
      <c r="I65" s="15">
        <f>RONDAS!E337</f>
        <v>1</v>
      </c>
      <c r="J65" s="104">
        <f>SUM(G65:I65)/3</f>
        <v>0.94</v>
      </c>
      <c r="K65" s="15">
        <f>RONDAS!E397</f>
        <v>1</v>
      </c>
      <c r="L65" s="15">
        <f>RONDAS!E457</f>
        <v>0.89</v>
      </c>
      <c r="M65" s="15">
        <f>RONDAS!E517</f>
        <v>0.96</v>
      </c>
      <c r="N65" s="104">
        <f>SUM(K65:M65)/3</f>
        <v>0.95000000000000007</v>
      </c>
      <c r="O65" s="15">
        <f>RONDAS!E587</f>
        <v>0.87</v>
      </c>
      <c r="P65" s="15">
        <f>RONDAS!E651</f>
        <v>0.98</v>
      </c>
      <c r="Q65" s="15">
        <f>RONDAS!E715</f>
        <v>0.94</v>
      </c>
      <c r="R65" s="104">
        <f>SUM(O65:Q65)/3</f>
        <v>0.93</v>
      </c>
      <c r="S65" s="15">
        <f>(F65+J65+N65+R65)/4</f>
        <v>0.92416666666666669</v>
      </c>
    </row>
    <row r="66" spans="2:19" ht="25.5" x14ac:dyDescent="0.25">
      <c r="B66" s="41" t="s">
        <v>43</v>
      </c>
      <c r="C66" s="16">
        <f>RONDAS!F59</f>
        <v>0.91</v>
      </c>
      <c r="D66" s="78">
        <f>RONDAS!F112</f>
        <v>0.9</v>
      </c>
      <c r="E66" s="15">
        <f>RONDAS!F163</f>
        <v>0.85</v>
      </c>
      <c r="F66" s="104">
        <f>SUM(C66:E66)/3</f>
        <v>0.88666666666666671</v>
      </c>
      <c r="G66" s="15">
        <f>RONDAS!F214</f>
        <v>0.88</v>
      </c>
      <c r="H66" s="15">
        <f>RONDAS!F275</f>
        <v>0.84</v>
      </c>
      <c r="I66" s="15">
        <f>RONDAS!F337</f>
        <v>0.89</v>
      </c>
      <c r="J66" s="104">
        <f>SUM(G66:I66)/3</f>
        <v>0.87</v>
      </c>
      <c r="K66" s="15">
        <f>RONDAS!F397</f>
        <v>0.88</v>
      </c>
      <c r="L66" s="15">
        <f>RONDAS!F457</f>
        <v>0.9</v>
      </c>
      <c r="M66" s="15">
        <f>RONDAS!F517</f>
        <v>0.85299999999999998</v>
      </c>
      <c r="N66" s="104">
        <f>SUM(K66:M66)/3</f>
        <v>0.87766666666666671</v>
      </c>
      <c r="O66" s="15">
        <f>RONDAS!F587</f>
        <v>0.91</v>
      </c>
      <c r="P66" s="15">
        <f>RONDAS!F651</f>
        <v>0.86</v>
      </c>
      <c r="Q66" s="15">
        <f>RONDAS!F715</f>
        <v>0.87</v>
      </c>
      <c r="R66" s="104">
        <f>SUM(O66:Q66)/3</f>
        <v>0.88</v>
      </c>
      <c r="S66" s="15">
        <f>(F66+J66+N66+R66)/4</f>
        <v>0.87858333333333338</v>
      </c>
    </row>
    <row r="67" spans="2:19" ht="25.5" x14ac:dyDescent="0.25">
      <c r="B67" s="41" t="s">
        <v>57</v>
      </c>
      <c r="C67" s="16">
        <f>RONDAS!H59</f>
        <v>0.9</v>
      </c>
      <c r="D67" s="78">
        <f>RONDAS!H112</f>
        <v>0.85</v>
      </c>
      <c r="E67" s="15">
        <f>RONDAS!H163</f>
        <v>1</v>
      </c>
      <c r="F67" s="104">
        <f>SUM(C67:E67)/3</f>
        <v>0.91666666666666663</v>
      </c>
      <c r="G67" s="15">
        <f>RONDAS!H214</f>
        <v>0.75</v>
      </c>
      <c r="H67" s="15">
        <f>RONDAS!H275</f>
        <v>0.93</v>
      </c>
      <c r="I67" s="15">
        <f>RONDAS!H337</f>
        <v>0.9</v>
      </c>
      <c r="J67" s="104">
        <f>SUM(G67:I67)/3</f>
        <v>0.86</v>
      </c>
      <c r="K67" s="15">
        <f>RONDAS!H397</f>
        <v>1</v>
      </c>
      <c r="L67" s="15">
        <f>RONDAS!H457</f>
        <v>1</v>
      </c>
      <c r="M67" s="15">
        <f>RONDAS!H517</f>
        <v>0.93</v>
      </c>
      <c r="N67" s="104">
        <f>SUM(K67:M67)/3</f>
        <v>0.97666666666666668</v>
      </c>
      <c r="O67" s="15">
        <f>RONDAS!H587</f>
        <v>0.96</v>
      </c>
      <c r="P67" s="15">
        <f>RONDAS!H651</f>
        <v>0.95</v>
      </c>
      <c r="Q67" s="15">
        <f>RONDAS!H715</f>
        <v>0.8</v>
      </c>
      <c r="R67" s="104">
        <f>SUM(O67:Q67)/3</f>
        <v>0.90333333333333332</v>
      </c>
      <c r="S67" s="15">
        <f>(F67+J67+N67+R67)/4</f>
        <v>0.91416666666666668</v>
      </c>
    </row>
    <row r="68" spans="2:19" ht="25.5" x14ac:dyDescent="0.25">
      <c r="B68" s="41" t="s">
        <v>58</v>
      </c>
      <c r="C68" s="16">
        <f>RONDAS!J59</f>
        <v>0.88</v>
      </c>
      <c r="D68" s="78">
        <f>RONDAS!J112</f>
        <v>0.92</v>
      </c>
      <c r="E68" s="15">
        <f>RONDAS!J163</f>
        <v>1</v>
      </c>
      <c r="F68" s="104">
        <f>SUM(C68:E68)/3</f>
        <v>0.93333333333333324</v>
      </c>
      <c r="G68" s="15">
        <f>RONDAS!J214</f>
        <v>1</v>
      </c>
      <c r="H68" s="15">
        <f>RONDAS!J275</f>
        <v>0.63</v>
      </c>
      <c r="I68" s="15">
        <f>RONDAS!J337</f>
        <v>0.75</v>
      </c>
      <c r="J68" s="104">
        <f>SUM(G68:I68)/3</f>
        <v>0.79333333333333333</v>
      </c>
      <c r="K68" s="15">
        <f>RONDAS!J397</f>
        <v>0.88</v>
      </c>
      <c r="L68" s="15">
        <f>RONDAS!J457</f>
        <v>0.75</v>
      </c>
      <c r="M68" s="15">
        <f>RONDAS!J517</f>
        <v>0.75</v>
      </c>
      <c r="N68" s="104">
        <f>SUM(K68:M68)/3</f>
        <v>0.79333333333333333</v>
      </c>
      <c r="O68" s="15">
        <f>RONDAS!J587</f>
        <v>0.81</v>
      </c>
      <c r="P68" s="15">
        <f>RONDAS!J651</f>
        <v>0.75</v>
      </c>
      <c r="Q68" s="15">
        <f>RONDAS!J715</f>
        <v>0.88</v>
      </c>
      <c r="R68" s="104">
        <f>SUM(O68:Q68)/3</f>
        <v>0.81333333333333335</v>
      </c>
      <c r="S68" s="15">
        <f>(F68+J68+N68+R68)/4</f>
        <v>0.83333333333333337</v>
      </c>
    </row>
    <row r="69" spans="2:19" ht="25.5" x14ac:dyDescent="0.25">
      <c r="B69" s="41" t="s">
        <v>59</v>
      </c>
      <c r="C69" s="16">
        <f>RONDAS!L59</f>
        <v>0.98</v>
      </c>
      <c r="D69" s="78">
        <f>RONDAS!L112</f>
        <v>0.9</v>
      </c>
      <c r="E69" s="15">
        <f>RONDAS!L163</f>
        <v>1</v>
      </c>
      <c r="F69" s="104">
        <f>SUM(C69:E69)/3</f>
        <v>0.96</v>
      </c>
      <c r="G69" s="15">
        <f>RONDAS!L214</f>
        <v>0.88</v>
      </c>
      <c r="H69" s="15">
        <f>RONDAS!L275</f>
        <v>0.96</v>
      </c>
      <c r="I69" s="15">
        <f>RONDAS!L337</f>
        <v>0.94</v>
      </c>
      <c r="J69" s="104">
        <f>SUM(G69:I69)/3</f>
        <v>0.92666666666666664</v>
      </c>
      <c r="K69" s="15">
        <f>RONDAS!L397</f>
        <v>0.94</v>
      </c>
      <c r="L69" s="15">
        <f>RONDAS!L457</f>
        <v>1</v>
      </c>
      <c r="M69" s="15">
        <f>RONDAS!L517</f>
        <v>0.96</v>
      </c>
      <c r="N69" s="104">
        <f>SUM(K69:M69)/3</f>
        <v>0.96666666666666667</v>
      </c>
      <c r="O69" s="15">
        <f>RONDAS!L587</f>
        <v>1</v>
      </c>
      <c r="P69" s="15">
        <f>RONDAS!L651</f>
        <v>1</v>
      </c>
      <c r="Q69" s="15">
        <f>RONDAS!L715</f>
        <v>1</v>
      </c>
      <c r="R69" s="104">
        <f>SUM(O69:Q69)/3</f>
        <v>1</v>
      </c>
      <c r="S69" s="15">
        <f>(F69+J69+N69+R69)/4</f>
        <v>0.96333333333333337</v>
      </c>
    </row>
    <row r="70" spans="2:19" x14ac:dyDescent="0.25">
      <c r="B70" s="42" t="s">
        <v>54</v>
      </c>
      <c r="C70" s="77">
        <f t="shared" ref="C70:S70" si="17">SUM(C65:C69)/5</f>
        <v>0.90199999999999991</v>
      </c>
      <c r="D70" s="77">
        <f t="shared" si="17"/>
        <v>0.89800000000000002</v>
      </c>
      <c r="E70" s="77">
        <f t="shared" si="17"/>
        <v>0.94399999999999995</v>
      </c>
      <c r="F70" s="105">
        <f t="shared" si="17"/>
        <v>0.91466666666666652</v>
      </c>
      <c r="G70" s="77">
        <f t="shared" si="17"/>
        <v>0.874</v>
      </c>
      <c r="H70" s="77">
        <f t="shared" si="17"/>
        <v>0.8640000000000001</v>
      </c>
      <c r="I70" s="122">
        <f t="shared" si="17"/>
        <v>0.89600000000000013</v>
      </c>
      <c r="J70" s="105">
        <f t="shared" si="17"/>
        <v>0.87799999999999989</v>
      </c>
      <c r="K70" s="77">
        <f t="shared" si="17"/>
        <v>0.93999999999999984</v>
      </c>
      <c r="L70" s="77">
        <f t="shared" si="17"/>
        <v>0.90800000000000003</v>
      </c>
      <c r="M70" s="77">
        <f t="shared" si="17"/>
        <v>0.89059999999999984</v>
      </c>
      <c r="N70" s="105">
        <f>SUM(N65:N69)/5</f>
        <v>0.91286666666666672</v>
      </c>
      <c r="O70" s="77">
        <f t="shared" si="17"/>
        <v>0.91000000000000014</v>
      </c>
      <c r="P70" s="77">
        <f t="shared" si="17"/>
        <v>0.90800000000000003</v>
      </c>
      <c r="Q70" s="77">
        <f t="shared" si="17"/>
        <v>0.89800000000000002</v>
      </c>
      <c r="R70" s="105">
        <f t="shared" si="17"/>
        <v>0.90533333333333343</v>
      </c>
      <c r="S70" s="77">
        <f t="shared" si="17"/>
        <v>0.90271666666666661</v>
      </c>
    </row>
    <row r="72" spans="2:19" x14ac:dyDescent="0.25">
      <c r="B72" s="234" t="s">
        <v>141</v>
      </c>
      <c r="C72" s="23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141"/>
      <c r="Q72" s="141"/>
      <c r="R72" s="141"/>
      <c r="S72" s="141"/>
    </row>
    <row r="73" spans="2:19" x14ac:dyDescent="0.25">
      <c r="B73" s="138" t="s">
        <v>53</v>
      </c>
      <c r="C73" s="138" t="s">
        <v>45</v>
      </c>
      <c r="D73" s="138" t="s">
        <v>46</v>
      </c>
      <c r="E73" s="138" t="s">
        <v>47</v>
      </c>
      <c r="F73" s="103" t="s">
        <v>104</v>
      </c>
      <c r="G73" s="138" t="s">
        <v>48</v>
      </c>
      <c r="H73" s="138" t="s">
        <v>49</v>
      </c>
      <c r="I73" s="138" t="s">
        <v>50</v>
      </c>
      <c r="J73" s="103" t="s">
        <v>105</v>
      </c>
      <c r="K73" s="138" t="s">
        <v>51</v>
      </c>
      <c r="L73" s="138" t="s">
        <v>67</v>
      </c>
      <c r="M73" s="138" t="s">
        <v>68</v>
      </c>
      <c r="N73" s="103" t="s">
        <v>107</v>
      </c>
      <c r="O73" s="138" t="s">
        <v>54</v>
      </c>
      <c r="P73" s="139"/>
      <c r="Q73" s="139"/>
      <c r="R73" s="141"/>
      <c r="S73" s="139"/>
    </row>
    <row r="74" spans="2:19" x14ac:dyDescent="0.25">
      <c r="B74" s="41" t="s">
        <v>137</v>
      </c>
      <c r="C74" s="16">
        <f>RONDAS!K218</f>
        <v>0.91799999999999993</v>
      </c>
      <c r="D74" s="78">
        <f>RONDAS!K279</f>
        <v>0.96400000000000008</v>
      </c>
      <c r="E74" s="15">
        <f>RONDAS!K341</f>
        <v>0.92799999999999994</v>
      </c>
      <c r="F74" s="104">
        <f>SUM(C74:E74)/3</f>
        <v>0.93666666666666665</v>
      </c>
      <c r="G74" s="15">
        <f>RONDAS!K401</f>
        <v>0.97</v>
      </c>
      <c r="H74" s="15">
        <f>RONDAS!K461</f>
        <v>0.91200000000000014</v>
      </c>
      <c r="I74" s="15" t="s">
        <v>143</v>
      </c>
      <c r="J74" s="104">
        <f>SUM(G74:I74)/2</f>
        <v>0.94100000000000006</v>
      </c>
      <c r="K74" s="15">
        <f>RONDAS!K601</f>
        <v>0.97599999999999998</v>
      </c>
      <c r="L74" s="15">
        <f>RONDAS!K665</f>
        <v>0.626</v>
      </c>
      <c r="M74" s="15">
        <f>RONDAS!K730</f>
        <v>0.95799999999999996</v>
      </c>
      <c r="N74" s="104">
        <f>SUM(K74:M74)/3</f>
        <v>0.85333333333333317</v>
      </c>
      <c r="O74" s="15">
        <f>(F74+J74+N74)/3</f>
        <v>0.91033333333333333</v>
      </c>
      <c r="P74" s="140"/>
      <c r="Q74" s="140"/>
      <c r="R74" s="141"/>
      <c r="S74" s="140"/>
    </row>
    <row r="75" spans="2:19" x14ac:dyDescent="0.25">
      <c r="B75" s="41" t="s">
        <v>138</v>
      </c>
      <c r="C75" s="16">
        <f>RONDAS!K221</f>
        <v>0.92800000000000016</v>
      </c>
      <c r="D75" s="78">
        <f>RONDAS!K282</f>
        <v>0.96160000000000001</v>
      </c>
      <c r="E75" s="15">
        <f>RONDAS!K344</f>
        <v>0.96</v>
      </c>
      <c r="F75" s="104">
        <f>SUM(C75:E75)/3</f>
        <v>0.94986666666666675</v>
      </c>
      <c r="G75" s="15">
        <f>RONDAS!K404</f>
        <v>1</v>
      </c>
      <c r="H75" s="15">
        <f>RONDAS!K464</f>
        <v>1</v>
      </c>
      <c r="I75" s="15" t="s">
        <v>143</v>
      </c>
      <c r="J75" s="104">
        <f>SUM(G75:I75)/2</f>
        <v>1</v>
      </c>
      <c r="K75" s="15">
        <f>RONDAS!K604</f>
        <v>1</v>
      </c>
      <c r="L75" s="15">
        <f>RONDAS!K668</f>
        <v>1</v>
      </c>
      <c r="M75" s="15">
        <f>RONDAS!K733</f>
        <v>0.98599999999999999</v>
      </c>
      <c r="N75" s="104">
        <f>SUM(K75:M75)/3</f>
        <v>0.99533333333333329</v>
      </c>
      <c r="O75" s="15">
        <f>(F75+J75+N75)/3</f>
        <v>0.98173333333333346</v>
      </c>
      <c r="P75" s="140"/>
      <c r="Q75" s="140"/>
      <c r="R75" s="141"/>
      <c r="S75" s="140"/>
    </row>
    <row r="76" spans="2:19" x14ac:dyDescent="0.25">
      <c r="B76" s="41" t="s">
        <v>139</v>
      </c>
      <c r="C76" s="16">
        <f>RONDAS!J224</f>
        <v>0.98000000000000009</v>
      </c>
      <c r="D76" s="78">
        <f>RONDAS!J285</f>
        <v>0.94399999999999995</v>
      </c>
      <c r="E76" s="15">
        <f>RONDAS!J347</f>
        <v>0.98320000000000007</v>
      </c>
      <c r="F76" s="104">
        <f>SUM(C76:E76)/3</f>
        <v>0.96906666666666663</v>
      </c>
      <c r="G76" s="15">
        <f>RONDAS!J407</f>
        <v>1</v>
      </c>
      <c r="H76" s="15">
        <f>RONDAS!J467</f>
        <v>1</v>
      </c>
      <c r="I76" s="15" t="s">
        <v>143</v>
      </c>
      <c r="J76" s="104">
        <f>SUM(G76:I76)/2</f>
        <v>1</v>
      </c>
      <c r="K76" s="15">
        <f>RONDAS!J607</f>
        <v>1</v>
      </c>
      <c r="L76" s="15">
        <f>RONDAS!J671</f>
        <v>1</v>
      </c>
      <c r="M76" s="15">
        <f>RONDAS!J736</f>
        <v>1</v>
      </c>
      <c r="N76" s="104">
        <f>SUM(K76:M76)/3</f>
        <v>1</v>
      </c>
      <c r="O76" s="15">
        <f>(F76+J76+N76)/3</f>
        <v>0.98968888888888884</v>
      </c>
      <c r="P76" s="140"/>
      <c r="Q76" s="140"/>
      <c r="R76" s="141"/>
      <c r="S76" s="140"/>
    </row>
    <row r="77" spans="2:19" x14ac:dyDescent="0.25">
      <c r="B77" s="42" t="s">
        <v>54</v>
      </c>
      <c r="C77" s="77">
        <f t="shared" ref="C77:O77" si="18">SUM(C74:C76)/3</f>
        <v>0.94200000000000006</v>
      </c>
      <c r="D77" s="77">
        <f t="shared" si="18"/>
        <v>0.95653333333333335</v>
      </c>
      <c r="E77" s="77">
        <f t="shared" si="18"/>
        <v>0.95706666666666662</v>
      </c>
      <c r="F77" s="105">
        <f t="shared" si="18"/>
        <v>0.95186666666666664</v>
      </c>
      <c r="G77" s="77">
        <f t="shared" si="18"/>
        <v>0.98999999999999988</v>
      </c>
      <c r="H77" s="77">
        <f t="shared" si="18"/>
        <v>0.97066666666666668</v>
      </c>
      <c r="I77" s="77">
        <f t="shared" si="18"/>
        <v>0</v>
      </c>
      <c r="J77" s="105">
        <f t="shared" si="18"/>
        <v>0.98033333333333328</v>
      </c>
      <c r="K77" s="77">
        <f t="shared" si="18"/>
        <v>0.99199999999999999</v>
      </c>
      <c r="L77" s="77">
        <f t="shared" si="18"/>
        <v>0.8753333333333333</v>
      </c>
      <c r="M77" s="77">
        <f t="shared" si="18"/>
        <v>0.98133333333333328</v>
      </c>
      <c r="N77" s="105">
        <f t="shared" si="18"/>
        <v>0.94955555555555549</v>
      </c>
      <c r="O77" s="77">
        <f t="shared" si="18"/>
        <v>0.9605851851851851</v>
      </c>
      <c r="P77" s="81"/>
      <c r="Q77" s="81"/>
      <c r="R77" s="141"/>
      <c r="S77" s="81"/>
    </row>
    <row r="79" spans="2:19" x14ac:dyDescent="0.25">
      <c r="B79" s="236" t="s">
        <v>148</v>
      </c>
      <c r="C79" s="237"/>
      <c r="D79" s="237"/>
      <c r="E79" s="237"/>
      <c r="F79" s="237"/>
      <c r="G79" s="237"/>
      <c r="H79" s="237"/>
      <c r="I79" s="237"/>
      <c r="J79" s="237"/>
      <c r="K79" s="238"/>
    </row>
    <row r="80" spans="2:19" x14ac:dyDescent="0.25">
      <c r="B80" s="149" t="s">
        <v>53</v>
      </c>
      <c r="C80" s="149" t="s">
        <v>48</v>
      </c>
      <c r="D80" s="149" t="s">
        <v>49</v>
      </c>
      <c r="E80" s="149" t="s">
        <v>50</v>
      </c>
      <c r="F80" s="103" t="s">
        <v>105</v>
      </c>
      <c r="G80" s="149" t="s">
        <v>51</v>
      </c>
      <c r="H80" s="149" t="s">
        <v>67</v>
      </c>
      <c r="I80" s="149" t="s">
        <v>68</v>
      </c>
      <c r="J80" s="103" t="s">
        <v>107</v>
      </c>
      <c r="K80" s="149" t="s">
        <v>54</v>
      </c>
    </row>
    <row r="81" spans="2:11" ht="25.5" x14ac:dyDescent="0.25">
      <c r="B81" s="41" t="s">
        <v>56</v>
      </c>
      <c r="C81" s="78">
        <f>RONDAS!E534</f>
        <v>0.33</v>
      </c>
      <c r="D81" s="78">
        <f>RONDAS!E540</f>
        <v>0.33</v>
      </c>
      <c r="E81" s="15">
        <f>RONDAS!E546</f>
        <v>0.33</v>
      </c>
      <c r="F81" s="104">
        <f>SUM(C81:E81)/3</f>
        <v>0.33</v>
      </c>
      <c r="G81" s="15">
        <f>RONDAS!E610</f>
        <v>0.33</v>
      </c>
      <c r="H81" s="15">
        <f>RONDAS!E674</f>
        <v>0.38</v>
      </c>
      <c r="I81" s="15">
        <f>RONDAS!E739</f>
        <v>0.46</v>
      </c>
      <c r="J81" s="104">
        <f>SUM(G81:I81)/3</f>
        <v>0.38999999999999996</v>
      </c>
      <c r="K81" s="15">
        <f>(F81+J81)/2</f>
        <v>0.36</v>
      </c>
    </row>
    <row r="82" spans="2:11" ht="25.5" x14ac:dyDescent="0.25">
      <c r="B82" s="41" t="s">
        <v>57</v>
      </c>
      <c r="C82" s="78">
        <f>RONDAS!F534</f>
        <v>0.75</v>
      </c>
      <c r="D82" s="78">
        <f>RONDAS!F540</f>
        <v>0.88</v>
      </c>
      <c r="E82" s="15">
        <f>RONDAS!F546</f>
        <v>1</v>
      </c>
      <c r="F82" s="104">
        <f>SUM(C82:E82)/3</f>
        <v>0.87666666666666659</v>
      </c>
      <c r="G82" s="15">
        <f>RONDAS!F610</f>
        <v>1</v>
      </c>
      <c r="H82" s="15">
        <f>RONDAS!F674</f>
        <v>0.96</v>
      </c>
      <c r="I82" s="15">
        <f>RONDAS!F739</f>
        <v>0.75</v>
      </c>
      <c r="J82" s="104">
        <f>SUM(G82:I82)/3</f>
        <v>0.90333333333333332</v>
      </c>
      <c r="K82" s="15">
        <f>(F82+J82)/2</f>
        <v>0.8899999999999999</v>
      </c>
    </row>
    <row r="83" spans="2:11" ht="51" x14ac:dyDescent="0.25">
      <c r="B83" s="80" t="s">
        <v>84</v>
      </c>
      <c r="C83" s="78">
        <f>RONDAS!G534</f>
        <v>0.25</v>
      </c>
      <c r="D83" s="78">
        <f>RONDAS!G540</f>
        <v>0.52</v>
      </c>
      <c r="E83" s="15">
        <f>RONDAS!G546</f>
        <v>0.22</v>
      </c>
      <c r="F83" s="104">
        <f>SUM(C83:E83)/3</f>
        <v>0.33</v>
      </c>
      <c r="G83" s="15">
        <f>RONDAS!G610</f>
        <v>0.89</v>
      </c>
      <c r="H83" s="15">
        <f>RONDAS!G674</f>
        <v>0.87</v>
      </c>
      <c r="I83" s="15">
        <f>RONDAS!G739</f>
        <v>0.83</v>
      </c>
      <c r="J83" s="104">
        <f>SUM(G83:I83)/3</f>
        <v>0.86333333333333329</v>
      </c>
      <c r="K83" s="15">
        <f>(F83+J83)/2</f>
        <v>0.59666666666666668</v>
      </c>
    </row>
    <row r="84" spans="2:11" ht="25.5" x14ac:dyDescent="0.25">
      <c r="B84" s="41" t="s">
        <v>58</v>
      </c>
      <c r="C84" s="78">
        <f>RONDAS!H534</f>
        <v>1</v>
      </c>
      <c r="D84" s="78">
        <f>RONDAS!H540</f>
        <v>0.92</v>
      </c>
      <c r="E84" s="15">
        <f>RONDAS!H546</f>
        <v>1</v>
      </c>
      <c r="F84" s="104">
        <f>SUM(C84:E84)/3</f>
        <v>0.97333333333333327</v>
      </c>
      <c r="G84" s="15">
        <f>RONDAS!H610</f>
        <v>0.88</v>
      </c>
      <c r="H84" s="15">
        <f>RONDAS!H674</f>
        <v>0.96</v>
      </c>
      <c r="I84" s="15">
        <f>RONDAS!H739</f>
        <v>0.75</v>
      </c>
      <c r="J84" s="104">
        <f>SUM(G84:I84)/3</f>
        <v>0.86333333333333329</v>
      </c>
      <c r="K84" s="15">
        <f>(F84+J84)/2</f>
        <v>0.91833333333333322</v>
      </c>
    </row>
    <row r="85" spans="2:11" x14ac:dyDescent="0.25">
      <c r="B85" s="42" t="s">
        <v>54</v>
      </c>
      <c r="C85" s="77">
        <f>SUM(C81:C84)/4</f>
        <v>0.58250000000000002</v>
      </c>
      <c r="D85" s="77">
        <f t="shared" ref="D85:K85" si="19">SUM(D81:D84)/4</f>
        <v>0.66249999999999998</v>
      </c>
      <c r="E85" s="77">
        <f t="shared" si="19"/>
        <v>0.63749999999999996</v>
      </c>
      <c r="F85" s="105">
        <f t="shared" si="19"/>
        <v>0.62749999999999995</v>
      </c>
      <c r="G85" s="77">
        <f t="shared" si="19"/>
        <v>0.77500000000000002</v>
      </c>
      <c r="H85" s="77">
        <f t="shared" si="19"/>
        <v>0.79249999999999998</v>
      </c>
      <c r="I85" s="77">
        <f t="shared" si="19"/>
        <v>0.69750000000000001</v>
      </c>
      <c r="J85" s="105">
        <f t="shared" si="19"/>
        <v>0.75499999999999989</v>
      </c>
      <c r="K85" s="77">
        <f t="shared" si="19"/>
        <v>0.69124999999999992</v>
      </c>
    </row>
    <row r="87" spans="2:11" x14ac:dyDescent="0.25">
      <c r="B87" s="236" t="s">
        <v>149</v>
      </c>
      <c r="C87" s="237"/>
      <c r="D87" s="237"/>
      <c r="E87" s="237"/>
      <c r="F87" s="237"/>
      <c r="G87" s="237"/>
      <c r="H87" s="237"/>
      <c r="I87" s="237"/>
      <c r="J87" s="237"/>
      <c r="K87" s="238"/>
    </row>
    <row r="88" spans="2:11" x14ac:dyDescent="0.25">
      <c r="B88" s="149" t="s">
        <v>53</v>
      </c>
      <c r="C88" s="149" t="s">
        <v>48</v>
      </c>
      <c r="D88" s="149" t="s">
        <v>49</v>
      </c>
      <c r="E88" s="149" t="s">
        <v>50</v>
      </c>
      <c r="F88" s="103" t="s">
        <v>105</v>
      </c>
      <c r="G88" s="149" t="s">
        <v>51</v>
      </c>
      <c r="H88" s="149" t="s">
        <v>67</v>
      </c>
      <c r="I88" s="149" t="s">
        <v>68</v>
      </c>
      <c r="J88" s="103" t="s">
        <v>107</v>
      </c>
      <c r="K88" s="149" t="s">
        <v>54</v>
      </c>
    </row>
    <row r="89" spans="2:11" ht="25.5" x14ac:dyDescent="0.25">
      <c r="B89" s="41" t="s">
        <v>56</v>
      </c>
      <c r="C89" s="78">
        <f>RONDAS!E535</f>
        <v>0.67</v>
      </c>
      <c r="D89" s="78">
        <f>RONDAS!E541</f>
        <v>0.5</v>
      </c>
      <c r="E89" s="15">
        <f>RONDAS!E547</f>
        <v>0.33</v>
      </c>
      <c r="F89" s="104">
        <f>SUM(C89:E89)/3</f>
        <v>0.5</v>
      </c>
      <c r="G89" s="15">
        <f>RONDAS!E611</f>
        <v>0.67</v>
      </c>
      <c r="H89" s="15">
        <f>RONDAS!E675</f>
        <v>0.75</v>
      </c>
      <c r="I89" s="15">
        <f>RONDAS!E740</f>
        <v>0.67</v>
      </c>
      <c r="J89" s="104">
        <f>SUM(G89:I89)/3</f>
        <v>0.69666666666666666</v>
      </c>
      <c r="K89" s="15">
        <f>(F89+J89)/2</f>
        <v>0.59833333333333338</v>
      </c>
    </row>
    <row r="90" spans="2:11" ht="25.5" x14ac:dyDescent="0.25">
      <c r="B90" s="41" t="s">
        <v>57</v>
      </c>
      <c r="C90" s="78">
        <f>RONDAS!F535</f>
        <v>0.95</v>
      </c>
      <c r="D90" s="78">
        <f>RONDAS!F541</f>
        <v>0.5</v>
      </c>
      <c r="E90" s="15">
        <f>RONDAS!F547</f>
        <v>0.75</v>
      </c>
      <c r="F90" s="104">
        <f>SUM(C90:E90)/3</f>
        <v>0.73333333333333339</v>
      </c>
      <c r="G90" s="15">
        <f>RONDAS!F611</f>
        <v>1</v>
      </c>
      <c r="H90" s="15">
        <f>RONDAS!F675</f>
        <v>1</v>
      </c>
      <c r="I90" s="15">
        <f>RONDAS!F740</f>
        <v>0.94</v>
      </c>
      <c r="J90" s="104">
        <f>SUM(G90:I90)/3</f>
        <v>0.98</v>
      </c>
      <c r="K90" s="15">
        <f>(F90+J90)/2</f>
        <v>0.85666666666666669</v>
      </c>
    </row>
    <row r="91" spans="2:11" ht="51" x14ac:dyDescent="0.25">
      <c r="B91" s="80" t="s">
        <v>84</v>
      </c>
      <c r="C91" s="78">
        <f>RONDAS!G535</f>
        <v>0.92</v>
      </c>
      <c r="D91" s="78">
        <f>RONDAS!G541</f>
        <v>1</v>
      </c>
      <c r="E91" s="15">
        <f>RONDAS!G547</f>
        <v>0.5</v>
      </c>
      <c r="F91" s="104">
        <f>SUM(C91:E91)/3</f>
        <v>0.80666666666666664</v>
      </c>
      <c r="G91" s="15">
        <f>RONDAS!G611</f>
        <v>1</v>
      </c>
      <c r="H91" s="15">
        <f>RONDAS!G675</f>
        <v>0.94</v>
      </c>
      <c r="I91" s="15">
        <f>RONDAS!G740</f>
        <v>0.97</v>
      </c>
      <c r="J91" s="104">
        <f>SUM(G91:I91)/3</f>
        <v>0.97000000000000008</v>
      </c>
      <c r="K91" s="15">
        <f>(F91+J91)/2</f>
        <v>0.88833333333333342</v>
      </c>
    </row>
    <row r="92" spans="2:11" ht="25.5" x14ac:dyDescent="0.25">
      <c r="B92" s="41" t="s">
        <v>58</v>
      </c>
      <c r="C92" s="78">
        <f>RONDAS!H535</f>
        <v>1</v>
      </c>
      <c r="D92" s="78">
        <f>RONDAS!H541</f>
        <v>1</v>
      </c>
      <c r="E92" s="15">
        <f>RONDAS!H547</f>
        <v>1</v>
      </c>
      <c r="F92" s="104">
        <f>SUM(C92:E92)/3</f>
        <v>1</v>
      </c>
      <c r="G92" s="15">
        <f>RONDAS!H611</f>
        <v>1</v>
      </c>
      <c r="H92" s="15">
        <f>RONDAS!H675</f>
        <v>1</v>
      </c>
      <c r="I92" s="15">
        <f>RONDAS!H740</f>
        <v>1</v>
      </c>
      <c r="J92" s="104">
        <f>SUM(G92:I92)/3</f>
        <v>1</v>
      </c>
      <c r="K92" s="15">
        <f>(F92+J92)/2</f>
        <v>1</v>
      </c>
    </row>
    <row r="93" spans="2:11" x14ac:dyDescent="0.25">
      <c r="B93" s="42" t="s">
        <v>54</v>
      </c>
      <c r="C93" s="77">
        <f t="shared" ref="C93:K93" si="20">SUM(C89:C92)/4</f>
        <v>0.88500000000000001</v>
      </c>
      <c r="D93" s="77">
        <f t="shared" si="20"/>
        <v>0.75</v>
      </c>
      <c r="E93" s="77">
        <f t="shared" si="20"/>
        <v>0.64500000000000002</v>
      </c>
      <c r="F93" s="105">
        <f t="shared" si="20"/>
        <v>0.76</v>
      </c>
      <c r="G93" s="77">
        <f t="shared" si="20"/>
        <v>0.91749999999999998</v>
      </c>
      <c r="H93" s="77">
        <f t="shared" si="20"/>
        <v>0.92249999999999999</v>
      </c>
      <c r="I93" s="77">
        <f t="shared" si="20"/>
        <v>0.89500000000000002</v>
      </c>
      <c r="J93" s="105">
        <f t="shared" si="20"/>
        <v>0.91166666666666674</v>
      </c>
      <c r="K93" s="77">
        <f t="shared" si="20"/>
        <v>0.83583333333333343</v>
      </c>
    </row>
  </sheetData>
  <mergeCells count="12">
    <mergeCell ref="B79:K79"/>
    <mergeCell ref="B87:K87"/>
    <mergeCell ref="B72:O72"/>
    <mergeCell ref="B38:S38"/>
    <mergeCell ref="B45:S45"/>
    <mergeCell ref="B53:S53"/>
    <mergeCell ref="B63:S63"/>
    <mergeCell ref="C1:S1"/>
    <mergeCell ref="B3:S3"/>
    <mergeCell ref="B22:S22"/>
    <mergeCell ref="B30:S30"/>
    <mergeCell ref="B13:S13"/>
  </mergeCells>
  <pageMargins left="0.25" right="0.25" top="0.75" bottom="0.75" header="0.3" footer="0.3"/>
  <pageSetup paperSize="9" scale="8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1"/>
  <sheetViews>
    <sheetView zoomScale="120" zoomScaleNormal="120" workbookViewId="0">
      <selection activeCell="A2" sqref="A2:R2"/>
    </sheetView>
  </sheetViews>
  <sheetFormatPr baseColWidth="10" defaultRowHeight="15" x14ac:dyDescent="0.25"/>
  <cols>
    <col min="1" max="1" width="34" customWidth="1"/>
    <col min="2" max="18" width="9" customWidth="1"/>
    <col min="20" max="20" width="36.5703125" customWidth="1"/>
    <col min="22" max="22" width="39.5703125" customWidth="1"/>
  </cols>
  <sheetData>
    <row r="2" spans="1:18" ht="48.75" customHeight="1" x14ac:dyDescent="0.25">
      <c r="A2" s="242" t="s">
        <v>111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</row>
    <row r="4" spans="1:18" ht="25.5" x14ac:dyDescent="0.25">
      <c r="A4" s="47" t="s">
        <v>64</v>
      </c>
      <c r="B4" s="47" t="s">
        <v>74</v>
      </c>
      <c r="C4" s="47" t="s">
        <v>75</v>
      </c>
      <c r="D4" s="47" t="s">
        <v>10</v>
      </c>
      <c r="E4" s="95" t="s">
        <v>95</v>
      </c>
      <c r="F4" s="47" t="s">
        <v>45</v>
      </c>
      <c r="G4" s="48" t="s">
        <v>46</v>
      </c>
      <c r="H4" s="48" t="s">
        <v>47</v>
      </c>
      <c r="I4" s="95" t="s">
        <v>96</v>
      </c>
      <c r="J4" s="48" t="s">
        <v>48</v>
      </c>
      <c r="K4" s="48" t="s">
        <v>49</v>
      </c>
      <c r="L4" s="48" t="s">
        <v>99</v>
      </c>
      <c r="M4" s="95" t="s">
        <v>97</v>
      </c>
      <c r="N4" s="48" t="s">
        <v>100</v>
      </c>
      <c r="O4" s="48" t="s">
        <v>101</v>
      </c>
      <c r="P4" s="48" t="s">
        <v>102</v>
      </c>
      <c r="Q4" s="95" t="s">
        <v>108</v>
      </c>
      <c r="R4" s="48" t="s">
        <v>54</v>
      </c>
    </row>
    <row r="5" spans="1:18" x14ac:dyDescent="0.25">
      <c r="A5" s="49" t="s">
        <v>19</v>
      </c>
      <c r="B5" s="62">
        <f>RONDAS!K22</f>
        <v>0.90700000000000003</v>
      </c>
      <c r="C5" s="62">
        <f>RONDAS!K74</f>
        <v>0.94166666666666676</v>
      </c>
      <c r="D5" s="82">
        <f>RONDAS!K127</f>
        <v>0.92166666666666675</v>
      </c>
      <c r="E5" s="96">
        <f>SUM(B5:D5)/3</f>
        <v>0.92344444444444462</v>
      </c>
      <c r="F5" s="82">
        <f>RONDAS!K179</f>
        <v>0.94099999999999984</v>
      </c>
      <c r="G5" s="83">
        <f>RONDAS!K240</f>
        <v>0.96499999999999997</v>
      </c>
      <c r="H5" s="83">
        <f>RONDAS!K302</f>
        <v>0.97333333333333327</v>
      </c>
      <c r="I5" s="102">
        <f>SUM(F5:H5)/3</f>
        <v>0.95977777777777762</v>
      </c>
      <c r="J5" s="83">
        <f>RONDAS!K362</f>
        <v>0.97666666666666657</v>
      </c>
      <c r="K5" s="83">
        <f>RONDAS!K422</f>
        <v>0.96166666666666678</v>
      </c>
      <c r="L5" s="83">
        <f>RONDAS!K482</f>
        <v>0.95100000000000007</v>
      </c>
      <c r="M5" s="142">
        <f>SUM(J5:L5)/3</f>
        <v>0.96311111111111114</v>
      </c>
      <c r="N5" s="83">
        <f>RONDAS!K552</f>
        <v>0.98</v>
      </c>
      <c r="O5" s="83">
        <f>RONDAS!K616</f>
        <v>0.96333333333333337</v>
      </c>
      <c r="P5" s="83">
        <f>RONDAS!K681</f>
        <v>0.98166666666666658</v>
      </c>
      <c r="Q5" s="102">
        <f>SUM(N5:P5)/3</f>
        <v>0.97499999999999998</v>
      </c>
      <c r="R5" s="83">
        <f>(E5+I5+M5+Q5)/4</f>
        <v>0.95533333333333337</v>
      </c>
    </row>
    <row r="6" spans="1:18" x14ac:dyDescent="0.25">
      <c r="A6" s="49" t="s">
        <v>20</v>
      </c>
      <c r="B6" s="62">
        <f>RONDAS!K23</f>
        <v>0.9966666666666667</v>
      </c>
      <c r="C6" s="62">
        <f>RONDAS!K75</f>
        <v>0.98333333333333328</v>
      </c>
      <c r="D6" s="82">
        <f>RONDAS!K128</f>
        <v>0.95833333333333337</v>
      </c>
      <c r="E6" s="96">
        <f t="shared" ref="E6:E25" si="0">SUM(B6:D6)/3</f>
        <v>0.97944444444444445</v>
      </c>
      <c r="F6" s="82">
        <f>RONDAS!K180</f>
        <v>0.97666666666666668</v>
      </c>
      <c r="G6" s="83">
        <f>RONDAS!K241</f>
        <v>0.98499999999999999</v>
      </c>
      <c r="H6" s="83">
        <f>RONDAS!K303</f>
        <v>0.9916666666666667</v>
      </c>
      <c r="I6" s="102">
        <f t="shared" ref="I6:I24" si="1">SUM(F6:H6)/3</f>
        <v>0.98444444444444434</v>
      </c>
      <c r="J6" s="83">
        <f>RONDAS!K363</f>
        <v>0.9816666666666668</v>
      </c>
      <c r="K6" s="83">
        <f>RONDAS!K423</f>
        <v>0.97933333333333339</v>
      </c>
      <c r="L6" s="83">
        <f>RONDAS!K483</f>
        <v>0.97316666666666674</v>
      </c>
      <c r="M6" s="142">
        <f t="shared" ref="M6:M21" si="2">SUM(J6:L6)/3</f>
        <v>0.97805555555555568</v>
      </c>
      <c r="N6" s="83">
        <f>RONDAS!K553</f>
        <v>0.98499999999999988</v>
      </c>
      <c r="O6" s="83">
        <f>RONDAS!K617</f>
        <v>0.99166666666666659</v>
      </c>
      <c r="P6" s="83">
        <f>RONDAS!K682</f>
        <v>0.98666666666666669</v>
      </c>
      <c r="Q6" s="102">
        <f t="shared" ref="Q6:Q21" si="3">SUM(N6:P6)/3</f>
        <v>0.98777777777777775</v>
      </c>
      <c r="R6" s="83">
        <f t="shared" ref="R6:R24" si="4">(E6+I6+M6+Q6)/4</f>
        <v>0.98243055555555547</v>
      </c>
    </row>
    <row r="7" spans="1:18" x14ac:dyDescent="0.25">
      <c r="A7" s="49" t="s">
        <v>21</v>
      </c>
      <c r="B7" s="62">
        <f>RONDAS!K24</f>
        <v>0.97666666666666657</v>
      </c>
      <c r="C7" s="62">
        <f>RONDAS!K76</f>
        <v>0.99333333333333329</v>
      </c>
      <c r="D7" s="82">
        <f>RONDAS!K129</f>
        <v>0.99299999999999999</v>
      </c>
      <c r="E7" s="96">
        <f t="shared" si="0"/>
        <v>0.98766666666666658</v>
      </c>
      <c r="F7" s="82">
        <f>RONDAS!K181</f>
        <v>0.9916666666666667</v>
      </c>
      <c r="G7" s="83">
        <f>RONDAS!K242</f>
        <v>0.98750000000000016</v>
      </c>
      <c r="H7" s="83">
        <f>RONDAS!K304</f>
        <v>0.98833333333333329</v>
      </c>
      <c r="I7" s="102">
        <f t="shared" si="1"/>
        <v>0.98916666666666675</v>
      </c>
      <c r="J7" s="83">
        <f>RONDAS!K364</f>
        <v>0.97666666666666657</v>
      </c>
      <c r="K7" s="83">
        <f>RONDAS!K424</f>
        <v>0.9900000000000001</v>
      </c>
      <c r="L7" s="83">
        <f>RONDAS!K484</f>
        <v>0.9863333333333334</v>
      </c>
      <c r="M7" s="142">
        <f t="shared" si="2"/>
        <v>0.98433333333333339</v>
      </c>
      <c r="N7" s="83">
        <f>RONDAS!K554</f>
        <v>0.9916666666666667</v>
      </c>
      <c r="O7" s="83">
        <f>RONDAS!K618</f>
        <v>0.97333333333333327</v>
      </c>
      <c r="P7" s="83">
        <f>RONDAS!K683</f>
        <v>0.9900000000000001</v>
      </c>
      <c r="Q7" s="102">
        <f t="shared" si="3"/>
        <v>0.98499999999999999</v>
      </c>
      <c r="R7" s="83">
        <f t="shared" si="4"/>
        <v>0.98654166666666665</v>
      </c>
    </row>
    <row r="8" spans="1:18" x14ac:dyDescent="0.25">
      <c r="A8" s="49" t="s">
        <v>82</v>
      </c>
      <c r="B8" s="82" t="s">
        <v>118</v>
      </c>
      <c r="C8" s="62">
        <f>RONDAS!K77</f>
        <v>0.95166666666666666</v>
      </c>
      <c r="D8" s="82" t="s">
        <v>118</v>
      </c>
      <c r="E8" s="96">
        <f>SUM(B8:D8)</f>
        <v>0.95166666666666666</v>
      </c>
      <c r="F8" s="82" t="s">
        <v>118</v>
      </c>
      <c r="G8" s="83" t="s">
        <v>118</v>
      </c>
      <c r="H8" s="83"/>
      <c r="I8" s="102">
        <f>SUM(F8:H8)/2</f>
        <v>0</v>
      </c>
      <c r="J8" s="83" t="s">
        <v>118</v>
      </c>
      <c r="K8" s="83" t="s">
        <v>118</v>
      </c>
      <c r="L8" s="83" t="s">
        <v>118</v>
      </c>
      <c r="M8" s="142">
        <f t="shared" si="2"/>
        <v>0</v>
      </c>
      <c r="N8" s="82" t="s">
        <v>118</v>
      </c>
      <c r="O8" s="82" t="s">
        <v>118</v>
      </c>
      <c r="P8" s="82" t="s">
        <v>118</v>
      </c>
      <c r="Q8" s="102" t="s">
        <v>118</v>
      </c>
      <c r="R8" s="83">
        <f>E8</f>
        <v>0.95166666666666666</v>
      </c>
    </row>
    <row r="9" spans="1:18" x14ac:dyDescent="0.25">
      <c r="A9" s="49" t="s">
        <v>83</v>
      </c>
      <c r="B9" s="62">
        <f>RONDAS!K26</f>
        <v>0.94833333333333336</v>
      </c>
      <c r="C9" s="62">
        <f>RONDAS!K81</f>
        <v>0.89166666666666661</v>
      </c>
      <c r="D9" s="82">
        <f>RONDAS!K130</f>
        <v>0.94333333333333336</v>
      </c>
      <c r="E9" s="96">
        <f t="shared" si="0"/>
        <v>0.9277777777777777</v>
      </c>
      <c r="F9" s="82">
        <f>RONDAS!K182</f>
        <v>0.96333333333333326</v>
      </c>
      <c r="G9" s="83">
        <f>RONDAS!K243</f>
        <v>0.97499999999999998</v>
      </c>
      <c r="H9" s="83">
        <f>RONDAS!K305</f>
        <v>0.98333333333333328</v>
      </c>
      <c r="I9" s="102">
        <f t="shared" si="1"/>
        <v>0.9738888888888888</v>
      </c>
      <c r="J9" s="83">
        <f>RONDAS!K365</f>
        <v>0.97166666666666668</v>
      </c>
      <c r="K9" s="83">
        <f>RONDAS!K425</f>
        <v>0.97333333333333327</v>
      </c>
      <c r="L9" s="83">
        <f>RONDAS!K485</f>
        <v>0.95833333333333337</v>
      </c>
      <c r="M9" s="142">
        <f t="shared" si="2"/>
        <v>0.96777777777777774</v>
      </c>
      <c r="N9" s="83">
        <f>RONDAS!K555</f>
        <v>0.97000000000000008</v>
      </c>
      <c r="O9" s="83">
        <f>RONDAS!K619</f>
        <v>0.96333333333333337</v>
      </c>
      <c r="P9" s="83">
        <f>RONDAS!K684</f>
        <v>0.97833333333333339</v>
      </c>
      <c r="Q9" s="102">
        <f t="shared" si="3"/>
        <v>0.97055555555555573</v>
      </c>
      <c r="R9" s="83">
        <f t="shared" si="4"/>
        <v>0.96</v>
      </c>
    </row>
    <row r="10" spans="1:18" x14ac:dyDescent="0.25">
      <c r="A10" s="49" t="s">
        <v>22</v>
      </c>
      <c r="B10" s="62">
        <f>RONDAS!K27</f>
        <v>0.93666666666666665</v>
      </c>
      <c r="C10" s="62">
        <f>RONDAS!K79</f>
        <v>0.94666666666666666</v>
      </c>
      <c r="D10" s="82">
        <f>RONDAS!K131</f>
        <v>0.96833333333333327</v>
      </c>
      <c r="E10" s="96">
        <f>SUM(B10:D10)/3</f>
        <v>0.95055555555555549</v>
      </c>
      <c r="F10" s="82">
        <f>RONDAS!K183</f>
        <v>0.95500000000000007</v>
      </c>
      <c r="G10" s="83">
        <f>RONDAS!K244</f>
        <v>0.98</v>
      </c>
      <c r="H10" s="83">
        <f>RONDAS!K306</f>
        <v>0.98833333333333329</v>
      </c>
      <c r="I10" s="102">
        <f>SUM(F10:H10)/3</f>
        <v>0.97444444444444445</v>
      </c>
      <c r="J10" s="83">
        <f>RONDAS!K366</f>
        <v>0.96499999999999986</v>
      </c>
      <c r="K10" s="83">
        <f>RONDAS!K426</f>
        <v>0.96833333333333327</v>
      </c>
      <c r="L10" s="83">
        <f>RONDAS!K486</f>
        <v>0.98999999999999988</v>
      </c>
      <c r="M10" s="142">
        <f t="shared" si="2"/>
        <v>0.97444444444444434</v>
      </c>
      <c r="N10" s="83">
        <f>RONDAS!K556</f>
        <v>0.97166666666666668</v>
      </c>
      <c r="O10" s="83">
        <f>RONDAS!K620</f>
        <v>0.98166666666666658</v>
      </c>
      <c r="P10" s="83">
        <f>RONDAS!K685</f>
        <v>0.98666666666666669</v>
      </c>
      <c r="Q10" s="102">
        <f>SUM(N10:P10)/3</f>
        <v>0.98</v>
      </c>
      <c r="R10" s="83">
        <f t="shared" si="4"/>
        <v>0.96986111111111106</v>
      </c>
    </row>
    <row r="11" spans="1:18" x14ac:dyDescent="0.25">
      <c r="A11" s="49" t="s">
        <v>88</v>
      </c>
      <c r="B11" s="62">
        <f>RONDAS!K29</f>
        <v>0.90333333333333332</v>
      </c>
      <c r="C11" s="62">
        <f>RONDAS!K81</f>
        <v>0.89166666666666661</v>
      </c>
      <c r="D11" s="82">
        <f>RONDAS!K133</f>
        <v>0.91333333333333344</v>
      </c>
      <c r="E11" s="96">
        <f t="shared" si="0"/>
        <v>0.90277777777777779</v>
      </c>
      <c r="F11" s="82">
        <f>RONDAS!K185</f>
        <v>0.92833333333333334</v>
      </c>
      <c r="G11" s="83">
        <f>RONDAS!K246</f>
        <v>0.94499999999999995</v>
      </c>
      <c r="H11" s="83">
        <f>RONDAS!K308</f>
        <v>0.92833333333333323</v>
      </c>
      <c r="I11" s="102">
        <f t="shared" si="1"/>
        <v>0.93388888888888888</v>
      </c>
      <c r="J11" s="83">
        <f>RONDAS!K368</f>
        <v>0.95000000000000007</v>
      </c>
      <c r="K11" s="83">
        <f>RONDAS!K428</f>
        <v>0.94499999999999995</v>
      </c>
      <c r="L11" s="83">
        <f>RONDAS!K488</f>
        <v>0.94499999999999995</v>
      </c>
      <c r="M11" s="142">
        <f t="shared" si="2"/>
        <v>0.94666666666666666</v>
      </c>
      <c r="N11" s="83">
        <f>RONDAS!K558</f>
        <v>0.94999999999999984</v>
      </c>
      <c r="O11" s="83">
        <f>RONDAS!K622</f>
        <v>0.94999999999999984</v>
      </c>
      <c r="P11" s="83">
        <f>RONDAS!K687</f>
        <v>0.96000000000000008</v>
      </c>
      <c r="Q11" s="102">
        <f t="shared" si="3"/>
        <v>0.95333333333333325</v>
      </c>
      <c r="R11" s="83">
        <f t="shared" si="4"/>
        <v>0.93416666666666659</v>
      </c>
    </row>
    <row r="12" spans="1:18" ht="26.25" customHeight="1" x14ac:dyDescent="0.25">
      <c r="A12" s="49" t="s">
        <v>87</v>
      </c>
      <c r="B12" s="62">
        <f>RONDAS!K30</f>
        <v>0.8633333333333334</v>
      </c>
      <c r="C12" s="62">
        <f>RONDAS!K82</f>
        <v>0.89999999999999991</v>
      </c>
      <c r="D12" s="82">
        <f>RONDAS!K134</f>
        <v>0.92999999999999983</v>
      </c>
      <c r="E12" s="96">
        <f>SUM(B12:D12)/3</f>
        <v>0.89777777777777767</v>
      </c>
      <c r="F12" s="82" t="s">
        <v>118</v>
      </c>
      <c r="G12" s="83" t="s">
        <v>118</v>
      </c>
      <c r="H12" s="83"/>
      <c r="I12" s="102">
        <f t="shared" si="1"/>
        <v>0</v>
      </c>
      <c r="J12" s="83" t="s">
        <v>118</v>
      </c>
      <c r="K12" s="83" t="s">
        <v>118</v>
      </c>
      <c r="L12" s="83" t="s">
        <v>118</v>
      </c>
      <c r="M12" s="142">
        <f t="shared" si="2"/>
        <v>0</v>
      </c>
      <c r="N12" s="83" t="s">
        <v>118</v>
      </c>
      <c r="O12" s="83" t="s">
        <v>118</v>
      </c>
      <c r="P12" s="83" t="s">
        <v>118</v>
      </c>
      <c r="Q12" s="102" t="s">
        <v>118</v>
      </c>
      <c r="R12" s="83">
        <f>E12</f>
        <v>0.89777777777777767</v>
      </c>
    </row>
    <row r="13" spans="1:18" x14ac:dyDescent="0.25">
      <c r="A13" s="49" t="s">
        <v>23</v>
      </c>
      <c r="B13" s="62">
        <f>RONDAS!K31</f>
        <v>0.91833333333333333</v>
      </c>
      <c r="C13" s="62">
        <f>RONDAS!K83</f>
        <v>0.95333333333333325</v>
      </c>
      <c r="D13" s="82">
        <f>RONDAS!K135</f>
        <v>0.95333333333333325</v>
      </c>
      <c r="E13" s="96">
        <f t="shared" si="0"/>
        <v>0.94166666666666654</v>
      </c>
      <c r="F13" s="82">
        <f>RONDAS!K186</f>
        <v>0.96833333333333338</v>
      </c>
      <c r="G13" s="83">
        <f>RONDAS!K247</f>
        <v>0.94833333333333325</v>
      </c>
      <c r="H13" s="83">
        <f>RONDAS!K309</f>
        <v>0.98999999999999988</v>
      </c>
      <c r="I13" s="102">
        <f t="shared" si="1"/>
        <v>0.9688888888888888</v>
      </c>
      <c r="J13" s="83">
        <f>RONDAS!K369</f>
        <v>0.96166666666666656</v>
      </c>
      <c r="K13" s="83">
        <f>RONDAS!K429</f>
        <v>0.98666666666666669</v>
      </c>
      <c r="L13" s="83">
        <f>RONDAS!K489</f>
        <v>0.98499999999999999</v>
      </c>
      <c r="M13" s="142">
        <f t="shared" si="2"/>
        <v>0.97777777777777775</v>
      </c>
      <c r="N13" s="83">
        <f>RONDAS!K559</f>
        <v>0.98499999999999999</v>
      </c>
      <c r="O13" s="83">
        <f>RONDAS!K623</f>
        <v>0.99333333333333329</v>
      </c>
      <c r="P13" s="83">
        <f>RONDAS!K688</f>
        <v>0.98166666666666658</v>
      </c>
      <c r="Q13" s="102">
        <f t="shared" si="3"/>
        <v>0.98666666666666669</v>
      </c>
      <c r="R13" s="83">
        <f t="shared" si="4"/>
        <v>0.96875</v>
      </c>
    </row>
    <row r="14" spans="1:18" ht="24.75" customHeight="1" x14ac:dyDescent="0.25">
      <c r="A14" s="49" t="s">
        <v>80</v>
      </c>
      <c r="B14" s="62">
        <f>RONDAS!K28</f>
        <v>1</v>
      </c>
      <c r="C14" s="62">
        <f>RONDAS!K80</f>
        <v>0.9816666666666668</v>
      </c>
      <c r="D14" s="82">
        <f>RONDAS!K132</f>
        <v>1</v>
      </c>
      <c r="E14" s="96">
        <f>SUM(B14:D14)/3</f>
        <v>0.99388888888888893</v>
      </c>
      <c r="F14" s="82">
        <f>RONDAS!K184</f>
        <v>0.96499999999999997</v>
      </c>
      <c r="G14" s="83">
        <f>RONDAS!K245</f>
        <v>0.98833333333333329</v>
      </c>
      <c r="H14" s="83">
        <f>RONDAS!K307</f>
        <v>0.98999999999999988</v>
      </c>
      <c r="I14" s="102">
        <f t="shared" si="1"/>
        <v>0.98111111111111093</v>
      </c>
      <c r="J14" s="83">
        <f>RONDAS!K367</f>
        <v>0.96666666666666679</v>
      </c>
      <c r="K14" s="83">
        <f>RONDAS!K427</f>
        <v>0.96666666666666679</v>
      </c>
      <c r="L14" s="83">
        <f>RONDAS!K487</f>
        <v>0.97333333333333327</v>
      </c>
      <c r="M14" s="142">
        <f t="shared" si="2"/>
        <v>0.96888888888888891</v>
      </c>
      <c r="N14" s="83">
        <f>RONDAS!K557</f>
        <v>0.98499999999999999</v>
      </c>
      <c r="O14" s="83">
        <f>RONDAS!K621</f>
        <v>0.98499999999999999</v>
      </c>
      <c r="P14" s="83">
        <f>RONDAS!K686</f>
        <v>0.98499999999999999</v>
      </c>
      <c r="Q14" s="102">
        <f t="shared" si="3"/>
        <v>0.98499999999999999</v>
      </c>
      <c r="R14" s="83">
        <f t="shared" si="4"/>
        <v>0.98222222222222222</v>
      </c>
    </row>
    <row r="15" spans="1:18" x14ac:dyDescent="0.25">
      <c r="A15" s="49" t="s">
        <v>26</v>
      </c>
      <c r="B15" s="62">
        <f>RONDAS!I35</f>
        <v>0.72499999999999998</v>
      </c>
      <c r="C15" s="62">
        <f>RONDAS!I88</f>
        <v>0.77</v>
      </c>
      <c r="D15" s="82">
        <f>RONDAS!I139</f>
        <v>0.79749999999999999</v>
      </c>
      <c r="E15" s="96">
        <f t="shared" si="0"/>
        <v>0.76416666666666666</v>
      </c>
      <c r="F15" s="82">
        <f>RONDAS!I190</f>
        <v>0.75750000000000006</v>
      </c>
      <c r="G15" s="83">
        <f>RONDAS!I251</f>
        <v>0.80750000000000011</v>
      </c>
      <c r="H15" s="83">
        <f>RONDAS!I313</f>
        <v>0.84250000000000003</v>
      </c>
      <c r="I15" s="102">
        <f t="shared" si="1"/>
        <v>0.8025000000000001</v>
      </c>
      <c r="J15" s="83">
        <f>RONDAS!I373</f>
        <v>0.86499999999999999</v>
      </c>
      <c r="K15" s="83">
        <f>RONDAS!I433</f>
        <v>0.81750000000000012</v>
      </c>
      <c r="L15" s="83">
        <f>RONDAS!I493</f>
        <v>0.70250000000000001</v>
      </c>
      <c r="M15" s="142">
        <f t="shared" si="2"/>
        <v>0.79500000000000004</v>
      </c>
      <c r="N15" s="83">
        <f>RONDAS!I563</f>
        <v>0.82250000000000001</v>
      </c>
      <c r="O15" s="83">
        <f>RONDAS!I627</f>
        <v>0.77</v>
      </c>
      <c r="P15" s="83">
        <f>RONDAS!I692</f>
        <v>0.8125</v>
      </c>
      <c r="Q15" s="102">
        <f t="shared" si="3"/>
        <v>0.80166666666666675</v>
      </c>
      <c r="R15" s="83">
        <f t="shared" si="4"/>
        <v>0.79083333333333339</v>
      </c>
    </row>
    <row r="16" spans="1:18" x14ac:dyDescent="0.25">
      <c r="A16" s="49" t="s">
        <v>32</v>
      </c>
      <c r="B16" s="62">
        <f>RONDAS!L43</f>
        <v>0.72799999999999998</v>
      </c>
      <c r="C16" s="62">
        <f>RONDAS!L96</f>
        <v>0.80800000000000005</v>
      </c>
      <c r="D16" s="82">
        <f>RONDAS!L147</f>
        <v>0.77700000000000002</v>
      </c>
      <c r="E16" s="96">
        <f t="shared" si="0"/>
        <v>0.77100000000000002</v>
      </c>
      <c r="F16" s="82">
        <f>RONDAS!L195</f>
        <v>0.82999999999999985</v>
      </c>
      <c r="G16" s="83">
        <f>RONDAS!L256</f>
        <v>0.94599999999999995</v>
      </c>
      <c r="H16" s="83">
        <f>RONDAS!L318</f>
        <v>0.90399999999999991</v>
      </c>
      <c r="I16" s="102">
        <f t="shared" si="1"/>
        <v>0.8933333333333332</v>
      </c>
      <c r="J16" s="83">
        <f>RONDAS!L378</f>
        <v>0.8680000000000001</v>
      </c>
      <c r="K16" s="83">
        <f>RONDAS!L438</f>
        <v>0.89800000000000002</v>
      </c>
      <c r="L16" s="83">
        <f>RONDAS!L498</f>
        <v>0.95199999999999996</v>
      </c>
      <c r="M16" s="142">
        <f t="shared" si="2"/>
        <v>0.90600000000000003</v>
      </c>
      <c r="N16" s="83">
        <f>RONDAS!L568</f>
        <v>0.82599999999999996</v>
      </c>
      <c r="O16" s="83">
        <f>RONDAS!L632</f>
        <v>0.94600000000000006</v>
      </c>
      <c r="P16" s="83">
        <f>RONDAS!L697</f>
        <v>0.92800000000000016</v>
      </c>
      <c r="Q16" s="102">
        <f t="shared" si="3"/>
        <v>0.9</v>
      </c>
      <c r="R16" s="83">
        <f t="shared" si="4"/>
        <v>0.86758333333333326</v>
      </c>
    </row>
    <row r="17" spans="1:18" x14ac:dyDescent="0.25">
      <c r="A17" s="49" t="s">
        <v>35</v>
      </c>
      <c r="B17" s="62">
        <f>RONDAS!L47</f>
        <v>0.98</v>
      </c>
      <c r="C17" s="62">
        <f>RONDAS!L100</f>
        <v>0.96749999999999992</v>
      </c>
      <c r="D17" s="82">
        <f>RONDAS!L151</f>
        <v>0.87999999999999989</v>
      </c>
      <c r="E17" s="96">
        <f t="shared" si="0"/>
        <v>0.94249999999999989</v>
      </c>
      <c r="F17" s="82">
        <f>RONDAS!L202</f>
        <v>0.97424999999999995</v>
      </c>
      <c r="G17" s="83">
        <f>RONDAS!L263</f>
        <v>0.96875</v>
      </c>
      <c r="H17" s="83">
        <f>RONDAS!L325</f>
        <v>0.98499999999999988</v>
      </c>
      <c r="I17" s="102">
        <f t="shared" si="1"/>
        <v>0.97599999999999998</v>
      </c>
      <c r="J17" s="83">
        <f>RONDAS!L385</f>
        <v>0.95000000000000007</v>
      </c>
      <c r="K17" s="83">
        <f>RONDAS!L445</f>
        <v>0.93499999999999994</v>
      </c>
      <c r="L17" s="83">
        <f>RONDAS!L505</f>
        <v>0.93500000000000005</v>
      </c>
      <c r="M17" s="142">
        <f t="shared" si="2"/>
        <v>0.94000000000000006</v>
      </c>
      <c r="N17" s="83">
        <f>RONDAS!L575</f>
        <v>0.93499999999999994</v>
      </c>
      <c r="O17" s="83">
        <f>RONDAS!L639</f>
        <v>0.95250000000000001</v>
      </c>
      <c r="P17" s="83">
        <f>RONDAS!L703</f>
        <v>0.89</v>
      </c>
      <c r="Q17" s="102">
        <f t="shared" si="3"/>
        <v>0.92583333333333329</v>
      </c>
      <c r="R17" s="83">
        <f t="shared" si="4"/>
        <v>0.94608333333333328</v>
      </c>
    </row>
    <row r="18" spans="1:18" x14ac:dyDescent="0.25">
      <c r="A18" s="49" t="s">
        <v>36</v>
      </c>
      <c r="B18" s="62">
        <f>RONDAS!L48</f>
        <v>0.97250000000000003</v>
      </c>
      <c r="C18" s="62">
        <f>RONDAS!L101</f>
        <v>0.91249999999999998</v>
      </c>
      <c r="D18" s="82">
        <f>RONDAS!L152</f>
        <v>0.94499999999999995</v>
      </c>
      <c r="E18" s="96">
        <f t="shared" si="0"/>
        <v>0.94333333333333336</v>
      </c>
      <c r="F18" s="82">
        <f>RONDAS!L203</f>
        <v>0.96</v>
      </c>
      <c r="G18" s="83">
        <f>RONDAS!L264</f>
        <v>0.98499999999999999</v>
      </c>
      <c r="H18" s="83">
        <f>RONDAS!L326</f>
        <v>1</v>
      </c>
      <c r="I18" s="102">
        <f t="shared" si="1"/>
        <v>0.98166666666666658</v>
      </c>
      <c r="J18" s="83">
        <f>RONDAS!L386</f>
        <v>0.94249999999999989</v>
      </c>
      <c r="K18" s="83">
        <f>RONDAS!L446</f>
        <v>0.98750000000000004</v>
      </c>
      <c r="L18" s="83">
        <f>RONDAS!L506</f>
        <v>0.87749999999999995</v>
      </c>
      <c r="M18" s="142">
        <f t="shared" si="2"/>
        <v>0.93583333333333341</v>
      </c>
      <c r="N18" s="83">
        <f>RONDAS!L576</f>
        <v>0.96</v>
      </c>
      <c r="O18" s="83">
        <f>RONDAS!L640</f>
        <v>0.95750000000000002</v>
      </c>
      <c r="P18" s="83">
        <f>RONDAS!L704</f>
        <v>0.94500000000000006</v>
      </c>
      <c r="Q18" s="102">
        <f t="shared" si="3"/>
        <v>0.95416666666666661</v>
      </c>
      <c r="R18" s="83">
        <f t="shared" si="4"/>
        <v>0.95374999999999999</v>
      </c>
    </row>
    <row r="19" spans="1:18" x14ac:dyDescent="0.25">
      <c r="A19" s="49" t="s">
        <v>44</v>
      </c>
      <c r="B19" s="62">
        <f>RONDAS!M59</f>
        <v>0.90199999999999991</v>
      </c>
      <c r="C19" s="62">
        <f>RONDAS!M112</f>
        <v>0.89800000000000002</v>
      </c>
      <c r="D19" s="82">
        <f>RONDAS!M163</f>
        <v>0.94399999999999995</v>
      </c>
      <c r="E19" s="96">
        <f t="shared" si="0"/>
        <v>0.91466666666666663</v>
      </c>
      <c r="F19" s="82">
        <f>RONDAS!M214</f>
        <v>0.874</v>
      </c>
      <c r="G19" s="83">
        <f>RONDAS!M275</f>
        <v>0.8640000000000001</v>
      </c>
      <c r="H19" s="83">
        <f>RONDAS!M337</f>
        <v>0.89600000000000013</v>
      </c>
      <c r="I19" s="102">
        <f t="shared" si="1"/>
        <v>0.87800000000000011</v>
      </c>
      <c r="J19" s="83">
        <f>RONDAS!M397</f>
        <v>0.93999999999999984</v>
      </c>
      <c r="K19" s="83">
        <f>RONDAS!M457</f>
        <v>0.90800000000000003</v>
      </c>
      <c r="L19" s="83">
        <f>RONDAS!M517</f>
        <v>0.89059999999999984</v>
      </c>
      <c r="M19" s="142">
        <f t="shared" si="2"/>
        <v>0.9128666666666666</v>
      </c>
      <c r="N19" s="83">
        <f>RONDAS!M587</f>
        <v>0.91000000000000014</v>
      </c>
      <c r="O19" s="83">
        <f>RONDAS!M651</f>
        <v>0.90800000000000003</v>
      </c>
      <c r="P19" s="83">
        <f>RONDAS!M715</f>
        <v>0.89800000000000002</v>
      </c>
      <c r="Q19" s="102">
        <f t="shared" si="3"/>
        <v>0.90533333333333343</v>
      </c>
      <c r="R19" s="83">
        <f t="shared" si="4"/>
        <v>0.90271666666666672</v>
      </c>
    </row>
    <row r="20" spans="1:18" x14ac:dyDescent="0.25">
      <c r="A20" s="49" t="s">
        <v>119</v>
      </c>
      <c r="B20" s="62"/>
      <c r="C20" s="62"/>
      <c r="D20" s="82"/>
      <c r="E20" s="96"/>
      <c r="F20" s="82">
        <f>RONDAS!K224</f>
        <v>0.94200000000000006</v>
      </c>
      <c r="G20" s="83">
        <f>RONDAS!K285</f>
        <v>0.95653333333333335</v>
      </c>
      <c r="H20" s="83">
        <f>RONDAS!K347</f>
        <v>0.95706666666666662</v>
      </c>
      <c r="I20" s="102">
        <f t="shared" si="1"/>
        <v>0.95186666666666664</v>
      </c>
      <c r="J20" s="83">
        <f>RONDAS!K407</f>
        <v>0.98999999999999988</v>
      </c>
      <c r="K20" s="83">
        <f>RONDAS!K467</f>
        <v>0.97066666666666668</v>
      </c>
      <c r="L20" s="83" t="s">
        <v>118</v>
      </c>
      <c r="M20" s="142">
        <f>SUM(J20:L20)/2</f>
        <v>0.98033333333333328</v>
      </c>
      <c r="N20" s="83"/>
      <c r="O20" s="83">
        <f>RONDAS!K671</f>
        <v>0.8753333333333333</v>
      </c>
      <c r="P20" s="83">
        <f>RONDAS!K736</f>
        <v>0.98133333333333328</v>
      </c>
      <c r="Q20" s="102">
        <f>SUM(N20:P20)/2</f>
        <v>0.92833333333333323</v>
      </c>
      <c r="R20" s="83">
        <f>(I20+M20+Q20)/3</f>
        <v>0.95351111111111109</v>
      </c>
    </row>
    <row r="21" spans="1:18" x14ac:dyDescent="0.25">
      <c r="A21" s="50" t="s">
        <v>65</v>
      </c>
      <c r="B21" s="69">
        <f>RONDAS!I55</f>
        <v>0.90499999999999992</v>
      </c>
      <c r="C21" s="69">
        <f>RONDAS!I108</f>
        <v>0.86541666666666661</v>
      </c>
      <c r="D21" s="84">
        <f>RONDAS!I159</f>
        <v>0.91833333333333333</v>
      </c>
      <c r="E21" s="96">
        <f t="shared" si="0"/>
        <v>0.89624999999999988</v>
      </c>
      <c r="F21" s="82">
        <f>RONDAS!I210</f>
        <v>0.8833333333333333</v>
      </c>
      <c r="G21" s="83">
        <f>RONDAS!I271</f>
        <v>0.94916666666666671</v>
      </c>
      <c r="H21" s="83">
        <f>RONDAS!I333</f>
        <v>0.98</v>
      </c>
      <c r="I21" s="102">
        <f t="shared" si="1"/>
        <v>0.9375</v>
      </c>
      <c r="J21" s="83">
        <f>RONDAS!I393</f>
        <v>0.92749999999999988</v>
      </c>
      <c r="K21" s="83">
        <f>RONDAS!I453</f>
        <v>0.90500000000000014</v>
      </c>
      <c r="L21" s="83">
        <f>RONDAS!I513</f>
        <v>0.87750000000000006</v>
      </c>
      <c r="M21" s="142">
        <f t="shared" si="2"/>
        <v>0.90333333333333332</v>
      </c>
      <c r="N21" s="83">
        <f>RONDAS!I583</f>
        <v>0.93583333333333341</v>
      </c>
      <c r="O21" s="83">
        <f>RONDAS!I647</f>
        <v>0.94833333333333336</v>
      </c>
      <c r="P21" s="83">
        <f>RONDAS!I711</f>
        <v>0.96333333333333337</v>
      </c>
      <c r="Q21" s="102">
        <f t="shared" si="3"/>
        <v>0.94916666666666671</v>
      </c>
      <c r="R21" s="83">
        <f t="shared" si="4"/>
        <v>0.92156249999999995</v>
      </c>
    </row>
    <row r="22" spans="1:18" ht="24.75" customHeight="1" x14ac:dyDescent="0.25">
      <c r="A22" s="50" t="s">
        <v>76</v>
      </c>
      <c r="B22" s="82" t="s">
        <v>94</v>
      </c>
      <c r="C22" s="82">
        <f>RONDAS!N117</f>
        <v>0.80999999999999994</v>
      </c>
      <c r="D22" s="84">
        <f>RONDAS!N168</f>
        <v>0.86333333333333329</v>
      </c>
      <c r="E22" s="96">
        <f>SUM(B22:D22)/2</f>
        <v>0.83666666666666667</v>
      </c>
      <c r="F22" s="82">
        <f>RONDAS!N230</f>
        <v>0.84833333333333327</v>
      </c>
      <c r="G22" s="83">
        <f>RONDAS!N292</f>
        <v>0.82833333333333325</v>
      </c>
      <c r="H22" s="83">
        <f>RONDAS!N352</f>
        <v>0.82333333333333336</v>
      </c>
      <c r="I22" s="102">
        <f t="shared" si="1"/>
        <v>0.83333333333333337</v>
      </c>
      <c r="J22" s="83">
        <f>RONDAS!N412</f>
        <v>0.84500000000000008</v>
      </c>
      <c r="K22" s="83" t="s">
        <v>118</v>
      </c>
      <c r="L22" s="83">
        <f>RONDAS!N522</f>
        <v>0.89500000000000002</v>
      </c>
      <c r="M22" s="142">
        <f>SUM(J22:L22)/2</f>
        <v>0.87000000000000011</v>
      </c>
      <c r="N22" s="83" t="s">
        <v>118</v>
      </c>
      <c r="O22" s="83">
        <f>RONDAS!N656</f>
        <v>0.92166666666666675</v>
      </c>
      <c r="P22" s="83">
        <f>RONDAS!N720</f>
        <v>0.95500000000000007</v>
      </c>
      <c r="Q22" s="102">
        <f>SUM(N22:P22)/2</f>
        <v>0.93833333333333346</v>
      </c>
      <c r="R22" s="83">
        <f t="shared" si="4"/>
        <v>0.86958333333333337</v>
      </c>
    </row>
    <row r="23" spans="1:18" ht="25.5" x14ac:dyDescent="0.25">
      <c r="A23" s="50" t="s">
        <v>77</v>
      </c>
      <c r="B23" s="82" t="s">
        <v>94</v>
      </c>
      <c r="C23" s="69">
        <f>RONDAS!H121</f>
        <v>0.92666666666666675</v>
      </c>
      <c r="D23" s="82" t="s">
        <v>94</v>
      </c>
      <c r="E23" s="96">
        <f>SUM(B23:D23)/1</f>
        <v>0.92666666666666675</v>
      </c>
      <c r="F23" s="82">
        <f>RONDAS!H234</f>
        <v>0.96666666666666667</v>
      </c>
      <c r="G23" s="82">
        <f>RONDAS!H296</f>
        <v>0.98666666666666669</v>
      </c>
      <c r="H23" s="83">
        <f>RONDAS!H356</f>
        <v>0.96</v>
      </c>
      <c r="I23" s="102">
        <f>SUM(F23:H23)/3</f>
        <v>0.97111111111111104</v>
      </c>
      <c r="J23" s="83">
        <f>RONDAS!H416</f>
        <v>0.98333333333333339</v>
      </c>
      <c r="K23" s="83">
        <f>RONDAS!H476</f>
        <v>0.96666666666666667</v>
      </c>
      <c r="L23" s="83">
        <f>RONDAS!H526</f>
        <v>0.98333333333333339</v>
      </c>
      <c r="M23" s="142">
        <f>SUM(J23:L23)/3</f>
        <v>0.97777777777777786</v>
      </c>
      <c r="N23" s="83">
        <f>RONDAS!H596</f>
        <v>0.98333333333333339</v>
      </c>
      <c r="O23" s="83">
        <f>RONDAS!H660</f>
        <v>0.99333333333333329</v>
      </c>
      <c r="P23" s="83">
        <f>RONDAS!H724</f>
        <v>1</v>
      </c>
      <c r="Q23" s="102">
        <f>SUM(N23:P23)/3</f>
        <v>0.99222222222222223</v>
      </c>
      <c r="R23" s="83">
        <f t="shared" si="4"/>
        <v>0.9669444444444445</v>
      </c>
    </row>
    <row r="24" spans="1:18" x14ac:dyDescent="0.25">
      <c r="A24" s="50" t="s">
        <v>71</v>
      </c>
      <c r="B24" s="69">
        <f>RONDAS!H67</f>
        <v>1</v>
      </c>
      <c r="C24" s="69">
        <f>RONDAS!H120</f>
        <v>0.91666666666666663</v>
      </c>
      <c r="D24" s="84">
        <f>RONDAS!H172</f>
        <v>0.9</v>
      </c>
      <c r="E24" s="96">
        <f t="shared" si="0"/>
        <v>0.93888888888888877</v>
      </c>
      <c r="F24" s="82">
        <f>RONDAS!H233</f>
        <v>0.93</v>
      </c>
      <c r="G24" s="83">
        <f>RONDAS!H295</f>
        <v>0.94333333333333336</v>
      </c>
      <c r="H24" s="83">
        <f>RONDAS!H355</f>
        <v>1</v>
      </c>
      <c r="I24" s="102">
        <f t="shared" si="1"/>
        <v>0.95777777777777784</v>
      </c>
      <c r="J24" s="83">
        <f>RONDAS!H415</f>
        <v>0.96666666666666667</v>
      </c>
      <c r="K24" s="83">
        <f>RONDAS!H475</f>
        <v>0.97666666666666668</v>
      </c>
      <c r="L24" s="83">
        <f>RONDAS!H525</f>
        <v>0.95333333333333325</v>
      </c>
      <c r="M24" s="142">
        <f>SUM(J24:L24)/3</f>
        <v>0.9655555555555555</v>
      </c>
      <c r="N24" s="83">
        <f>RONDAS!H595</f>
        <v>0.98999999999999988</v>
      </c>
      <c r="O24" s="83">
        <f>RONDAS!H659</f>
        <v>0.98</v>
      </c>
      <c r="P24" s="83">
        <f>RONDAS!H723</f>
        <v>0.97333333333333327</v>
      </c>
      <c r="Q24" s="102">
        <f>SUM(N24:P24)/3</f>
        <v>0.98111111111111093</v>
      </c>
      <c r="R24" s="83">
        <f t="shared" si="4"/>
        <v>0.96083333333333321</v>
      </c>
    </row>
    <row r="25" spans="1:18" x14ac:dyDescent="0.25">
      <c r="A25" s="50" t="s">
        <v>98</v>
      </c>
      <c r="B25" s="69">
        <f>RONDAS!L42</f>
        <v>0.71599999999999997</v>
      </c>
      <c r="C25" s="69">
        <f>RONDAS!L95</f>
        <v>0.81200000000000006</v>
      </c>
      <c r="D25" s="84">
        <f>RONDAS!L146</f>
        <v>0.83800000000000008</v>
      </c>
      <c r="E25" s="96">
        <f t="shared" si="0"/>
        <v>0.78866666666666674</v>
      </c>
      <c r="F25" s="82">
        <f>RONDAS!L197</f>
        <v>0.83399999999999996</v>
      </c>
      <c r="G25" s="82">
        <f>RONDAS!L258</f>
        <v>0.85199999999999998</v>
      </c>
      <c r="H25" s="83">
        <f>RONDAS!L320</f>
        <v>0.85399999999999987</v>
      </c>
      <c r="I25" s="102">
        <f>SUM(F25:H25)/3</f>
        <v>0.84666666666666668</v>
      </c>
      <c r="J25" s="83">
        <f>RONDAS!L380</f>
        <v>0.84199999999999997</v>
      </c>
      <c r="K25" s="83">
        <f>RONDAS!L440</f>
        <v>0.81400000000000006</v>
      </c>
      <c r="L25" s="83">
        <f>RONDAS!L500</f>
        <v>0.83599999999999997</v>
      </c>
      <c r="M25" s="142">
        <f>SUM(J25:L25)/3</f>
        <v>0.83066666666666666</v>
      </c>
      <c r="N25" s="83">
        <f>RONDAS!L570</f>
        <v>0.94800000000000006</v>
      </c>
      <c r="O25" s="83">
        <f>RONDAS!L634</f>
        <v>0.90200000000000014</v>
      </c>
      <c r="P25" s="83">
        <f>RONDAS!L699</f>
        <v>0.876</v>
      </c>
      <c r="Q25" s="102">
        <f>SUM(N25:P25)/3</f>
        <v>0.90866666666666662</v>
      </c>
      <c r="R25" s="83">
        <f>(I25+M25+Q25)/3</f>
        <v>0.86199999999999999</v>
      </c>
    </row>
    <row r="26" spans="1:18" x14ac:dyDescent="0.25">
      <c r="A26" s="51" t="s">
        <v>66</v>
      </c>
      <c r="B26" s="72">
        <f>SUM(B5:B25)/17</f>
        <v>0.90463725490196067</v>
      </c>
      <c r="C26" s="72">
        <f>SUM(C5:C25)/20</f>
        <v>0.90608750000000016</v>
      </c>
      <c r="D26" s="72">
        <f>SUM(D5:D25)/18</f>
        <v>0.91358333333333319</v>
      </c>
      <c r="E26" s="94">
        <f>AVERAGE(E5:E25)</f>
        <v>0.9089736111111113</v>
      </c>
      <c r="F26" s="72">
        <f>SUM(F5:F25)/19</f>
        <v>0.92049561403508773</v>
      </c>
      <c r="G26" s="72">
        <f>SUM(G5:G25)/19</f>
        <v>0.9400763157894737</v>
      </c>
      <c r="H26" s="72">
        <f>SUM(H5:H25)/19</f>
        <v>0.94922280701754391</v>
      </c>
      <c r="I26" s="94">
        <f>SUM(I5:I25)/19</f>
        <v>0.93659824561403504</v>
      </c>
      <c r="J26" s="72">
        <f>SUM(J5:J25)/19</f>
        <v>0.94052631578947354</v>
      </c>
      <c r="K26" s="72">
        <f>SUM(K5:K25)/18</f>
        <v>0.94166666666666687</v>
      </c>
      <c r="L26" s="72">
        <f>SUM(L5:L25)/18</f>
        <v>0.92582962962962945</v>
      </c>
      <c r="M26" s="94">
        <f>SUM(M5:M25)/19</f>
        <v>0.93570643274853782</v>
      </c>
      <c r="N26" s="69">
        <f>SUM(N5:N25)/17</f>
        <v>0.94876470588235307</v>
      </c>
      <c r="O26" s="69">
        <f>SUM(O5:O25)/19</f>
        <v>0.94507017543859673</v>
      </c>
      <c r="P26" s="69">
        <f>SUM(P5:P25)/19</f>
        <v>0.95118421052631608</v>
      </c>
      <c r="Q26" s="94">
        <f>SUM(Q5:Q25)/19</f>
        <v>0.94779824561403492</v>
      </c>
      <c r="R26" s="72">
        <f>+AVERAGE(R5:R24)</f>
        <v>0.93610756944444451</v>
      </c>
    </row>
    <row r="28" spans="1:18" ht="144" customHeight="1" x14ac:dyDescent="0.25"/>
    <row r="30" spans="1:18" ht="68.25" customHeight="1" x14ac:dyDescent="0.25"/>
    <row r="31" spans="1:18" x14ac:dyDescent="0.25">
      <c r="A31" s="126" t="s">
        <v>64</v>
      </c>
      <c r="B31" s="126" t="s">
        <v>54</v>
      </c>
      <c r="C31" s="58"/>
      <c r="D31" s="58"/>
    </row>
    <row r="32" spans="1:18" ht="27" customHeight="1" x14ac:dyDescent="0.25">
      <c r="A32" s="49" t="s">
        <v>21</v>
      </c>
      <c r="B32" s="83">
        <v>0.98879444444444442</v>
      </c>
      <c r="C32" s="59"/>
      <c r="D32" s="59"/>
    </row>
    <row r="33" spans="1:4" x14ac:dyDescent="0.25">
      <c r="A33" s="49" t="s">
        <v>20</v>
      </c>
      <c r="B33" s="83">
        <v>0.98097222222222236</v>
      </c>
      <c r="C33" s="60"/>
      <c r="D33" s="60"/>
    </row>
    <row r="34" spans="1:4" x14ac:dyDescent="0.25">
      <c r="A34" s="50" t="s">
        <v>77</v>
      </c>
      <c r="B34" s="83">
        <v>0.9695138888888889</v>
      </c>
      <c r="C34" s="60"/>
      <c r="D34" s="60"/>
    </row>
    <row r="35" spans="1:4" x14ac:dyDescent="0.25">
      <c r="A35" s="49" t="s">
        <v>23</v>
      </c>
      <c r="B35" s="83">
        <v>0.96426388888888881</v>
      </c>
      <c r="C35" s="61"/>
      <c r="D35" s="61"/>
    </row>
    <row r="36" spans="1:4" x14ac:dyDescent="0.25">
      <c r="A36" s="49" t="s">
        <v>80</v>
      </c>
      <c r="B36" s="83">
        <v>0.95434027777777775</v>
      </c>
      <c r="C36" s="61"/>
      <c r="D36" s="61"/>
    </row>
    <row r="37" spans="1:4" x14ac:dyDescent="0.25">
      <c r="A37" s="49" t="s">
        <v>83</v>
      </c>
      <c r="B37" s="83">
        <v>0.93965277777777767</v>
      </c>
      <c r="C37" s="61"/>
      <c r="D37" s="61"/>
    </row>
    <row r="38" spans="1:4" x14ac:dyDescent="0.25">
      <c r="A38" s="49" t="s">
        <v>22</v>
      </c>
      <c r="B38" s="83">
        <v>0.93869513888888878</v>
      </c>
      <c r="C38" s="61"/>
      <c r="D38" s="61"/>
    </row>
    <row r="39" spans="1:4" x14ac:dyDescent="0.25">
      <c r="A39" s="49" t="s">
        <v>35</v>
      </c>
      <c r="B39" s="83">
        <v>0.92897916666666669</v>
      </c>
      <c r="C39" s="59"/>
      <c r="D39" s="59"/>
    </row>
    <row r="40" spans="1:4" x14ac:dyDescent="0.25">
      <c r="A40" s="49" t="s">
        <v>19</v>
      </c>
      <c r="B40" s="83">
        <v>0.92718472222222215</v>
      </c>
      <c r="C40" s="59"/>
      <c r="D40" s="59"/>
    </row>
    <row r="41" spans="1:4" x14ac:dyDescent="0.25">
      <c r="A41" s="49" t="s">
        <v>36</v>
      </c>
      <c r="B41" s="83">
        <v>0.92437499999999984</v>
      </c>
      <c r="C41" s="61"/>
      <c r="D41" s="61"/>
    </row>
    <row r="42" spans="1:4" x14ac:dyDescent="0.25">
      <c r="A42" s="49" t="s">
        <v>82</v>
      </c>
      <c r="B42" s="83">
        <v>0.92429351851851849</v>
      </c>
      <c r="C42" s="61"/>
      <c r="D42" s="61"/>
    </row>
    <row r="43" spans="1:4" x14ac:dyDescent="0.25">
      <c r="A43" s="49" t="s">
        <v>44</v>
      </c>
      <c r="B43" s="83">
        <v>0.92380166666666663</v>
      </c>
      <c r="C43" s="59"/>
      <c r="D43" s="59"/>
    </row>
    <row r="44" spans="1:4" x14ac:dyDescent="0.25">
      <c r="A44" s="50" t="s">
        <v>71</v>
      </c>
      <c r="B44" s="83">
        <v>0.92083333333333328</v>
      </c>
      <c r="C44" s="59"/>
      <c r="D44" s="59"/>
    </row>
    <row r="45" spans="1:4" x14ac:dyDescent="0.25">
      <c r="A45" s="50" t="s">
        <v>65</v>
      </c>
      <c r="B45" s="83">
        <v>0.91247222222222224</v>
      </c>
      <c r="C45" s="59"/>
      <c r="D45" s="59"/>
    </row>
    <row r="46" spans="1:4" x14ac:dyDescent="0.25">
      <c r="A46" s="49" t="s">
        <v>88</v>
      </c>
      <c r="B46" s="83">
        <v>0.9037236111111111</v>
      </c>
      <c r="C46" s="61"/>
      <c r="D46" s="61"/>
    </row>
    <row r="47" spans="1:4" x14ac:dyDescent="0.25">
      <c r="A47" s="50" t="s">
        <v>76</v>
      </c>
      <c r="B47" s="83">
        <v>0.89754166666666668</v>
      </c>
      <c r="C47" s="60"/>
      <c r="D47" s="60"/>
    </row>
    <row r="48" spans="1:4" x14ac:dyDescent="0.25">
      <c r="A48" s="49" t="s">
        <v>87</v>
      </c>
      <c r="B48" s="83">
        <v>0.8721458333333334</v>
      </c>
      <c r="C48" s="59"/>
      <c r="D48" s="59"/>
    </row>
    <row r="49" spans="1:2" x14ac:dyDescent="0.25">
      <c r="A49" s="49" t="s">
        <v>26</v>
      </c>
      <c r="B49" s="83">
        <v>0.82236666666666669</v>
      </c>
    </row>
    <row r="50" spans="1:2" x14ac:dyDescent="0.25">
      <c r="A50" s="50" t="s">
        <v>98</v>
      </c>
      <c r="B50" s="83">
        <v>0.78970370370370369</v>
      </c>
    </row>
    <row r="51" spans="1:2" x14ac:dyDescent="0.25">
      <c r="A51" s="49" t="s">
        <v>32</v>
      </c>
      <c r="B51" s="83">
        <v>0.76513333333333333</v>
      </c>
    </row>
  </sheetData>
  <sortState ref="A31:B50">
    <sortCondition descending="1" ref="B31"/>
  </sortState>
  <mergeCells count="1">
    <mergeCell ref="A2:R2"/>
  </mergeCells>
  <pageMargins left="0.25" right="0.25" top="0.75" bottom="0.75" header="0.3" footer="0.3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6"/>
  <sheetViews>
    <sheetView workbookViewId="0">
      <selection activeCell="Q24" sqref="Q24"/>
    </sheetView>
  </sheetViews>
  <sheetFormatPr baseColWidth="10" defaultRowHeight="15" x14ac:dyDescent="0.25"/>
  <cols>
    <col min="1" max="1" width="33.85546875" customWidth="1"/>
    <col min="2" max="3" width="7.85546875" customWidth="1"/>
    <col min="4" max="4" width="11.140625" customWidth="1"/>
    <col min="5" max="5" width="17.28515625" customWidth="1"/>
    <col min="6" max="7" width="8.5703125" customWidth="1"/>
    <col min="8" max="8" width="11.140625" customWidth="1"/>
    <col min="9" max="9" width="17.7109375" customWidth="1"/>
    <col min="10" max="11" width="8.5703125" customWidth="1"/>
    <col min="12" max="12" width="11.5703125" customWidth="1"/>
    <col min="13" max="13" width="18.140625" customWidth="1"/>
  </cols>
  <sheetData>
    <row r="2" spans="1:13" x14ac:dyDescent="0.25">
      <c r="A2" s="243" t="s">
        <v>151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</row>
    <row r="4" spans="1:13" ht="25.5" x14ac:dyDescent="0.25">
      <c r="A4" s="47" t="s">
        <v>64</v>
      </c>
      <c r="B4" s="95" t="s">
        <v>95</v>
      </c>
      <c r="C4" s="95" t="s">
        <v>96</v>
      </c>
      <c r="D4" s="95" t="s">
        <v>140</v>
      </c>
      <c r="E4" s="47" t="s">
        <v>133</v>
      </c>
      <c r="F4" s="150" t="s">
        <v>96</v>
      </c>
      <c r="G4" s="150" t="s">
        <v>97</v>
      </c>
      <c r="H4" s="150" t="s">
        <v>140</v>
      </c>
      <c r="I4" s="47" t="s">
        <v>133</v>
      </c>
      <c r="J4" s="170" t="s">
        <v>97</v>
      </c>
      <c r="K4" s="170" t="s">
        <v>108</v>
      </c>
      <c r="L4" s="170" t="s">
        <v>140</v>
      </c>
      <c r="M4" s="47" t="s">
        <v>133</v>
      </c>
    </row>
    <row r="5" spans="1:13" x14ac:dyDescent="0.25">
      <c r="A5" s="49" t="s">
        <v>21</v>
      </c>
      <c r="B5" s="96">
        <v>0.98766666666666658</v>
      </c>
      <c r="C5" s="142">
        <v>0.98916666666666675</v>
      </c>
      <c r="D5" s="143">
        <f t="shared" ref="D5:D26" si="0">C5-B5</f>
        <v>1.5000000000001679E-3</v>
      </c>
      <c r="E5" s="82" t="s">
        <v>135</v>
      </c>
      <c r="F5" s="151">
        <v>0.98916666666666675</v>
      </c>
      <c r="G5" s="151">
        <v>0.98399999999999999</v>
      </c>
      <c r="H5" s="151">
        <f t="shared" ref="H5:H25" si="1">G5-F5</f>
        <v>-5.1666666666667638E-3</v>
      </c>
      <c r="I5" s="82" t="s">
        <v>136</v>
      </c>
      <c r="J5" s="171">
        <v>0.98399999999999999</v>
      </c>
      <c r="K5" s="171">
        <v>0.99</v>
      </c>
      <c r="L5" s="171">
        <f>K5-J5</f>
        <v>6.0000000000000053E-3</v>
      </c>
      <c r="M5" s="82" t="s">
        <v>134</v>
      </c>
    </row>
    <row r="6" spans="1:13" x14ac:dyDescent="0.25">
      <c r="A6" s="49" t="s">
        <v>119</v>
      </c>
      <c r="B6" s="96"/>
      <c r="C6" s="142">
        <v>0.95186666666666664</v>
      </c>
      <c r="D6" s="143">
        <f t="shared" si="0"/>
        <v>0.95186666666666664</v>
      </c>
      <c r="E6" s="82" t="s">
        <v>135</v>
      </c>
      <c r="F6" s="151">
        <v>0.95186666666666664</v>
      </c>
      <c r="G6" s="151">
        <v>0.98</v>
      </c>
      <c r="H6" s="151">
        <f t="shared" si="1"/>
        <v>2.8133333333333344E-2</v>
      </c>
      <c r="I6" s="82" t="s">
        <v>134</v>
      </c>
      <c r="J6" s="171">
        <v>0.98</v>
      </c>
      <c r="K6" s="171">
        <v>0.93</v>
      </c>
      <c r="L6" s="171">
        <f t="shared" ref="L6:L26" si="2">K6-J6</f>
        <v>-4.9999999999999933E-2</v>
      </c>
      <c r="M6" s="82" t="s">
        <v>136</v>
      </c>
    </row>
    <row r="7" spans="1:13" x14ac:dyDescent="0.25">
      <c r="A7" s="49" t="s">
        <v>23</v>
      </c>
      <c r="B7" s="96">
        <v>0.94166666666666654</v>
      </c>
      <c r="C7" s="142">
        <v>0.9688888888888888</v>
      </c>
      <c r="D7" s="143">
        <f t="shared" si="0"/>
        <v>2.7222222222222259E-2</v>
      </c>
      <c r="E7" s="82" t="s">
        <v>134</v>
      </c>
      <c r="F7" s="151">
        <v>0.9688888888888888</v>
      </c>
      <c r="G7" s="151">
        <v>0.97799999999999998</v>
      </c>
      <c r="H7" s="151">
        <f t="shared" si="1"/>
        <v>9.1111111111111809E-3</v>
      </c>
      <c r="I7" s="82" t="s">
        <v>134</v>
      </c>
      <c r="J7" s="171">
        <v>0.97799999999999998</v>
      </c>
      <c r="K7" s="171">
        <v>0.99</v>
      </c>
      <c r="L7" s="171">
        <f t="shared" si="2"/>
        <v>1.2000000000000011E-2</v>
      </c>
      <c r="M7" s="82" t="s">
        <v>134</v>
      </c>
    </row>
    <row r="8" spans="1:13" x14ac:dyDescent="0.25">
      <c r="A8" s="50" t="s">
        <v>77</v>
      </c>
      <c r="B8" s="96">
        <v>0.92666666666666675</v>
      </c>
      <c r="C8" s="142">
        <v>0.97111111111111104</v>
      </c>
      <c r="D8" s="143">
        <f t="shared" si="0"/>
        <v>4.4444444444444287E-2</v>
      </c>
      <c r="E8" s="82" t="s">
        <v>134</v>
      </c>
      <c r="F8" s="151">
        <v>0.97111111111111104</v>
      </c>
      <c r="G8" s="151">
        <v>0.97799999999999998</v>
      </c>
      <c r="H8" s="151">
        <f t="shared" si="1"/>
        <v>6.8888888888889444E-3</v>
      </c>
      <c r="I8" s="82" t="s">
        <v>134</v>
      </c>
      <c r="J8" s="171">
        <v>0.97799999999999998</v>
      </c>
      <c r="K8" s="171">
        <v>0.99</v>
      </c>
      <c r="L8" s="171">
        <f t="shared" si="2"/>
        <v>1.2000000000000011E-2</v>
      </c>
      <c r="M8" s="82" t="s">
        <v>134</v>
      </c>
    </row>
    <row r="9" spans="1:13" x14ac:dyDescent="0.25">
      <c r="A9" s="49" t="s">
        <v>20</v>
      </c>
      <c r="B9" s="96">
        <v>0.97944444444444445</v>
      </c>
      <c r="C9" s="142">
        <v>0.98444444444444434</v>
      </c>
      <c r="D9" s="142">
        <f t="shared" si="0"/>
        <v>4.9999999999998934E-3</v>
      </c>
      <c r="E9" s="82" t="s">
        <v>134</v>
      </c>
      <c r="F9" s="151">
        <v>0.98444444444444434</v>
      </c>
      <c r="G9" s="151">
        <v>0.97799999999999998</v>
      </c>
      <c r="H9" s="151">
        <f t="shared" si="1"/>
        <v>-6.4444444444443638E-3</v>
      </c>
      <c r="I9" s="82" t="s">
        <v>136</v>
      </c>
      <c r="J9" s="171">
        <v>0.97799999999999998</v>
      </c>
      <c r="K9" s="171">
        <v>0.99</v>
      </c>
      <c r="L9" s="171">
        <f t="shared" si="2"/>
        <v>1.2000000000000011E-2</v>
      </c>
      <c r="M9" s="82" t="s">
        <v>134</v>
      </c>
    </row>
    <row r="10" spans="1:13" x14ac:dyDescent="0.25">
      <c r="A10" s="49" t="s">
        <v>22</v>
      </c>
      <c r="B10" s="96">
        <v>0.95055555555555549</v>
      </c>
      <c r="C10" s="142">
        <v>0.97444444444444445</v>
      </c>
      <c r="D10" s="143">
        <f t="shared" si="0"/>
        <v>2.3888888888888959E-2</v>
      </c>
      <c r="E10" s="82" t="s">
        <v>134</v>
      </c>
      <c r="F10" s="151">
        <v>0.97444444444444445</v>
      </c>
      <c r="G10" s="151">
        <v>0.97399999999999998</v>
      </c>
      <c r="H10" s="151">
        <f t="shared" si="1"/>
        <v>-4.4444444444446951E-4</v>
      </c>
      <c r="I10" s="82" t="s">
        <v>135</v>
      </c>
      <c r="J10" s="171">
        <v>0.97399999999999998</v>
      </c>
      <c r="K10" s="171">
        <v>0.98</v>
      </c>
      <c r="L10" s="171">
        <f t="shared" si="2"/>
        <v>6.0000000000000053E-3</v>
      </c>
      <c r="M10" s="82" t="s">
        <v>134</v>
      </c>
    </row>
    <row r="11" spans="1:13" x14ac:dyDescent="0.25">
      <c r="A11" s="49" t="s">
        <v>80</v>
      </c>
      <c r="B11" s="96">
        <v>0.99388888888888893</v>
      </c>
      <c r="C11" s="142">
        <v>0.98111111111111093</v>
      </c>
      <c r="D11" s="143">
        <f t="shared" si="0"/>
        <v>-1.2777777777777999E-2</v>
      </c>
      <c r="E11" s="82" t="s">
        <v>136</v>
      </c>
      <c r="F11" s="151">
        <v>0.98111111111111093</v>
      </c>
      <c r="G11" s="151">
        <v>0.96899999999999997</v>
      </c>
      <c r="H11" s="151">
        <f t="shared" si="1"/>
        <v>-1.2111111111110962E-2</v>
      </c>
      <c r="I11" s="82" t="s">
        <v>136</v>
      </c>
      <c r="J11" s="171">
        <v>0.96899999999999997</v>
      </c>
      <c r="K11" s="171">
        <v>0.99</v>
      </c>
      <c r="L11" s="171">
        <f t="shared" si="2"/>
        <v>2.1000000000000019E-2</v>
      </c>
      <c r="M11" s="82" t="s">
        <v>134</v>
      </c>
    </row>
    <row r="12" spans="1:13" x14ac:dyDescent="0.25">
      <c r="A12" s="50" t="s">
        <v>71</v>
      </c>
      <c r="B12" s="96">
        <v>0.93888888888888877</v>
      </c>
      <c r="C12" s="142">
        <v>0.95777777777777784</v>
      </c>
      <c r="D12" s="143">
        <f t="shared" si="0"/>
        <v>1.8888888888889066E-2</v>
      </c>
      <c r="E12" s="82" t="s">
        <v>134</v>
      </c>
      <c r="F12" s="151">
        <v>0.95777777777777784</v>
      </c>
      <c r="G12" s="151">
        <v>0.96799999999999997</v>
      </c>
      <c r="H12" s="151">
        <f t="shared" si="1"/>
        <v>1.0222222222222133E-2</v>
      </c>
      <c r="I12" s="82" t="s">
        <v>134</v>
      </c>
      <c r="J12" s="171">
        <v>0.96799999999999997</v>
      </c>
      <c r="K12" s="171">
        <v>0.98</v>
      </c>
      <c r="L12" s="171">
        <f t="shared" si="2"/>
        <v>1.2000000000000011E-2</v>
      </c>
      <c r="M12" s="82" t="s">
        <v>134</v>
      </c>
    </row>
    <row r="13" spans="1:13" x14ac:dyDescent="0.25">
      <c r="A13" s="49" t="s">
        <v>83</v>
      </c>
      <c r="B13" s="96">
        <v>0.9277777777777777</v>
      </c>
      <c r="C13" s="142">
        <v>0.9738888888888888</v>
      </c>
      <c r="D13" s="143">
        <f t="shared" si="0"/>
        <v>4.6111111111111103E-2</v>
      </c>
      <c r="E13" s="82" t="s">
        <v>134</v>
      </c>
      <c r="F13" s="151">
        <v>0.9738888888888888</v>
      </c>
      <c r="G13" s="151">
        <v>0.96799999999999997</v>
      </c>
      <c r="H13" s="151">
        <f t="shared" si="1"/>
        <v>-5.8888888888888324E-3</v>
      </c>
      <c r="I13" s="82" t="s">
        <v>136</v>
      </c>
      <c r="J13" s="171">
        <v>0.96799999999999997</v>
      </c>
      <c r="K13" s="171">
        <v>0.97</v>
      </c>
      <c r="L13" s="171">
        <f t="shared" si="2"/>
        <v>2.0000000000000018E-3</v>
      </c>
      <c r="M13" s="82" t="s">
        <v>134</v>
      </c>
    </row>
    <row r="14" spans="1:13" x14ac:dyDescent="0.25">
      <c r="A14" s="49" t="s">
        <v>19</v>
      </c>
      <c r="B14" s="96">
        <v>0.92344444444444462</v>
      </c>
      <c r="C14" s="142">
        <v>0.95977777777777762</v>
      </c>
      <c r="D14" s="143">
        <f t="shared" si="0"/>
        <v>3.6333333333332996E-2</v>
      </c>
      <c r="E14" s="82" t="s">
        <v>134</v>
      </c>
      <c r="F14" s="151">
        <v>0.95977777777777762</v>
      </c>
      <c r="G14" s="151">
        <v>0.96299999999999997</v>
      </c>
      <c r="H14" s="151">
        <f t="shared" si="1"/>
        <v>3.2222222222223484E-3</v>
      </c>
      <c r="I14" s="82" t="s">
        <v>135</v>
      </c>
      <c r="J14" s="171">
        <v>0.96299999999999997</v>
      </c>
      <c r="K14" s="171">
        <v>0.98</v>
      </c>
      <c r="L14" s="171">
        <f t="shared" si="2"/>
        <v>1.7000000000000015E-2</v>
      </c>
      <c r="M14" s="82" t="s">
        <v>134</v>
      </c>
    </row>
    <row r="15" spans="1:13" x14ac:dyDescent="0.25">
      <c r="A15" s="49" t="s">
        <v>88</v>
      </c>
      <c r="B15" s="96">
        <v>0.90277777777777779</v>
      </c>
      <c r="C15" s="142">
        <v>0.93388888888888888</v>
      </c>
      <c r="D15" s="143">
        <f t="shared" si="0"/>
        <v>3.1111111111111089E-2</v>
      </c>
      <c r="E15" s="82" t="s">
        <v>134</v>
      </c>
      <c r="F15" s="151">
        <v>0.93388888888888888</v>
      </c>
      <c r="G15" s="151">
        <v>0.94699999999999995</v>
      </c>
      <c r="H15" s="151">
        <f t="shared" si="1"/>
        <v>1.3111111111111073E-2</v>
      </c>
      <c r="I15" s="82" t="s">
        <v>134</v>
      </c>
      <c r="J15" s="171">
        <v>0.94699999999999995</v>
      </c>
      <c r="K15" s="171">
        <v>0.95</v>
      </c>
      <c r="L15" s="171">
        <f t="shared" si="2"/>
        <v>3.0000000000000027E-3</v>
      </c>
      <c r="M15" s="82" t="s">
        <v>134</v>
      </c>
    </row>
    <row r="16" spans="1:13" x14ac:dyDescent="0.25">
      <c r="A16" s="49" t="s">
        <v>35</v>
      </c>
      <c r="B16" s="96">
        <v>0.94249999999999989</v>
      </c>
      <c r="C16" s="142">
        <v>0.97599999999999998</v>
      </c>
      <c r="D16" s="143">
        <f t="shared" si="0"/>
        <v>3.3500000000000085E-2</v>
      </c>
      <c r="E16" s="82" t="s">
        <v>134</v>
      </c>
      <c r="F16" s="151">
        <v>0.97599999999999998</v>
      </c>
      <c r="G16" s="151">
        <v>0.94</v>
      </c>
      <c r="H16" s="151">
        <f t="shared" si="1"/>
        <v>-3.6000000000000032E-2</v>
      </c>
      <c r="I16" s="82" t="s">
        <v>136</v>
      </c>
      <c r="J16" s="171">
        <v>0.94</v>
      </c>
      <c r="K16" s="171">
        <v>0.93</v>
      </c>
      <c r="L16" s="171">
        <f t="shared" si="2"/>
        <v>-9.9999999999998979E-3</v>
      </c>
      <c r="M16" s="82" t="s">
        <v>136</v>
      </c>
    </row>
    <row r="17" spans="1:13" x14ac:dyDescent="0.25">
      <c r="A17" s="49" t="s">
        <v>36</v>
      </c>
      <c r="B17" s="96">
        <v>0.94333333333333336</v>
      </c>
      <c r="C17" s="142">
        <v>0.98166666666666658</v>
      </c>
      <c r="D17" s="143">
        <f t="shared" si="0"/>
        <v>3.8333333333333219E-2</v>
      </c>
      <c r="E17" s="82" t="s">
        <v>134</v>
      </c>
      <c r="F17" s="151">
        <v>0.98166666666666658</v>
      </c>
      <c r="G17" s="151">
        <v>0.93600000000000005</v>
      </c>
      <c r="H17" s="151">
        <f t="shared" si="1"/>
        <v>-4.5666666666666522E-2</v>
      </c>
      <c r="I17" s="82" t="s">
        <v>136</v>
      </c>
      <c r="J17" s="171">
        <v>0.93600000000000005</v>
      </c>
      <c r="K17" s="171">
        <v>0.95</v>
      </c>
      <c r="L17" s="171">
        <f t="shared" si="2"/>
        <v>1.3999999999999901E-2</v>
      </c>
      <c r="M17" s="82" t="s">
        <v>134</v>
      </c>
    </row>
    <row r="18" spans="1:13" x14ac:dyDescent="0.25">
      <c r="A18" s="49" t="s">
        <v>44</v>
      </c>
      <c r="B18" s="96">
        <v>0.91466666666666663</v>
      </c>
      <c r="C18" s="142">
        <v>0.87800000000000011</v>
      </c>
      <c r="D18" s="143">
        <f t="shared" si="0"/>
        <v>-3.6666666666666514E-2</v>
      </c>
      <c r="E18" s="82" t="s">
        <v>136</v>
      </c>
      <c r="F18" s="151">
        <v>0.87800000000000011</v>
      </c>
      <c r="G18" s="151">
        <v>0.91300000000000003</v>
      </c>
      <c r="H18" s="151">
        <f t="shared" si="1"/>
        <v>3.499999999999992E-2</v>
      </c>
      <c r="I18" s="82" t="s">
        <v>134</v>
      </c>
      <c r="J18" s="171">
        <v>0.91300000000000003</v>
      </c>
      <c r="K18" s="171">
        <v>0.91</v>
      </c>
      <c r="L18" s="171">
        <f t="shared" si="2"/>
        <v>-3.0000000000000027E-3</v>
      </c>
      <c r="M18" s="82" t="s">
        <v>136</v>
      </c>
    </row>
    <row r="19" spans="1:13" x14ac:dyDescent="0.25">
      <c r="A19" s="49" t="s">
        <v>32</v>
      </c>
      <c r="B19" s="96">
        <v>0.77100000000000002</v>
      </c>
      <c r="C19" s="142">
        <v>0.8933333333333332</v>
      </c>
      <c r="D19" s="143">
        <f t="shared" si="0"/>
        <v>0.12233333333333318</v>
      </c>
      <c r="E19" s="82" t="s">
        <v>134</v>
      </c>
      <c r="F19" s="151">
        <v>0.8933333333333332</v>
      </c>
      <c r="G19" s="151">
        <v>0.90600000000000003</v>
      </c>
      <c r="H19" s="151">
        <f t="shared" si="1"/>
        <v>1.2666666666666826E-2</v>
      </c>
      <c r="I19" s="82" t="s">
        <v>134</v>
      </c>
      <c r="J19" s="171">
        <v>0.90600000000000003</v>
      </c>
      <c r="K19" s="171">
        <v>0.9</v>
      </c>
      <c r="L19" s="171">
        <f t="shared" si="2"/>
        <v>-6.0000000000000053E-3</v>
      </c>
      <c r="M19" s="82" t="s">
        <v>136</v>
      </c>
    </row>
    <row r="20" spans="1:13" x14ac:dyDescent="0.25">
      <c r="A20" s="50" t="s">
        <v>65</v>
      </c>
      <c r="B20" s="96">
        <v>0.89624999999999988</v>
      </c>
      <c r="C20" s="142">
        <v>0.9375</v>
      </c>
      <c r="D20" s="143">
        <f t="shared" si="0"/>
        <v>4.125000000000012E-2</v>
      </c>
      <c r="E20" s="82" t="s">
        <v>134</v>
      </c>
      <c r="F20" s="151">
        <v>0.9375</v>
      </c>
      <c r="G20" s="151">
        <v>0.90300000000000002</v>
      </c>
      <c r="H20" s="151">
        <f t="shared" si="1"/>
        <v>-3.4499999999999975E-2</v>
      </c>
      <c r="I20" s="82" t="s">
        <v>136</v>
      </c>
      <c r="J20" s="171">
        <v>0.90300000000000002</v>
      </c>
      <c r="K20" s="171">
        <v>0.95</v>
      </c>
      <c r="L20" s="171">
        <f t="shared" si="2"/>
        <v>4.6999999999999931E-2</v>
      </c>
      <c r="M20" s="82" t="s">
        <v>134</v>
      </c>
    </row>
    <row r="21" spans="1:13" x14ac:dyDescent="0.25">
      <c r="A21" s="50" t="s">
        <v>76</v>
      </c>
      <c r="B21" s="96">
        <v>0.83666666666666667</v>
      </c>
      <c r="C21" s="142">
        <v>0.83333333333333337</v>
      </c>
      <c r="D21" s="142">
        <f t="shared" si="0"/>
        <v>-3.3333333333332993E-3</v>
      </c>
      <c r="E21" s="82" t="s">
        <v>136</v>
      </c>
      <c r="F21" s="151">
        <v>0.83333333333333337</v>
      </c>
      <c r="G21" s="151">
        <v>0.87</v>
      </c>
      <c r="H21" s="151">
        <f t="shared" si="1"/>
        <v>3.6666666666666625E-2</v>
      </c>
      <c r="I21" s="82" t="s">
        <v>134</v>
      </c>
      <c r="J21" s="171">
        <v>0.87</v>
      </c>
      <c r="K21" s="171">
        <v>0.94</v>
      </c>
      <c r="L21" s="171">
        <f t="shared" si="2"/>
        <v>6.9999999999999951E-2</v>
      </c>
      <c r="M21" s="82" t="s">
        <v>134</v>
      </c>
    </row>
    <row r="22" spans="1:13" x14ac:dyDescent="0.25">
      <c r="A22" s="50" t="s">
        <v>98</v>
      </c>
      <c r="B22" s="96">
        <v>0.78866666666666674</v>
      </c>
      <c r="C22" s="142">
        <v>0.84666666666666668</v>
      </c>
      <c r="D22" s="143">
        <f t="shared" si="0"/>
        <v>5.799999999999994E-2</v>
      </c>
      <c r="E22" s="82" t="s">
        <v>134</v>
      </c>
      <c r="F22" s="151">
        <v>0.84666666666666668</v>
      </c>
      <c r="G22" s="151">
        <v>0.83099999999999996</v>
      </c>
      <c r="H22" s="151">
        <f t="shared" si="1"/>
        <v>-1.5666666666666718E-2</v>
      </c>
      <c r="I22" s="82" t="s">
        <v>136</v>
      </c>
      <c r="J22" s="171">
        <v>0.83099999999999996</v>
      </c>
      <c r="K22" s="171">
        <v>0.91</v>
      </c>
      <c r="L22" s="171">
        <f t="shared" si="2"/>
        <v>7.900000000000007E-2</v>
      </c>
      <c r="M22" s="82" t="s">
        <v>134</v>
      </c>
    </row>
    <row r="23" spans="1:13" x14ac:dyDescent="0.25">
      <c r="A23" s="49" t="s">
        <v>26</v>
      </c>
      <c r="B23" s="96">
        <v>0.76416666666666666</v>
      </c>
      <c r="C23" s="142">
        <v>0.8025000000000001</v>
      </c>
      <c r="D23" s="143">
        <f t="shared" si="0"/>
        <v>3.8333333333333441E-2</v>
      </c>
      <c r="E23" s="82" t="s">
        <v>134</v>
      </c>
      <c r="F23" s="151">
        <v>0.8025000000000001</v>
      </c>
      <c r="G23" s="151">
        <v>0.79500000000000004</v>
      </c>
      <c r="H23" s="151">
        <f t="shared" si="1"/>
        <v>-7.5000000000000622E-3</v>
      </c>
      <c r="I23" s="82" t="s">
        <v>136</v>
      </c>
      <c r="J23" s="171">
        <v>0.79500000000000004</v>
      </c>
      <c r="K23" s="171">
        <v>0.8</v>
      </c>
      <c r="L23" s="171">
        <f t="shared" si="2"/>
        <v>5.0000000000000044E-3</v>
      </c>
      <c r="M23" s="82" t="s">
        <v>134</v>
      </c>
    </row>
    <row r="24" spans="1:13" ht="25.5" x14ac:dyDescent="0.25">
      <c r="A24" s="49" t="s">
        <v>87</v>
      </c>
      <c r="B24" s="96">
        <v>0.89777777777777767</v>
      </c>
      <c r="C24" s="142">
        <v>0</v>
      </c>
      <c r="D24" s="143">
        <f t="shared" si="0"/>
        <v>-0.89777777777777767</v>
      </c>
      <c r="E24" s="82" t="s">
        <v>144</v>
      </c>
      <c r="F24" s="151">
        <v>0</v>
      </c>
      <c r="G24" s="151">
        <v>0</v>
      </c>
      <c r="H24" s="151">
        <f t="shared" si="1"/>
        <v>0</v>
      </c>
      <c r="I24" s="82" t="s">
        <v>144</v>
      </c>
      <c r="J24" s="171">
        <v>0</v>
      </c>
      <c r="K24" s="171">
        <v>0</v>
      </c>
      <c r="L24" s="171">
        <f t="shared" si="2"/>
        <v>0</v>
      </c>
      <c r="M24" s="82" t="s">
        <v>150</v>
      </c>
    </row>
    <row r="25" spans="1:13" ht="25.5" x14ac:dyDescent="0.25">
      <c r="A25" s="49" t="s">
        <v>82</v>
      </c>
      <c r="B25" s="96">
        <v>0.95166666666666666</v>
      </c>
      <c r="C25" s="142">
        <v>0</v>
      </c>
      <c r="D25" s="143">
        <f t="shared" si="0"/>
        <v>-0.95166666666666666</v>
      </c>
      <c r="E25" s="82" t="s">
        <v>144</v>
      </c>
      <c r="F25" s="151">
        <v>0</v>
      </c>
      <c r="G25" s="151">
        <v>0</v>
      </c>
      <c r="H25" s="151">
        <f t="shared" si="1"/>
        <v>0</v>
      </c>
      <c r="I25" s="82" t="s">
        <v>144</v>
      </c>
      <c r="J25" s="171">
        <v>0</v>
      </c>
      <c r="K25" s="171">
        <v>0</v>
      </c>
      <c r="L25" s="171">
        <f t="shared" si="2"/>
        <v>0</v>
      </c>
      <c r="M25" s="82" t="s">
        <v>150</v>
      </c>
    </row>
    <row r="26" spans="1:13" x14ac:dyDescent="0.25">
      <c r="A26" s="51" t="s">
        <v>66</v>
      </c>
      <c r="B26" s="94">
        <v>0.9089736111111113</v>
      </c>
      <c r="C26" s="94">
        <v>0.93659824561403504</v>
      </c>
      <c r="D26" s="143">
        <f t="shared" si="0"/>
        <v>2.7624634502923739E-2</v>
      </c>
      <c r="E26" s="72" t="s">
        <v>134</v>
      </c>
      <c r="F26" s="153">
        <v>0.93659824561403504</v>
      </c>
      <c r="G26" s="153">
        <v>0.93570643274853782</v>
      </c>
      <c r="H26" s="153">
        <v>0.94</v>
      </c>
      <c r="I26" s="72" t="s">
        <v>135</v>
      </c>
      <c r="J26" s="172">
        <v>0.93570643274853782</v>
      </c>
      <c r="K26" s="172">
        <f>AVERAGE(K5:K23)</f>
        <v>0.94894736842105265</v>
      </c>
      <c r="L26" s="173">
        <f t="shared" si="2"/>
        <v>1.3240935672514831E-2</v>
      </c>
      <c r="M26" s="72" t="s">
        <v>134</v>
      </c>
    </row>
  </sheetData>
  <mergeCells count="1">
    <mergeCell ref="A2:M2"/>
  </mergeCells>
  <pageMargins left="0.25" right="0.25" top="0.75" bottom="0.75" header="0.3" footer="0.3"/>
  <pageSetup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5"/>
  <sheetViews>
    <sheetView zoomScale="90" zoomScaleNormal="90" workbookViewId="0">
      <selection activeCell="M1" sqref="M1:O1048576"/>
    </sheetView>
  </sheetViews>
  <sheetFormatPr baseColWidth="10" defaultRowHeight="15" x14ac:dyDescent="0.25"/>
  <cols>
    <col min="1" max="1" width="32.140625" customWidth="1"/>
  </cols>
  <sheetData>
    <row r="2" spans="1:11" ht="25.5" x14ac:dyDescent="0.25">
      <c r="A2" s="47" t="s">
        <v>64</v>
      </c>
      <c r="B2" s="95" t="s">
        <v>95</v>
      </c>
      <c r="C2" s="95" t="s">
        <v>96</v>
      </c>
      <c r="D2" s="95" t="s">
        <v>140</v>
      </c>
      <c r="E2" s="95" t="s">
        <v>96</v>
      </c>
      <c r="F2" s="150" t="s">
        <v>96</v>
      </c>
      <c r="G2" s="150" t="s">
        <v>97</v>
      </c>
      <c r="H2" s="150" t="s">
        <v>140</v>
      </c>
      <c r="I2" s="170" t="s">
        <v>97</v>
      </c>
      <c r="J2" s="170" t="s">
        <v>108</v>
      </c>
      <c r="K2" s="170" t="s">
        <v>140</v>
      </c>
    </row>
    <row r="3" spans="1:11" x14ac:dyDescent="0.25">
      <c r="A3" s="50" t="s">
        <v>98</v>
      </c>
      <c r="B3" s="96">
        <v>0.78866666666666674</v>
      </c>
      <c r="C3" s="142">
        <v>0.84666666666666668</v>
      </c>
      <c r="D3" s="143">
        <f t="shared" ref="D3:D22" si="0">C3-B3</f>
        <v>5.799999999999994E-2</v>
      </c>
      <c r="E3" s="142">
        <v>0.84666666666666668</v>
      </c>
      <c r="F3" s="151">
        <v>0.84666666666666668</v>
      </c>
      <c r="G3" s="151">
        <v>0.83099999999999996</v>
      </c>
      <c r="H3" s="152">
        <f t="shared" ref="H3:H21" si="1">G3-F3</f>
        <v>-1.5666666666666718E-2</v>
      </c>
      <c r="I3" s="171">
        <v>0.83099999999999996</v>
      </c>
      <c r="J3" s="171">
        <v>0.91</v>
      </c>
      <c r="K3" s="171">
        <f t="shared" ref="K3:K22" si="2">J3-I3</f>
        <v>7.900000000000007E-2</v>
      </c>
    </row>
    <row r="4" spans="1:11" x14ac:dyDescent="0.25">
      <c r="A4" s="50" t="s">
        <v>76</v>
      </c>
      <c r="B4" s="96">
        <v>0.83666666666666667</v>
      </c>
      <c r="C4" s="142">
        <v>0.83333333333333337</v>
      </c>
      <c r="D4" s="142">
        <f t="shared" si="0"/>
        <v>-3.3333333333332993E-3</v>
      </c>
      <c r="E4" s="142">
        <v>0.83333333333333337</v>
      </c>
      <c r="F4" s="151">
        <v>0.83333333333333337</v>
      </c>
      <c r="G4" s="151">
        <v>0.87</v>
      </c>
      <c r="H4" s="152">
        <f t="shared" si="1"/>
        <v>3.6666666666666625E-2</v>
      </c>
      <c r="I4" s="171">
        <v>0.87</v>
      </c>
      <c r="J4" s="171">
        <v>0.94</v>
      </c>
      <c r="K4" s="171">
        <f t="shared" si="2"/>
        <v>6.9999999999999951E-2</v>
      </c>
    </row>
    <row r="5" spans="1:11" x14ac:dyDescent="0.25">
      <c r="A5" s="50" t="s">
        <v>65</v>
      </c>
      <c r="B5" s="96">
        <v>0.89624999999999988</v>
      </c>
      <c r="C5" s="142">
        <v>0.9375</v>
      </c>
      <c r="D5" s="143">
        <f t="shared" si="0"/>
        <v>4.125000000000012E-2</v>
      </c>
      <c r="E5" s="142">
        <v>0.9375</v>
      </c>
      <c r="F5" s="151">
        <v>0.9375</v>
      </c>
      <c r="G5" s="151">
        <v>0.90300000000000002</v>
      </c>
      <c r="H5" s="152">
        <f t="shared" si="1"/>
        <v>-3.4499999999999975E-2</v>
      </c>
      <c r="I5" s="171">
        <v>0.90300000000000002</v>
      </c>
      <c r="J5" s="171">
        <v>0.95</v>
      </c>
      <c r="K5" s="171">
        <f t="shared" si="2"/>
        <v>4.6999999999999931E-2</v>
      </c>
    </row>
    <row r="6" spans="1:11" x14ac:dyDescent="0.25">
      <c r="A6" s="49" t="s">
        <v>80</v>
      </c>
      <c r="B6" s="96">
        <v>0.99388888888888893</v>
      </c>
      <c r="C6" s="142">
        <v>0.98111111111111093</v>
      </c>
      <c r="D6" s="143">
        <f t="shared" si="0"/>
        <v>-1.2777777777777999E-2</v>
      </c>
      <c r="E6" s="142">
        <v>0.98111111111111093</v>
      </c>
      <c r="F6" s="151">
        <v>0.98111111111111093</v>
      </c>
      <c r="G6" s="151">
        <v>0.96899999999999997</v>
      </c>
      <c r="H6" s="152">
        <f t="shared" si="1"/>
        <v>-1.2111111111110962E-2</v>
      </c>
      <c r="I6" s="171">
        <v>0.96899999999999997</v>
      </c>
      <c r="J6" s="171">
        <v>0.99</v>
      </c>
      <c r="K6" s="171">
        <f t="shared" si="2"/>
        <v>2.1000000000000019E-2</v>
      </c>
    </row>
    <row r="7" spans="1:11" x14ac:dyDescent="0.25">
      <c r="A7" s="49" t="s">
        <v>19</v>
      </c>
      <c r="B7" s="96">
        <v>0.92344444444444462</v>
      </c>
      <c r="C7" s="142">
        <v>0.95977777777777762</v>
      </c>
      <c r="D7" s="143">
        <f t="shared" si="0"/>
        <v>3.6333333333332996E-2</v>
      </c>
      <c r="E7" s="142">
        <v>0.95977777777777762</v>
      </c>
      <c r="F7" s="151">
        <v>0.95977777777777762</v>
      </c>
      <c r="G7" s="151">
        <v>0.96299999999999997</v>
      </c>
      <c r="H7" s="152">
        <f t="shared" si="1"/>
        <v>3.2222222222223484E-3</v>
      </c>
      <c r="I7" s="171">
        <v>0.96299999999999997</v>
      </c>
      <c r="J7" s="171">
        <v>0.98</v>
      </c>
      <c r="K7" s="171">
        <f t="shared" si="2"/>
        <v>1.7000000000000015E-2</v>
      </c>
    </row>
    <row r="8" spans="1:11" x14ac:dyDescent="0.25">
      <c r="A8" s="49" t="s">
        <v>36</v>
      </c>
      <c r="B8" s="96">
        <v>0.94333333333333336</v>
      </c>
      <c r="C8" s="142">
        <v>0.98166666666666658</v>
      </c>
      <c r="D8" s="143">
        <f t="shared" si="0"/>
        <v>3.8333333333333219E-2</v>
      </c>
      <c r="E8" s="142">
        <v>0.98166666666666658</v>
      </c>
      <c r="F8" s="151">
        <v>0.98166666666666658</v>
      </c>
      <c r="G8" s="151">
        <v>0.93600000000000005</v>
      </c>
      <c r="H8" s="152">
        <f t="shared" si="1"/>
        <v>-4.5666666666666522E-2</v>
      </c>
      <c r="I8" s="171">
        <v>0.93600000000000005</v>
      </c>
      <c r="J8" s="171">
        <v>0.95</v>
      </c>
      <c r="K8" s="171">
        <f t="shared" si="2"/>
        <v>1.3999999999999901E-2</v>
      </c>
    </row>
    <row r="9" spans="1:11" x14ac:dyDescent="0.25">
      <c r="A9" s="50" t="s">
        <v>71</v>
      </c>
      <c r="B9" s="96">
        <v>0.93888888888888877</v>
      </c>
      <c r="C9" s="142">
        <v>0.95777777777777784</v>
      </c>
      <c r="D9" s="143">
        <f t="shared" si="0"/>
        <v>1.8888888888889066E-2</v>
      </c>
      <c r="E9" s="142">
        <v>0.95777777777777784</v>
      </c>
      <c r="F9" s="151">
        <v>0.95777777777777784</v>
      </c>
      <c r="G9" s="151">
        <v>0.96799999999999997</v>
      </c>
      <c r="H9" s="152">
        <f t="shared" si="1"/>
        <v>1.0222222222222133E-2</v>
      </c>
      <c r="I9" s="171">
        <v>0.96799999999999997</v>
      </c>
      <c r="J9" s="171">
        <v>0.98</v>
      </c>
      <c r="K9" s="171">
        <f t="shared" si="2"/>
        <v>1.2000000000000011E-2</v>
      </c>
    </row>
    <row r="10" spans="1:11" x14ac:dyDescent="0.25">
      <c r="A10" s="49" t="s">
        <v>23</v>
      </c>
      <c r="B10" s="96">
        <v>0.94166666666666654</v>
      </c>
      <c r="C10" s="142">
        <v>0.9688888888888888</v>
      </c>
      <c r="D10" s="143">
        <f t="shared" si="0"/>
        <v>2.7222222222222259E-2</v>
      </c>
      <c r="E10" s="142">
        <v>0.9688888888888888</v>
      </c>
      <c r="F10" s="151">
        <v>0.9688888888888888</v>
      </c>
      <c r="G10" s="151">
        <v>0.97799999999999998</v>
      </c>
      <c r="H10" s="152">
        <f t="shared" si="1"/>
        <v>9.1111111111111809E-3</v>
      </c>
      <c r="I10" s="171">
        <v>0.97799999999999998</v>
      </c>
      <c r="J10" s="171">
        <v>0.99</v>
      </c>
      <c r="K10" s="171">
        <f t="shared" si="2"/>
        <v>1.2000000000000011E-2</v>
      </c>
    </row>
    <row r="11" spans="1:11" x14ac:dyDescent="0.25">
      <c r="A11" s="50" t="s">
        <v>77</v>
      </c>
      <c r="B11" s="96">
        <v>0.92666666666666675</v>
      </c>
      <c r="C11" s="142">
        <v>0.97111111111111104</v>
      </c>
      <c r="D11" s="143">
        <f t="shared" si="0"/>
        <v>4.4444444444444287E-2</v>
      </c>
      <c r="E11" s="142">
        <v>0.97111111111111104</v>
      </c>
      <c r="F11" s="151">
        <v>0.97111111111111104</v>
      </c>
      <c r="G11" s="151">
        <v>0.97799999999999998</v>
      </c>
      <c r="H11" s="152">
        <f t="shared" si="1"/>
        <v>6.8888888888889444E-3</v>
      </c>
      <c r="I11" s="171">
        <v>0.97799999999999998</v>
      </c>
      <c r="J11" s="171">
        <v>0.99</v>
      </c>
      <c r="K11" s="171">
        <f t="shared" si="2"/>
        <v>1.2000000000000011E-2</v>
      </c>
    </row>
    <row r="12" spans="1:11" x14ac:dyDescent="0.25">
      <c r="A12" s="49" t="s">
        <v>20</v>
      </c>
      <c r="B12" s="96">
        <v>0.97944444444444445</v>
      </c>
      <c r="C12" s="142">
        <v>0.98444444444444434</v>
      </c>
      <c r="D12" s="142">
        <f t="shared" si="0"/>
        <v>4.9999999999998934E-3</v>
      </c>
      <c r="E12" s="142">
        <v>0.98444444444444434</v>
      </c>
      <c r="F12" s="151">
        <v>0.98444444444444434</v>
      </c>
      <c r="G12" s="151">
        <v>0.97799999999999998</v>
      </c>
      <c r="H12" s="152">
        <f t="shared" si="1"/>
        <v>-6.4444444444443638E-3</v>
      </c>
      <c r="I12" s="171">
        <v>0.97799999999999998</v>
      </c>
      <c r="J12" s="171">
        <v>0.99</v>
      </c>
      <c r="K12" s="171">
        <f t="shared" si="2"/>
        <v>1.2000000000000011E-2</v>
      </c>
    </row>
    <row r="13" spans="1:11" x14ac:dyDescent="0.25">
      <c r="A13" s="49" t="s">
        <v>22</v>
      </c>
      <c r="B13" s="96">
        <v>0.95055555555555549</v>
      </c>
      <c r="C13" s="142">
        <v>0.97444444444444445</v>
      </c>
      <c r="D13" s="143">
        <f t="shared" si="0"/>
        <v>2.3888888888888959E-2</v>
      </c>
      <c r="E13" s="142">
        <v>0.97444444444444445</v>
      </c>
      <c r="F13" s="151">
        <v>0.97444444444444445</v>
      </c>
      <c r="G13" s="151">
        <v>0.97399999999999998</v>
      </c>
      <c r="H13" s="152">
        <f t="shared" si="1"/>
        <v>-4.4444444444446951E-4</v>
      </c>
      <c r="I13" s="171">
        <v>0.97399999999999998</v>
      </c>
      <c r="J13" s="171">
        <v>0.98</v>
      </c>
      <c r="K13" s="171">
        <f t="shared" si="2"/>
        <v>6.0000000000000053E-3</v>
      </c>
    </row>
    <row r="14" spans="1:11" x14ac:dyDescent="0.25">
      <c r="A14" s="49" t="s">
        <v>21</v>
      </c>
      <c r="B14" s="96">
        <v>0.98766666666666658</v>
      </c>
      <c r="C14" s="142">
        <v>0.98916666666666675</v>
      </c>
      <c r="D14" s="143">
        <f t="shared" si="0"/>
        <v>1.5000000000001679E-3</v>
      </c>
      <c r="E14" s="142">
        <v>0.98916666666666675</v>
      </c>
      <c r="F14" s="151">
        <v>0.98916666666666675</v>
      </c>
      <c r="G14" s="151">
        <v>0.98399999999999999</v>
      </c>
      <c r="H14" s="152">
        <f t="shared" si="1"/>
        <v>-5.1666666666667638E-3</v>
      </c>
      <c r="I14" s="171">
        <v>0.98399999999999999</v>
      </c>
      <c r="J14" s="171">
        <v>0.99</v>
      </c>
      <c r="K14" s="171">
        <f t="shared" si="2"/>
        <v>6.0000000000000053E-3</v>
      </c>
    </row>
    <row r="15" spans="1:11" x14ac:dyDescent="0.25">
      <c r="A15" s="49" t="s">
        <v>26</v>
      </c>
      <c r="B15" s="96">
        <v>0.76416666666666666</v>
      </c>
      <c r="C15" s="142">
        <v>0.8025000000000001</v>
      </c>
      <c r="D15" s="143">
        <f t="shared" si="0"/>
        <v>3.8333333333333441E-2</v>
      </c>
      <c r="E15" s="142">
        <v>0.8025000000000001</v>
      </c>
      <c r="F15" s="151">
        <v>0.8025000000000001</v>
      </c>
      <c r="G15" s="151">
        <v>0.79500000000000004</v>
      </c>
      <c r="H15" s="152">
        <f t="shared" si="1"/>
        <v>-7.5000000000000622E-3</v>
      </c>
      <c r="I15" s="171">
        <v>0.79500000000000004</v>
      </c>
      <c r="J15" s="171">
        <v>0.8</v>
      </c>
      <c r="K15" s="171">
        <f t="shared" si="2"/>
        <v>5.0000000000000044E-3</v>
      </c>
    </row>
    <row r="16" spans="1:11" x14ac:dyDescent="0.25">
      <c r="A16" s="49" t="s">
        <v>88</v>
      </c>
      <c r="B16" s="96">
        <v>0.90277777777777779</v>
      </c>
      <c r="C16" s="142">
        <v>0.93388888888888888</v>
      </c>
      <c r="D16" s="143">
        <f t="shared" si="0"/>
        <v>3.1111111111111089E-2</v>
      </c>
      <c r="E16" s="142">
        <v>0.93388888888888888</v>
      </c>
      <c r="F16" s="151">
        <v>0.93388888888888888</v>
      </c>
      <c r="G16" s="151">
        <v>0.94699999999999995</v>
      </c>
      <c r="H16" s="152">
        <f t="shared" si="1"/>
        <v>1.3111111111111073E-2</v>
      </c>
      <c r="I16" s="171">
        <v>0.94699999999999995</v>
      </c>
      <c r="J16" s="171">
        <v>0.95</v>
      </c>
      <c r="K16" s="171">
        <f t="shared" si="2"/>
        <v>3.0000000000000027E-3</v>
      </c>
    </row>
    <row r="17" spans="1:11" ht="25.5" x14ac:dyDescent="0.25">
      <c r="A17" s="49" t="s">
        <v>83</v>
      </c>
      <c r="B17" s="96">
        <v>0.9277777777777777</v>
      </c>
      <c r="C17" s="142">
        <v>0.9738888888888888</v>
      </c>
      <c r="D17" s="143">
        <f t="shared" si="0"/>
        <v>4.6111111111111103E-2</v>
      </c>
      <c r="E17" s="142">
        <v>0.9738888888888888</v>
      </c>
      <c r="F17" s="151">
        <v>0.9738888888888888</v>
      </c>
      <c r="G17" s="151">
        <v>0.96799999999999997</v>
      </c>
      <c r="H17" s="152">
        <f t="shared" si="1"/>
        <v>-5.8888888888888324E-3</v>
      </c>
      <c r="I17" s="171">
        <v>0.96799999999999997</v>
      </c>
      <c r="J17" s="171">
        <v>0.97</v>
      </c>
      <c r="K17" s="171">
        <f t="shared" si="2"/>
        <v>2.0000000000000018E-3</v>
      </c>
    </row>
    <row r="18" spans="1:11" x14ac:dyDescent="0.25">
      <c r="A18" s="49" t="s">
        <v>44</v>
      </c>
      <c r="B18" s="96">
        <v>0.91466666666666663</v>
      </c>
      <c r="C18" s="142">
        <v>0.87800000000000011</v>
      </c>
      <c r="D18" s="143">
        <f t="shared" si="0"/>
        <v>-3.6666666666666514E-2</v>
      </c>
      <c r="E18" s="142">
        <v>0.87800000000000011</v>
      </c>
      <c r="F18" s="151">
        <v>0.87800000000000011</v>
      </c>
      <c r="G18" s="151">
        <v>0.91300000000000003</v>
      </c>
      <c r="H18" s="152">
        <f t="shared" si="1"/>
        <v>3.499999999999992E-2</v>
      </c>
      <c r="I18" s="171">
        <v>0.91300000000000003</v>
      </c>
      <c r="J18" s="171">
        <v>0.91</v>
      </c>
      <c r="K18" s="171">
        <f t="shared" si="2"/>
        <v>-3.0000000000000027E-3</v>
      </c>
    </row>
    <row r="19" spans="1:11" x14ac:dyDescent="0.25">
      <c r="A19" s="49" t="s">
        <v>32</v>
      </c>
      <c r="B19" s="96">
        <v>0.77100000000000002</v>
      </c>
      <c r="C19" s="142">
        <v>0.8933333333333332</v>
      </c>
      <c r="D19" s="143">
        <f t="shared" si="0"/>
        <v>0.12233333333333318</v>
      </c>
      <c r="E19" s="142">
        <v>0.8933333333333332</v>
      </c>
      <c r="F19" s="151">
        <v>0.8933333333333332</v>
      </c>
      <c r="G19" s="151">
        <v>0.90600000000000003</v>
      </c>
      <c r="H19" s="152">
        <f t="shared" si="1"/>
        <v>1.2666666666666826E-2</v>
      </c>
      <c r="I19" s="171">
        <v>0.90600000000000003</v>
      </c>
      <c r="J19" s="171">
        <v>0.9</v>
      </c>
      <c r="K19" s="171">
        <f t="shared" si="2"/>
        <v>-6.0000000000000053E-3</v>
      </c>
    </row>
    <row r="20" spans="1:11" x14ac:dyDescent="0.25">
      <c r="A20" s="49" t="s">
        <v>35</v>
      </c>
      <c r="B20" s="96">
        <v>0.94249999999999989</v>
      </c>
      <c r="C20" s="142">
        <v>0.97599999999999998</v>
      </c>
      <c r="D20" s="143">
        <f t="shared" si="0"/>
        <v>3.3500000000000085E-2</v>
      </c>
      <c r="E20" s="142">
        <v>0.97599999999999998</v>
      </c>
      <c r="F20" s="151">
        <v>0.97599999999999998</v>
      </c>
      <c r="G20" s="151">
        <v>0.94</v>
      </c>
      <c r="H20" s="152">
        <f t="shared" si="1"/>
        <v>-3.6000000000000032E-2</v>
      </c>
      <c r="I20" s="171">
        <v>0.94</v>
      </c>
      <c r="J20" s="171">
        <v>0.93</v>
      </c>
      <c r="K20" s="171">
        <f t="shared" si="2"/>
        <v>-9.9999999999998979E-3</v>
      </c>
    </row>
    <row r="21" spans="1:11" x14ac:dyDescent="0.25">
      <c r="A21" s="49" t="s">
        <v>119</v>
      </c>
      <c r="B21" s="96"/>
      <c r="C21" s="142">
        <v>0.95186666666666664</v>
      </c>
      <c r="D21" s="143">
        <f t="shared" si="0"/>
        <v>0.95186666666666664</v>
      </c>
      <c r="E21" s="142">
        <v>0.95186666666666664</v>
      </c>
      <c r="F21" s="151">
        <v>0.95186666666666664</v>
      </c>
      <c r="G21" s="151">
        <v>0.98</v>
      </c>
      <c r="H21" s="152">
        <f t="shared" si="1"/>
        <v>2.8133333333333344E-2</v>
      </c>
      <c r="I21" s="171">
        <v>0.98</v>
      </c>
      <c r="J21" s="171">
        <v>0.93</v>
      </c>
      <c r="K21" s="171">
        <f t="shared" si="2"/>
        <v>-4.9999999999999933E-2</v>
      </c>
    </row>
    <row r="22" spans="1:11" x14ac:dyDescent="0.25">
      <c r="A22" s="51" t="s">
        <v>66</v>
      </c>
      <c r="B22" s="94">
        <v>0.9089736111111113</v>
      </c>
      <c r="C22" s="94">
        <v>0.93659824561403504</v>
      </c>
      <c r="D22" s="143">
        <f t="shared" si="0"/>
        <v>2.7624634502923739E-2</v>
      </c>
      <c r="E22" s="94">
        <v>0.93659824561403504</v>
      </c>
      <c r="F22" s="153">
        <v>0.93659824561403504</v>
      </c>
      <c r="G22" s="153">
        <v>0.93570643274853782</v>
      </c>
      <c r="H22" s="153">
        <v>0.94</v>
      </c>
      <c r="I22" s="172">
        <f>AVERAGE(I3:I21)</f>
        <v>0.93584210526315781</v>
      </c>
      <c r="J22" s="172">
        <f>AVERAGE(J3:J21)</f>
        <v>0.94894736842105265</v>
      </c>
      <c r="K22" s="173">
        <f t="shared" si="2"/>
        <v>1.3105263157894842E-2</v>
      </c>
    </row>
    <row r="25" spans="1:11" ht="25.5" x14ac:dyDescent="0.25">
      <c r="A25" s="47" t="s">
        <v>64</v>
      </c>
      <c r="B25" s="95" t="s">
        <v>95</v>
      </c>
      <c r="C25" s="95" t="s">
        <v>96</v>
      </c>
      <c r="D25" s="95" t="s">
        <v>140</v>
      </c>
      <c r="E25" s="95" t="s">
        <v>96</v>
      </c>
      <c r="F25" s="150" t="s">
        <v>96</v>
      </c>
      <c r="G25" s="150" t="s">
        <v>97</v>
      </c>
      <c r="H25" s="150" t="s">
        <v>140</v>
      </c>
      <c r="I25" s="170" t="s">
        <v>97</v>
      </c>
      <c r="J25" s="170" t="s">
        <v>108</v>
      </c>
      <c r="K25" s="170" t="s">
        <v>140</v>
      </c>
    </row>
    <row r="26" spans="1:11" x14ac:dyDescent="0.25">
      <c r="A26" s="49" t="s">
        <v>80</v>
      </c>
      <c r="B26" s="96">
        <v>0.99388888888888893</v>
      </c>
      <c r="C26" s="142">
        <v>0.98111111111111093</v>
      </c>
      <c r="D26" s="143">
        <f t="shared" ref="D26:D45" si="3">C26-B26</f>
        <v>-1.2777777777777999E-2</v>
      </c>
      <c r="E26" s="142">
        <v>0.98111111111111093</v>
      </c>
      <c r="F26" s="151">
        <v>0.98111111111111093</v>
      </c>
      <c r="G26" s="151">
        <v>0.96899999999999997</v>
      </c>
      <c r="H26" s="152">
        <f t="shared" ref="H26:H44" si="4">G26-F26</f>
        <v>-1.2111111111110962E-2</v>
      </c>
      <c r="I26" s="171">
        <v>0.96899999999999997</v>
      </c>
      <c r="J26" s="171">
        <v>0.99</v>
      </c>
      <c r="K26" s="171">
        <f t="shared" ref="K26:K45" si="5">J26-I26</f>
        <v>2.1000000000000019E-2</v>
      </c>
    </row>
    <row r="27" spans="1:11" x14ac:dyDescent="0.25">
      <c r="A27" s="49" t="s">
        <v>23</v>
      </c>
      <c r="B27" s="96">
        <v>0.94166666666666654</v>
      </c>
      <c r="C27" s="142">
        <v>0.9688888888888888</v>
      </c>
      <c r="D27" s="143">
        <f t="shared" si="3"/>
        <v>2.7222222222222259E-2</v>
      </c>
      <c r="E27" s="142">
        <v>0.9688888888888888</v>
      </c>
      <c r="F27" s="151">
        <v>0.9688888888888888</v>
      </c>
      <c r="G27" s="151">
        <v>0.97799999999999998</v>
      </c>
      <c r="H27" s="152">
        <f t="shared" si="4"/>
        <v>9.1111111111111809E-3</v>
      </c>
      <c r="I27" s="171">
        <v>0.97799999999999998</v>
      </c>
      <c r="J27" s="171">
        <v>0.99</v>
      </c>
      <c r="K27" s="171">
        <f t="shared" si="5"/>
        <v>1.2000000000000011E-2</v>
      </c>
    </row>
    <row r="28" spans="1:11" x14ac:dyDescent="0.25">
      <c r="A28" s="50" t="s">
        <v>77</v>
      </c>
      <c r="B28" s="96">
        <v>0.92666666666666675</v>
      </c>
      <c r="C28" s="142">
        <v>0.97111111111111104</v>
      </c>
      <c r="D28" s="143">
        <f t="shared" si="3"/>
        <v>4.4444444444444287E-2</v>
      </c>
      <c r="E28" s="142">
        <v>0.97111111111111104</v>
      </c>
      <c r="F28" s="151">
        <v>0.97111111111111104</v>
      </c>
      <c r="G28" s="151">
        <v>0.97799999999999998</v>
      </c>
      <c r="H28" s="152">
        <f t="shared" si="4"/>
        <v>6.8888888888889444E-3</v>
      </c>
      <c r="I28" s="171">
        <v>0.97799999999999998</v>
      </c>
      <c r="J28" s="171">
        <v>0.99</v>
      </c>
      <c r="K28" s="171">
        <f t="shared" si="5"/>
        <v>1.2000000000000011E-2</v>
      </c>
    </row>
    <row r="29" spans="1:11" x14ac:dyDescent="0.25">
      <c r="A29" s="49" t="s">
        <v>20</v>
      </c>
      <c r="B29" s="96">
        <v>0.97944444444444445</v>
      </c>
      <c r="C29" s="142">
        <v>0.98444444444444434</v>
      </c>
      <c r="D29" s="142">
        <f t="shared" si="3"/>
        <v>4.9999999999998934E-3</v>
      </c>
      <c r="E29" s="142">
        <v>0.98444444444444434</v>
      </c>
      <c r="F29" s="151">
        <v>0.98444444444444434</v>
      </c>
      <c r="G29" s="151">
        <v>0.97799999999999998</v>
      </c>
      <c r="H29" s="152">
        <f t="shared" si="4"/>
        <v>-6.4444444444443638E-3</v>
      </c>
      <c r="I29" s="171">
        <v>0.97799999999999998</v>
      </c>
      <c r="J29" s="171">
        <v>0.99</v>
      </c>
      <c r="K29" s="171">
        <f t="shared" si="5"/>
        <v>1.2000000000000011E-2</v>
      </c>
    </row>
    <row r="30" spans="1:11" x14ac:dyDescent="0.25">
      <c r="A30" s="49" t="s">
        <v>21</v>
      </c>
      <c r="B30" s="96">
        <v>0.98766666666666658</v>
      </c>
      <c r="C30" s="142">
        <v>0.98916666666666675</v>
      </c>
      <c r="D30" s="143">
        <f t="shared" si="3"/>
        <v>1.5000000000001679E-3</v>
      </c>
      <c r="E30" s="142">
        <v>0.98916666666666675</v>
      </c>
      <c r="F30" s="151">
        <v>0.98916666666666675</v>
      </c>
      <c r="G30" s="151">
        <v>0.98399999999999999</v>
      </c>
      <c r="H30" s="152">
        <f t="shared" si="4"/>
        <v>-5.1666666666667638E-3</v>
      </c>
      <c r="I30" s="171">
        <v>0.98399999999999999</v>
      </c>
      <c r="J30" s="171">
        <v>0.99</v>
      </c>
      <c r="K30" s="171">
        <f t="shared" si="5"/>
        <v>6.0000000000000053E-3</v>
      </c>
    </row>
    <row r="31" spans="1:11" x14ac:dyDescent="0.25">
      <c r="A31" s="49" t="s">
        <v>19</v>
      </c>
      <c r="B31" s="96">
        <v>0.92344444444444462</v>
      </c>
      <c r="C31" s="142">
        <v>0.95977777777777762</v>
      </c>
      <c r="D31" s="143">
        <f t="shared" si="3"/>
        <v>3.6333333333332996E-2</v>
      </c>
      <c r="E31" s="142">
        <v>0.95977777777777762</v>
      </c>
      <c r="F31" s="151">
        <v>0.95977777777777762</v>
      </c>
      <c r="G31" s="151">
        <v>0.96299999999999997</v>
      </c>
      <c r="H31" s="152">
        <f t="shared" si="4"/>
        <v>3.2222222222223484E-3</v>
      </c>
      <c r="I31" s="171">
        <v>0.96299999999999997</v>
      </c>
      <c r="J31" s="171">
        <v>0.98</v>
      </c>
      <c r="K31" s="171">
        <f t="shared" si="5"/>
        <v>1.7000000000000015E-2</v>
      </c>
    </row>
    <row r="32" spans="1:11" x14ac:dyDescent="0.25">
      <c r="A32" s="50" t="s">
        <v>71</v>
      </c>
      <c r="B32" s="96">
        <v>0.93888888888888877</v>
      </c>
      <c r="C32" s="142">
        <v>0.95777777777777784</v>
      </c>
      <c r="D32" s="143">
        <f t="shared" si="3"/>
        <v>1.8888888888889066E-2</v>
      </c>
      <c r="E32" s="142">
        <v>0.95777777777777784</v>
      </c>
      <c r="F32" s="151">
        <v>0.95777777777777784</v>
      </c>
      <c r="G32" s="151">
        <v>0.96799999999999997</v>
      </c>
      <c r="H32" s="152">
        <f t="shared" si="4"/>
        <v>1.0222222222222133E-2</v>
      </c>
      <c r="I32" s="171">
        <v>0.96799999999999997</v>
      </c>
      <c r="J32" s="171">
        <v>0.98</v>
      </c>
      <c r="K32" s="171">
        <f t="shared" si="5"/>
        <v>1.2000000000000011E-2</v>
      </c>
    </row>
    <row r="33" spans="1:11" x14ac:dyDescent="0.25">
      <c r="A33" s="49" t="s">
        <v>22</v>
      </c>
      <c r="B33" s="96">
        <v>0.95055555555555549</v>
      </c>
      <c r="C33" s="142">
        <v>0.97444444444444445</v>
      </c>
      <c r="D33" s="143">
        <f t="shared" si="3"/>
        <v>2.3888888888888959E-2</v>
      </c>
      <c r="E33" s="142">
        <v>0.97444444444444445</v>
      </c>
      <c r="F33" s="151">
        <v>0.97444444444444445</v>
      </c>
      <c r="G33" s="151">
        <v>0.97399999999999998</v>
      </c>
      <c r="H33" s="152">
        <f t="shared" si="4"/>
        <v>-4.4444444444446951E-4</v>
      </c>
      <c r="I33" s="171">
        <v>0.97399999999999998</v>
      </c>
      <c r="J33" s="171">
        <v>0.98</v>
      </c>
      <c r="K33" s="171">
        <f t="shared" si="5"/>
        <v>6.0000000000000053E-3</v>
      </c>
    </row>
    <row r="34" spans="1:11" ht="25.5" x14ac:dyDescent="0.25">
      <c r="A34" s="49" t="s">
        <v>83</v>
      </c>
      <c r="B34" s="96">
        <v>0.9277777777777777</v>
      </c>
      <c r="C34" s="142">
        <v>0.9738888888888888</v>
      </c>
      <c r="D34" s="143">
        <f t="shared" si="3"/>
        <v>4.6111111111111103E-2</v>
      </c>
      <c r="E34" s="142">
        <v>0.9738888888888888</v>
      </c>
      <c r="F34" s="151">
        <v>0.9738888888888888</v>
      </c>
      <c r="G34" s="151">
        <v>0.96799999999999997</v>
      </c>
      <c r="H34" s="152">
        <f t="shared" si="4"/>
        <v>-5.8888888888888324E-3</v>
      </c>
      <c r="I34" s="171">
        <v>0.96799999999999997</v>
      </c>
      <c r="J34" s="171">
        <v>0.97</v>
      </c>
      <c r="K34" s="171">
        <f t="shared" si="5"/>
        <v>2.0000000000000018E-3</v>
      </c>
    </row>
    <row r="35" spans="1:11" x14ac:dyDescent="0.25">
      <c r="A35" s="50" t="s">
        <v>65</v>
      </c>
      <c r="B35" s="96">
        <v>0.89624999999999988</v>
      </c>
      <c r="C35" s="142">
        <v>0.9375</v>
      </c>
      <c r="D35" s="143">
        <f t="shared" si="3"/>
        <v>4.125000000000012E-2</v>
      </c>
      <c r="E35" s="142">
        <v>0.9375</v>
      </c>
      <c r="F35" s="151">
        <v>0.9375</v>
      </c>
      <c r="G35" s="151">
        <v>0.90300000000000002</v>
      </c>
      <c r="H35" s="152">
        <f t="shared" si="4"/>
        <v>-3.4499999999999975E-2</v>
      </c>
      <c r="I35" s="171">
        <v>0.90300000000000002</v>
      </c>
      <c r="J35" s="171">
        <v>0.95</v>
      </c>
      <c r="K35" s="171">
        <f t="shared" si="5"/>
        <v>4.6999999999999931E-2</v>
      </c>
    </row>
    <row r="36" spans="1:11" x14ac:dyDescent="0.25">
      <c r="A36" s="49" t="s">
        <v>36</v>
      </c>
      <c r="B36" s="96">
        <v>0.94333333333333336</v>
      </c>
      <c r="C36" s="142">
        <v>0.98166666666666658</v>
      </c>
      <c r="D36" s="143">
        <f t="shared" si="3"/>
        <v>3.8333333333333219E-2</v>
      </c>
      <c r="E36" s="142">
        <v>0.98166666666666658</v>
      </c>
      <c r="F36" s="151">
        <v>0.98166666666666658</v>
      </c>
      <c r="G36" s="151">
        <v>0.93600000000000005</v>
      </c>
      <c r="H36" s="152">
        <f t="shared" si="4"/>
        <v>-4.5666666666666522E-2</v>
      </c>
      <c r="I36" s="171">
        <v>0.93600000000000005</v>
      </c>
      <c r="J36" s="171">
        <v>0.95</v>
      </c>
      <c r="K36" s="171">
        <f t="shared" si="5"/>
        <v>1.3999999999999901E-2</v>
      </c>
    </row>
    <row r="37" spans="1:11" x14ac:dyDescent="0.25">
      <c r="A37" s="49" t="s">
        <v>88</v>
      </c>
      <c r="B37" s="96">
        <v>0.90277777777777779</v>
      </c>
      <c r="C37" s="142">
        <v>0.93388888888888888</v>
      </c>
      <c r="D37" s="143">
        <f t="shared" si="3"/>
        <v>3.1111111111111089E-2</v>
      </c>
      <c r="E37" s="142">
        <v>0.93388888888888888</v>
      </c>
      <c r="F37" s="151">
        <v>0.93388888888888888</v>
      </c>
      <c r="G37" s="151">
        <v>0.94699999999999995</v>
      </c>
      <c r="H37" s="152">
        <f t="shared" si="4"/>
        <v>1.3111111111111073E-2</v>
      </c>
      <c r="I37" s="171">
        <v>0.94699999999999995</v>
      </c>
      <c r="J37" s="171">
        <v>0.95</v>
      </c>
      <c r="K37" s="171">
        <f t="shared" si="5"/>
        <v>3.0000000000000027E-3</v>
      </c>
    </row>
    <row r="38" spans="1:11" x14ac:dyDescent="0.25">
      <c r="A38" s="50" t="s">
        <v>76</v>
      </c>
      <c r="B38" s="96">
        <v>0.83666666666666667</v>
      </c>
      <c r="C38" s="142">
        <v>0.83333333333333337</v>
      </c>
      <c r="D38" s="142">
        <f t="shared" si="3"/>
        <v>-3.3333333333332993E-3</v>
      </c>
      <c r="E38" s="142">
        <v>0.83333333333333337</v>
      </c>
      <c r="F38" s="151">
        <v>0.83333333333333337</v>
      </c>
      <c r="G38" s="151">
        <v>0.87</v>
      </c>
      <c r="H38" s="152">
        <f t="shared" si="4"/>
        <v>3.6666666666666625E-2</v>
      </c>
      <c r="I38" s="171">
        <v>0.87</v>
      </c>
      <c r="J38" s="171">
        <v>0.94</v>
      </c>
      <c r="K38" s="171">
        <f t="shared" si="5"/>
        <v>6.9999999999999951E-2</v>
      </c>
    </row>
    <row r="39" spans="1:11" x14ac:dyDescent="0.25">
      <c r="A39" s="49" t="s">
        <v>35</v>
      </c>
      <c r="B39" s="96">
        <v>0.94249999999999989</v>
      </c>
      <c r="C39" s="142">
        <v>0.97599999999999998</v>
      </c>
      <c r="D39" s="143">
        <f t="shared" si="3"/>
        <v>3.3500000000000085E-2</v>
      </c>
      <c r="E39" s="142">
        <v>0.97599999999999998</v>
      </c>
      <c r="F39" s="151">
        <v>0.97599999999999998</v>
      </c>
      <c r="G39" s="151">
        <v>0.94</v>
      </c>
      <c r="H39" s="152">
        <f t="shared" si="4"/>
        <v>-3.6000000000000032E-2</v>
      </c>
      <c r="I39" s="171">
        <v>0.94</v>
      </c>
      <c r="J39" s="171">
        <v>0.93</v>
      </c>
      <c r="K39" s="171">
        <f t="shared" si="5"/>
        <v>-9.9999999999998979E-3</v>
      </c>
    </row>
    <row r="40" spans="1:11" x14ac:dyDescent="0.25">
      <c r="A40" s="49" t="s">
        <v>119</v>
      </c>
      <c r="B40" s="96"/>
      <c r="C40" s="142">
        <v>0.95186666666666664</v>
      </c>
      <c r="D40" s="143">
        <f t="shared" si="3"/>
        <v>0.95186666666666664</v>
      </c>
      <c r="E40" s="142">
        <v>0.95186666666666664</v>
      </c>
      <c r="F40" s="151">
        <v>0.95186666666666664</v>
      </c>
      <c r="G40" s="151">
        <v>0.98</v>
      </c>
      <c r="H40" s="152">
        <f t="shared" si="4"/>
        <v>2.8133333333333344E-2</v>
      </c>
      <c r="I40" s="171">
        <v>0.98</v>
      </c>
      <c r="J40" s="171">
        <v>0.93</v>
      </c>
      <c r="K40" s="171">
        <f t="shared" si="5"/>
        <v>-4.9999999999999933E-2</v>
      </c>
    </row>
    <row r="41" spans="1:11" x14ac:dyDescent="0.25">
      <c r="A41" s="50" t="s">
        <v>98</v>
      </c>
      <c r="B41" s="96">
        <v>0.78866666666666674</v>
      </c>
      <c r="C41" s="142">
        <v>0.84666666666666668</v>
      </c>
      <c r="D41" s="143">
        <f t="shared" si="3"/>
        <v>5.799999999999994E-2</v>
      </c>
      <c r="E41" s="142">
        <v>0.84666666666666668</v>
      </c>
      <c r="F41" s="151">
        <v>0.84666666666666668</v>
      </c>
      <c r="G41" s="151">
        <v>0.83099999999999996</v>
      </c>
      <c r="H41" s="152">
        <f t="shared" si="4"/>
        <v>-1.5666666666666718E-2</v>
      </c>
      <c r="I41" s="171">
        <v>0.83099999999999996</v>
      </c>
      <c r="J41" s="171">
        <v>0.91</v>
      </c>
      <c r="K41" s="171">
        <f t="shared" si="5"/>
        <v>7.900000000000007E-2</v>
      </c>
    </row>
    <row r="42" spans="1:11" x14ac:dyDescent="0.25">
      <c r="A42" s="49" t="s">
        <v>44</v>
      </c>
      <c r="B42" s="96">
        <v>0.91466666666666663</v>
      </c>
      <c r="C42" s="142">
        <v>0.87800000000000011</v>
      </c>
      <c r="D42" s="143">
        <f t="shared" si="3"/>
        <v>-3.6666666666666514E-2</v>
      </c>
      <c r="E42" s="142">
        <v>0.87800000000000011</v>
      </c>
      <c r="F42" s="151">
        <v>0.87800000000000011</v>
      </c>
      <c r="G42" s="151">
        <v>0.91300000000000003</v>
      </c>
      <c r="H42" s="152">
        <f t="shared" si="4"/>
        <v>3.499999999999992E-2</v>
      </c>
      <c r="I42" s="171">
        <v>0.91300000000000003</v>
      </c>
      <c r="J42" s="171">
        <v>0.91</v>
      </c>
      <c r="K42" s="171">
        <f t="shared" si="5"/>
        <v>-3.0000000000000027E-3</v>
      </c>
    </row>
    <row r="43" spans="1:11" x14ac:dyDescent="0.25">
      <c r="A43" s="49" t="s">
        <v>32</v>
      </c>
      <c r="B43" s="96">
        <v>0.77100000000000002</v>
      </c>
      <c r="C43" s="142">
        <v>0.8933333333333332</v>
      </c>
      <c r="D43" s="143">
        <f t="shared" si="3"/>
        <v>0.12233333333333318</v>
      </c>
      <c r="E43" s="142">
        <v>0.8933333333333332</v>
      </c>
      <c r="F43" s="151">
        <v>0.8933333333333332</v>
      </c>
      <c r="G43" s="151">
        <v>0.90600000000000003</v>
      </c>
      <c r="H43" s="152">
        <f t="shared" si="4"/>
        <v>1.2666666666666826E-2</v>
      </c>
      <c r="I43" s="171">
        <v>0.90600000000000003</v>
      </c>
      <c r="J43" s="171">
        <v>0.9</v>
      </c>
      <c r="K43" s="171">
        <f t="shared" si="5"/>
        <v>-6.0000000000000053E-3</v>
      </c>
    </row>
    <row r="44" spans="1:11" x14ac:dyDescent="0.25">
      <c r="A44" s="49" t="s">
        <v>26</v>
      </c>
      <c r="B44" s="96">
        <v>0.76416666666666666</v>
      </c>
      <c r="C44" s="142">
        <v>0.8025000000000001</v>
      </c>
      <c r="D44" s="143">
        <f t="shared" si="3"/>
        <v>3.8333333333333441E-2</v>
      </c>
      <c r="E44" s="142">
        <v>0.8025000000000001</v>
      </c>
      <c r="F44" s="151">
        <v>0.8025000000000001</v>
      </c>
      <c r="G44" s="151">
        <v>0.79500000000000004</v>
      </c>
      <c r="H44" s="152">
        <f t="shared" si="4"/>
        <v>-7.5000000000000622E-3</v>
      </c>
      <c r="I44" s="171">
        <v>0.79500000000000004</v>
      </c>
      <c r="J44" s="171">
        <v>0.8</v>
      </c>
      <c r="K44" s="171">
        <f t="shared" si="5"/>
        <v>5.0000000000000044E-3</v>
      </c>
    </row>
    <row r="45" spans="1:11" x14ac:dyDescent="0.25">
      <c r="A45" s="51" t="s">
        <v>66</v>
      </c>
      <c r="B45" s="94">
        <v>0.9089736111111113</v>
      </c>
      <c r="C45" s="94">
        <v>0.93659824561403504</v>
      </c>
      <c r="D45" s="143">
        <f t="shared" si="3"/>
        <v>2.7624634502923739E-2</v>
      </c>
      <c r="E45" s="94">
        <v>0.93659824561403504</v>
      </c>
      <c r="F45" s="153">
        <v>0.93659824561403504</v>
      </c>
      <c r="G45" s="153">
        <v>0.93570643274853782</v>
      </c>
      <c r="H45" s="153">
        <v>0.94</v>
      </c>
      <c r="I45" s="174">
        <v>0.93570643274853782</v>
      </c>
      <c r="J45" s="174">
        <f>AVERAGE(J28:J44)</f>
        <v>0.94411764705882339</v>
      </c>
      <c r="K45" s="173">
        <f t="shared" si="5"/>
        <v>8.4112143102855752E-3</v>
      </c>
    </row>
  </sheetData>
  <sortState ref="A3:K22">
    <sortCondition descending="1" ref="K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36"/>
  <sheetViews>
    <sheetView workbookViewId="0">
      <selection activeCell="P16" sqref="P16"/>
    </sheetView>
  </sheetViews>
  <sheetFormatPr baseColWidth="10" defaultRowHeight="15" x14ac:dyDescent="0.25"/>
  <cols>
    <col min="1" max="1" width="16.7109375" customWidth="1"/>
    <col min="2" max="13" width="6.140625" customWidth="1"/>
    <col min="14" max="14" width="7.7109375" customWidth="1"/>
    <col min="18" max="18" width="32.140625" customWidth="1"/>
    <col min="19" max="19" width="12.85546875" customWidth="1"/>
  </cols>
  <sheetData>
    <row r="2" spans="1:19" ht="37.5" customHeight="1" x14ac:dyDescent="0.25">
      <c r="A2" s="244" t="s">
        <v>152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R2" s="244" t="s">
        <v>174</v>
      </c>
      <c r="S2" s="244"/>
    </row>
    <row r="3" spans="1:19" x14ac:dyDescent="0.25">
      <c r="A3" s="175" t="s">
        <v>153</v>
      </c>
      <c r="B3" s="175" t="s">
        <v>154</v>
      </c>
      <c r="C3" s="175" t="s">
        <v>155</v>
      </c>
      <c r="D3" s="175" t="s">
        <v>156</v>
      </c>
      <c r="E3" s="175" t="s">
        <v>157</v>
      </c>
      <c r="F3" s="175" t="s">
        <v>158</v>
      </c>
      <c r="G3" s="175" t="s">
        <v>159</v>
      </c>
      <c r="H3" s="175" t="s">
        <v>160</v>
      </c>
      <c r="I3" s="175" t="s">
        <v>161</v>
      </c>
      <c r="J3" s="175" t="s">
        <v>162</v>
      </c>
      <c r="K3" s="175" t="s">
        <v>100</v>
      </c>
      <c r="L3" s="175" t="s">
        <v>101</v>
      </c>
      <c r="M3" s="175" t="s">
        <v>102</v>
      </c>
      <c r="N3" s="175" t="s">
        <v>54</v>
      </c>
      <c r="R3" s="175" t="s">
        <v>153</v>
      </c>
      <c r="S3" s="175" t="s">
        <v>54</v>
      </c>
    </row>
    <row r="4" spans="1:19" x14ac:dyDescent="0.25">
      <c r="A4" s="176" t="s">
        <v>23</v>
      </c>
      <c r="B4" s="177">
        <v>100</v>
      </c>
      <c r="C4" s="177">
        <v>100</v>
      </c>
      <c r="D4" s="177">
        <v>100</v>
      </c>
      <c r="E4" s="177">
        <v>94</v>
      </c>
      <c r="F4" s="177">
        <v>96</v>
      </c>
      <c r="G4" s="177">
        <v>100</v>
      </c>
      <c r="H4" s="177">
        <v>100</v>
      </c>
      <c r="I4" s="177">
        <v>100</v>
      </c>
      <c r="J4" s="177">
        <v>100</v>
      </c>
      <c r="K4" s="177">
        <v>100</v>
      </c>
      <c r="L4" s="177">
        <v>100</v>
      </c>
      <c r="M4" s="177">
        <v>100</v>
      </c>
      <c r="N4" s="178">
        <f>AVERAGE(B4:M4)</f>
        <v>99.166666666666671</v>
      </c>
      <c r="R4" s="176" t="s">
        <v>23</v>
      </c>
      <c r="S4" s="189">
        <v>99</v>
      </c>
    </row>
    <row r="5" spans="1:19" x14ac:dyDescent="0.25">
      <c r="A5" s="176" t="s">
        <v>80</v>
      </c>
      <c r="B5" s="177">
        <v>100</v>
      </c>
      <c r="C5" s="177">
        <v>100</v>
      </c>
      <c r="D5" s="177">
        <v>100</v>
      </c>
      <c r="E5" s="177">
        <v>100</v>
      </c>
      <c r="F5" s="177">
        <v>100</v>
      </c>
      <c r="G5" s="177">
        <v>100</v>
      </c>
      <c r="H5" s="177">
        <v>100</v>
      </c>
      <c r="I5" s="177">
        <v>100</v>
      </c>
      <c r="J5" s="177">
        <v>100</v>
      </c>
      <c r="K5" s="177">
        <v>100</v>
      </c>
      <c r="L5" s="177">
        <v>100</v>
      </c>
      <c r="M5" s="177">
        <v>100</v>
      </c>
      <c r="N5" s="177">
        <f t="shared" ref="N5:N12" si="0">AVERAGE(B5:M5)</f>
        <v>100</v>
      </c>
      <c r="R5" s="176" t="s">
        <v>80</v>
      </c>
      <c r="S5" s="177">
        <v>100</v>
      </c>
    </row>
    <row r="6" spans="1:19" x14ac:dyDescent="0.25">
      <c r="A6" s="176" t="s">
        <v>163</v>
      </c>
      <c r="B6" s="177">
        <v>91</v>
      </c>
      <c r="C6" s="177">
        <v>100</v>
      </c>
      <c r="D6" s="177">
        <v>97</v>
      </c>
      <c r="E6" s="177">
        <v>97</v>
      </c>
      <c r="F6" s="177">
        <v>100</v>
      </c>
      <c r="G6" s="177">
        <v>95</v>
      </c>
      <c r="H6" s="177">
        <v>98</v>
      </c>
      <c r="I6" s="177">
        <v>97</v>
      </c>
      <c r="J6" s="177">
        <v>93</v>
      </c>
      <c r="K6" s="177">
        <v>97</v>
      </c>
      <c r="L6" s="177">
        <v>96</v>
      </c>
      <c r="M6" s="177">
        <v>100</v>
      </c>
      <c r="N6" s="179">
        <f t="shared" si="0"/>
        <v>96.75</v>
      </c>
      <c r="R6" s="176" t="s">
        <v>163</v>
      </c>
      <c r="S6" s="189">
        <v>88</v>
      </c>
    </row>
    <row r="7" spans="1:19" ht="22.5" x14ac:dyDescent="0.25">
      <c r="A7" s="176" t="s">
        <v>164</v>
      </c>
      <c r="B7" s="177">
        <v>100</v>
      </c>
      <c r="C7" s="177">
        <v>100</v>
      </c>
      <c r="D7" s="177">
        <v>100</v>
      </c>
      <c r="E7" s="177">
        <v>100</v>
      </c>
      <c r="F7" s="177">
        <v>100</v>
      </c>
      <c r="G7" s="177">
        <v>100</v>
      </c>
      <c r="H7" s="177">
        <v>100</v>
      </c>
      <c r="I7" s="177">
        <v>100</v>
      </c>
      <c r="J7" s="177">
        <v>93</v>
      </c>
      <c r="K7" s="177">
        <v>100</v>
      </c>
      <c r="L7" s="177">
        <v>100</v>
      </c>
      <c r="M7" s="177">
        <v>100</v>
      </c>
      <c r="N7" s="178">
        <f t="shared" si="0"/>
        <v>99.416666666666671</v>
      </c>
      <c r="R7" s="176" t="s">
        <v>164</v>
      </c>
      <c r="S7" s="189">
        <v>98.916666666666671</v>
      </c>
    </row>
    <row r="8" spans="1:19" ht="22.5" x14ac:dyDescent="0.25">
      <c r="A8" s="176" t="s">
        <v>165</v>
      </c>
      <c r="B8" s="177">
        <v>100</v>
      </c>
      <c r="C8" s="177">
        <v>100</v>
      </c>
      <c r="D8" s="177">
        <v>100</v>
      </c>
      <c r="E8" s="177">
        <v>100</v>
      </c>
      <c r="F8" s="177">
        <v>91</v>
      </c>
      <c r="G8" s="177">
        <v>100</v>
      </c>
      <c r="H8" s="177">
        <v>100</v>
      </c>
      <c r="I8" s="177">
        <v>100</v>
      </c>
      <c r="J8" s="177">
        <v>100</v>
      </c>
      <c r="K8" s="177">
        <v>88</v>
      </c>
      <c r="L8" s="177">
        <v>100</v>
      </c>
      <c r="M8" s="177">
        <v>100</v>
      </c>
      <c r="N8" s="177">
        <f t="shared" si="0"/>
        <v>98.25</v>
      </c>
      <c r="R8" s="176" t="s">
        <v>165</v>
      </c>
      <c r="S8" s="189">
        <v>85.666666666666671</v>
      </c>
    </row>
    <row r="9" spans="1:19" x14ac:dyDescent="0.25">
      <c r="A9" s="176" t="s">
        <v>166</v>
      </c>
      <c r="B9" s="177">
        <v>100</v>
      </c>
      <c r="C9" s="177">
        <v>100</v>
      </c>
      <c r="D9" s="177">
        <v>100</v>
      </c>
      <c r="E9" s="177">
        <v>100</v>
      </c>
      <c r="F9" s="177">
        <v>100</v>
      </c>
      <c r="G9" s="177">
        <v>100</v>
      </c>
      <c r="H9" s="177">
        <v>100</v>
      </c>
      <c r="I9" s="177">
        <v>94</v>
      </c>
      <c r="J9" s="177">
        <v>94</v>
      </c>
      <c r="K9" s="177">
        <v>100</v>
      </c>
      <c r="L9" s="177">
        <v>100</v>
      </c>
      <c r="M9" s="177">
        <v>100</v>
      </c>
      <c r="N9" s="177">
        <f t="shared" si="0"/>
        <v>99</v>
      </c>
      <c r="R9" s="176" t="s">
        <v>166</v>
      </c>
      <c r="S9" s="189">
        <v>96.083333333333329</v>
      </c>
    </row>
    <row r="10" spans="1:19" x14ac:dyDescent="0.25">
      <c r="A10" s="176" t="s">
        <v>167</v>
      </c>
      <c r="B10" s="177">
        <v>100</v>
      </c>
      <c r="C10" s="177">
        <v>100</v>
      </c>
      <c r="D10" s="177">
        <v>97</v>
      </c>
      <c r="E10" s="177">
        <v>100</v>
      </c>
      <c r="F10" s="177">
        <v>100</v>
      </c>
      <c r="G10" s="177">
        <v>100</v>
      </c>
      <c r="H10" s="177">
        <v>96</v>
      </c>
      <c r="I10" s="177">
        <v>93</v>
      </c>
      <c r="J10" s="177">
        <v>100</v>
      </c>
      <c r="K10" s="177">
        <v>94</v>
      </c>
      <c r="L10" s="177">
        <v>100</v>
      </c>
      <c r="M10" s="177">
        <v>100</v>
      </c>
      <c r="N10" s="178">
        <f t="shared" si="0"/>
        <v>98.333333333333329</v>
      </c>
      <c r="R10" s="176" t="s">
        <v>167</v>
      </c>
      <c r="S10" s="189">
        <v>90.583333333333329</v>
      </c>
    </row>
    <row r="11" spans="1:19" x14ac:dyDescent="0.25">
      <c r="A11" s="176" t="s">
        <v>117</v>
      </c>
      <c r="B11" s="177">
        <v>97</v>
      </c>
      <c r="C11" s="177">
        <v>89</v>
      </c>
      <c r="D11" s="177">
        <v>93</v>
      </c>
      <c r="E11" s="177">
        <v>96</v>
      </c>
      <c r="F11" s="177">
        <v>94</v>
      </c>
      <c r="G11" s="177">
        <v>100</v>
      </c>
      <c r="H11" s="177">
        <v>100</v>
      </c>
      <c r="I11" s="177">
        <v>90</v>
      </c>
      <c r="J11" s="177">
        <v>100</v>
      </c>
      <c r="K11" s="177">
        <v>100</v>
      </c>
      <c r="L11" s="177">
        <v>100</v>
      </c>
      <c r="M11" s="177">
        <v>100</v>
      </c>
      <c r="N11" s="178">
        <f t="shared" si="0"/>
        <v>96.583333333333329</v>
      </c>
      <c r="R11" s="176" t="s">
        <v>117</v>
      </c>
      <c r="S11" s="189">
        <v>95</v>
      </c>
    </row>
    <row r="12" spans="1:19" x14ac:dyDescent="0.25">
      <c r="A12" s="176" t="s">
        <v>44</v>
      </c>
      <c r="B12" s="177">
        <v>50</v>
      </c>
      <c r="C12" s="177">
        <v>67</v>
      </c>
      <c r="D12" s="177">
        <v>100</v>
      </c>
      <c r="E12" s="177">
        <v>75</v>
      </c>
      <c r="F12" s="177">
        <v>0</v>
      </c>
      <c r="G12" s="177">
        <v>100</v>
      </c>
      <c r="H12" s="177">
        <v>50</v>
      </c>
      <c r="I12" s="177">
        <v>0</v>
      </c>
      <c r="J12" s="177">
        <v>0</v>
      </c>
      <c r="K12" s="177">
        <v>25</v>
      </c>
      <c r="L12" s="177">
        <v>0</v>
      </c>
      <c r="M12" s="177">
        <v>50</v>
      </c>
      <c r="N12" s="178">
        <f t="shared" si="0"/>
        <v>43.083333333333336</v>
      </c>
      <c r="R12" s="176" t="s">
        <v>176</v>
      </c>
      <c r="S12" s="189">
        <v>70.083333333333329</v>
      </c>
    </row>
    <row r="13" spans="1:19" x14ac:dyDescent="0.25">
      <c r="A13" s="176" t="s">
        <v>54</v>
      </c>
      <c r="B13" s="180">
        <f>AVERAGE(B4:B12)</f>
        <v>93.111111111111114</v>
      </c>
      <c r="C13" s="180">
        <f t="shared" ref="C13:N13" si="1">AVERAGE(C4:C12)</f>
        <v>95.111111111111114</v>
      </c>
      <c r="D13" s="180">
        <f t="shared" si="1"/>
        <v>98.555555555555557</v>
      </c>
      <c r="E13" s="180">
        <f t="shared" si="1"/>
        <v>95.777777777777771</v>
      </c>
      <c r="F13" s="180">
        <f t="shared" si="1"/>
        <v>86.777777777777771</v>
      </c>
      <c r="G13" s="180">
        <f t="shared" si="1"/>
        <v>99.444444444444443</v>
      </c>
      <c r="H13" s="180">
        <f t="shared" si="1"/>
        <v>93.777777777777771</v>
      </c>
      <c r="I13" s="175">
        <f t="shared" si="1"/>
        <v>86</v>
      </c>
      <c r="J13" s="180">
        <f t="shared" si="1"/>
        <v>86.666666666666671</v>
      </c>
      <c r="K13" s="180">
        <f t="shared" si="1"/>
        <v>89.333333333333329</v>
      </c>
      <c r="L13" s="180">
        <f t="shared" si="1"/>
        <v>88.444444444444443</v>
      </c>
      <c r="M13" s="180">
        <f t="shared" si="1"/>
        <v>94.444444444444443</v>
      </c>
      <c r="N13" s="180">
        <f t="shared" si="1"/>
        <v>92.287037037037052</v>
      </c>
      <c r="R13" s="176" t="s">
        <v>172</v>
      </c>
      <c r="S13" s="189">
        <v>81.166666666666671</v>
      </c>
    </row>
    <row r="14" spans="1:19" x14ac:dyDescent="0.25">
      <c r="R14" s="176" t="s">
        <v>173</v>
      </c>
      <c r="S14" s="189">
        <v>89.333333333333329</v>
      </c>
    </row>
    <row r="15" spans="1:19" x14ac:dyDescent="0.25">
      <c r="R15" s="190" t="s">
        <v>54</v>
      </c>
      <c r="S15" s="180">
        <v>90.348484848484858</v>
      </c>
    </row>
    <row r="16" spans="1:19" ht="30.75" customHeight="1" x14ac:dyDescent="0.25">
      <c r="A16" s="244" t="s">
        <v>174</v>
      </c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</row>
    <row r="17" spans="1:19" ht="33.75" customHeight="1" x14ac:dyDescent="0.25">
      <c r="A17" s="175" t="s">
        <v>153</v>
      </c>
      <c r="B17" s="175" t="s">
        <v>154</v>
      </c>
      <c r="C17" s="175" t="s">
        <v>155</v>
      </c>
      <c r="D17" s="175" t="s">
        <v>156</v>
      </c>
      <c r="E17" s="175" t="s">
        <v>157</v>
      </c>
      <c r="F17" s="175" t="s">
        <v>158</v>
      </c>
      <c r="G17" s="175" t="s">
        <v>159</v>
      </c>
      <c r="H17" s="175" t="s">
        <v>160</v>
      </c>
      <c r="I17" s="175" t="s">
        <v>161</v>
      </c>
      <c r="J17" s="175" t="s">
        <v>162</v>
      </c>
      <c r="K17" s="175" t="s">
        <v>100</v>
      </c>
      <c r="L17" s="175" t="s">
        <v>101</v>
      </c>
      <c r="M17" s="175" t="s">
        <v>102</v>
      </c>
      <c r="N17" s="175" t="s">
        <v>54</v>
      </c>
      <c r="R17" s="244" t="s">
        <v>175</v>
      </c>
      <c r="S17" s="244"/>
    </row>
    <row r="18" spans="1:19" x14ac:dyDescent="0.25">
      <c r="A18" s="176" t="s">
        <v>23</v>
      </c>
      <c r="B18" s="177">
        <v>92</v>
      </c>
      <c r="C18" s="177">
        <v>100</v>
      </c>
      <c r="D18" s="177">
        <v>100</v>
      </c>
      <c r="E18" s="177">
        <v>100</v>
      </c>
      <c r="F18" s="177">
        <v>96</v>
      </c>
      <c r="G18" s="177">
        <v>100</v>
      </c>
      <c r="H18" s="177">
        <v>100</v>
      </c>
      <c r="I18" s="177">
        <v>100</v>
      </c>
      <c r="J18" s="177">
        <v>100</v>
      </c>
      <c r="K18" s="177">
        <v>100</v>
      </c>
      <c r="L18" s="177">
        <v>100</v>
      </c>
      <c r="M18" s="177">
        <v>100</v>
      </c>
      <c r="N18" s="189">
        <f>AVERAGE(B18:M18)</f>
        <v>99</v>
      </c>
      <c r="R18" s="175" t="s">
        <v>153</v>
      </c>
      <c r="S18" s="175" t="s">
        <v>54</v>
      </c>
    </row>
    <row r="19" spans="1:19" x14ac:dyDescent="0.25">
      <c r="A19" s="176" t="s">
        <v>80</v>
      </c>
      <c r="B19" s="177">
        <v>100</v>
      </c>
      <c r="C19" s="177">
        <v>100</v>
      </c>
      <c r="D19" s="177">
        <v>100</v>
      </c>
      <c r="E19" s="177">
        <v>100</v>
      </c>
      <c r="F19" s="177">
        <v>100</v>
      </c>
      <c r="G19" s="177">
        <v>100</v>
      </c>
      <c r="H19" s="177">
        <v>100</v>
      </c>
      <c r="I19" s="177">
        <v>100</v>
      </c>
      <c r="J19" s="177">
        <v>100</v>
      </c>
      <c r="K19" s="177">
        <v>100</v>
      </c>
      <c r="L19" s="177">
        <v>100</v>
      </c>
      <c r="M19" s="177">
        <v>100</v>
      </c>
      <c r="N19" s="177">
        <f t="shared" ref="N19:N28" si="2">AVERAGE(B19:M19)</f>
        <v>100</v>
      </c>
      <c r="R19" s="176" t="s">
        <v>177</v>
      </c>
      <c r="S19" s="189">
        <v>98.333333333333329</v>
      </c>
    </row>
    <row r="20" spans="1:19" x14ac:dyDescent="0.25">
      <c r="A20" s="176" t="s">
        <v>163</v>
      </c>
      <c r="B20" s="177">
        <v>44</v>
      </c>
      <c r="C20" s="177">
        <v>87</v>
      </c>
      <c r="D20" s="177">
        <v>89</v>
      </c>
      <c r="E20" s="177">
        <v>86</v>
      </c>
      <c r="F20" s="177">
        <v>97</v>
      </c>
      <c r="G20" s="177">
        <v>98</v>
      </c>
      <c r="H20" s="177">
        <v>98</v>
      </c>
      <c r="I20" s="177">
        <v>97</v>
      </c>
      <c r="J20" s="177">
        <v>90</v>
      </c>
      <c r="K20" s="177">
        <v>93</v>
      </c>
      <c r="L20" s="177">
        <v>89</v>
      </c>
      <c r="M20" s="177">
        <v>88</v>
      </c>
      <c r="N20" s="189">
        <f>AVERAGE(B20:M20)</f>
        <v>88</v>
      </c>
      <c r="R20" s="176" t="s">
        <v>178</v>
      </c>
      <c r="S20" s="189">
        <v>97.916666666666671</v>
      </c>
    </row>
    <row r="21" spans="1:19" ht="22.5" x14ac:dyDescent="0.25">
      <c r="A21" s="176" t="s">
        <v>164</v>
      </c>
      <c r="B21" s="177">
        <v>100</v>
      </c>
      <c r="C21" s="177">
        <v>100</v>
      </c>
      <c r="D21" s="177">
        <v>94</v>
      </c>
      <c r="E21" s="177">
        <v>100</v>
      </c>
      <c r="F21" s="177">
        <v>100</v>
      </c>
      <c r="G21" s="177">
        <v>100</v>
      </c>
      <c r="H21" s="177">
        <v>100</v>
      </c>
      <c r="I21" s="177">
        <v>100</v>
      </c>
      <c r="J21" s="177">
        <v>100</v>
      </c>
      <c r="K21" s="177">
        <v>93</v>
      </c>
      <c r="L21" s="177">
        <v>100</v>
      </c>
      <c r="M21" s="177">
        <v>100</v>
      </c>
      <c r="N21" s="189">
        <f t="shared" si="2"/>
        <v>98.916666666666671</v>
      </c>
      <c r="R21" s="176" t="s">
        <v>179</v>
      </c>
      <c r="S21" s="189">
        <v>100</v>
      </c>
    </row>
    <row r="22" spans="1:19" ht="22.5" x14ac:dyDescent="0.25">
      <c r="A22" s="176" t="s">
        <v>165</v>
      </c>
      <c r="B22" s="177">
        <v>80</v>
      </c>
      <c r="C22" s="177">
        <v>75</v>
      </c>
      <c r="D22" s="177">
        <v>89</v>
      </c>
      <c r="E22" s="177">
        <v>76</v>
      </c>
      <c r="F22" s="177">
        <v>80</v>
      </c>
      <c r="G22" s="177">
        <v>90</v>
      </c>
      <c r="H22" s="177">
        <v>95</v>
      </c>
      <c r="I22" s="177">
        <v>87</v>
      </c>
      <c r="J22" s="177">
        <v>100</v>
      </c>
      <c r="K22" s="177">
        <v>83</v>
      </c>
      <c r="L22" s="177">
        <v>85</v>
      </c>
      <c r="M22" s="177">
        <v>88</v>
      </c>
      <c r="N22" s="189">
        <f t="shared" si="2"/>
        <v>85.666666666666671</v>
      </c>
      <c r="R22" s="190" t="s">
        <v>54</v>
      </c>
      <c r="S22" s="180">
        <v>98.75</v>
      </c>
    </row>
    <row r="23" spans="1:19" x14ac:dyDescent="0.25">
      <c r="A23" s="176" t="s">
        <v>166</v>
      </c>
      <c r="B23" s="177">
        <v>91</v>
      </c>
      <c r="C23" s="177">
        <v>97</v>
      </c>
      <c r="D23" s="177">
        <v>93</v>
      </c>
      <c r="E23" s="177">
        <v>96</v>
      </c>
      <c r="F23" s="177">
        <v>96</v>
      </c>
      <c r="G23" s="177">
        <v>100</v>
      </c>
      <c r="H23" s="177">
        <v>100</v>
      </c>
      <c r="I23" s="177">
        <v>96</v>
      </c>
      <c r="J23" s="177">
        <v>95</v>
      </c>
      <c r="K23" s="177">
        <v>94</v>
      </c>
      <c r="L23" s="177">
        <v>100</v>
      </c>
      <c r="M23" s="177">
        <v>95</v>
      </c>
      <c r="N23" s="189">
        <f t="shared" si="2"/>
        <v>96.083333333333329</v>
      </c>
    </row>
    <row r="24" spans="1:19" x14ac:dyDescent="0.25">
      <c r="A24" s="176" t="s">
        <v>167</v>
      </c>
      <c r="B24" s="177">
        <v>83</v>
      </c>
      <c r="C24" s="177">
        <v>86</v>
      </c>
      <c r="D24" s="177">
        <v>90</v>
      </c>
      <c r="E24" s="177">
        <v>82</v>
      </c>
      <c r="F24" s="177">
        <v>96</v>
      </c>
      <c r="G24" s="177">
        <v>91</v>
      </c>
      <c r="H24" s="177">
        <v>100</v>
      </c>
      <c r="I24" s="177">
        <v>86</v>
      </c>
      <c r="J24" s="177">
        <v>83</v>
      </c>
      <c r="K24" s="177">
        <v>95</v>
      </c>
      <c r="L24" s="177">
        <v>95</v>
      </c>
      <c r="M24" s="177">
        <v>100</v>
      </c>
      <c r="N24" s="189">
        <f t="shared" si="2"/>
        <v>90.583333333333329</v>
      </c>
    </row>
    <row r="25" spans="1:19" x14ac:dyDescent="0.25">
      <c r="A25" s="176" t="s">
        <v>117</v>
      </c>
      <c r="B25" s="177">
        <v>96</v>
      </c>
      <c r="C25" s="177">
        <v>94</v>
      </c>
      <c r="D25" s="177">
        <v>78</v>
      </c>
      <c r="E25" s="177">
        <v>95</v>
      </c>
      <c r="F25" s="177">
        <v>100</v>
      </c>
      <c r="G25" s="177">
        <v>94</v>
      </c>
      <c r="H25" s="177">
        <v>100</v>
      </c>
      <c r="I25" s="177">
        <v>94</v>
      </c>
      <c r="J25" s="177">
        <v>100</v>
      </c>
      <c r="K25" s="177">
        <v>94</v>
      </c>
      <c r="L25" s="177">
        <v>100</v>
      </c>
      <c r="M25" s="177">
        <v>95</v>
      </c>
      <c r="N25" s="189">
        <f t="shared" si="2"/>
        <v>95</v>
      </c>
    </row>
    <row r="26" spans="1:19" x14ac:dyDescent="0.25">
      <c r="A26" s="176" t="s">
        <v>176</v>
      </c>
      <c r="B26" s="177">
        <v>45</v>
      </c>
      <c r="C26" s="177">
        <v>24</v>
      </c>
      <c r="D26" s="177">
        <v>46</v>
      </c>
      <c r="E26" s="177">
        <v>77</v>
      </c>
      <c r="F26" s="177">
        <v>76</v>
      </c>
      <c r="G26" s="177">
        <v>82</v>
      </c>
      <c r="H26" s="177">
        <v>88</v>
      </c>
      <c r="I26" s="177">
        <v>82</v>
      </c>
      <c r="J26" s="177">
        <v>67</v>
      </c>
      <c r="K26" s="177">
        <v>72</v>
      </c>
      <c r="L26" s="177">
        <v>86</v>
      </c>
      <c r="M26" s="177">
        <v>96</v>
      </c>
      <c r="N26" s="189">
        <f t="shared" si="2"/>
        <v>70.083333333333329</v>
      </c>
    </row>
    <row r="27" spans="1:19" x14ac:dyDescent="0.25">
      <c r="A27" s="176" t="s">
        <v>172</v>
      </c>
      <c r="B27" s="177">
        <v>80</v>
      </c>
      <c r="C27" s="177">
        <v>86</v>
      </c>
      <c r="D27" s="177">
        <v>54</v>
      </c>
      <c r="E27" s="177">
        <v>73</v>
      </c>
      <c r="F27" s="177">
        <v>88</v>
      </c>
      <c r="G27" s="177">
        <v>100</v>
      </c>
      <c r="H27" s="177">
        <v>86</v>
      </c>
      <c r="I27" s="177">
        <v>80</v>
      </c>
      <c r="J27" s="177">
        <v>71</v>
      </c>
      <c r="K27" s="177">
        <v>82</v>
      </c>
      <c r="L27" s="177">
        <v>79</v>
      </c>
      <c r="M27" s="177">
        <v>95</v>
      </c>
      <c r="N27" s="189">
        <f t="shared" si="2"/>
        <v>81.166666666666671</v>
      </c>
    </row>
    <row r="28" spans="1:19" x14ac:dyDescent="0.25">
      <c r="A28" s="176" t="s">
        <v>173</v>
      </c>
      <c r="B28" s="177">
        <v>100</v>
      </c>
      <c r="C28" s="177">
        <v>89</v>
      </c>
      <c r="D28" s="177">
        <v>95</v>
      </c>
      <c r="E28" s="177">
        <v>100</v>
      </c>
      <c r="F28" s="177">
        <v>89</v>
      </c>
      <c r="G28" s="177">
        <v>88</v>
      </c>
      <c r="H28" s="177">
        <v>83</v>
      </c>
      <c r="I28" s="177">
        <v>80</v>
      </c>
      <c r="J28" s="177">
        <v>88</v>
      </c>
      <c r="K28" s="177">
        <v>90</v>
      </c>
      <c r="L28" s="177">
        <v>92</v>
      </c>
      <c r="M28" s="177">
        <v>78</v>
      </c>
      <c r="N28" s="189">
        <f t="shared" si="2"/>
        <v>89.333333333333329</v>
      </c>
    </row>
    <row r="29" spans="1:19" x14ac:dyDescent="0.25">
      <c r="A29" s="176" t="s">
        <v>54</v>
      </c>
      <c r="B29" s="180">
        <f t="shared" ref="B29:N29" si="3">AVERAGE(B18:B28)</f>
        <v>82.818181818181813</v>
      </c>
      <c r="C29" s="180">
        <f t="shared" si="3"/>
        <v>85.272727272727266</v>
      </c>
      <c r="D29" s="180">
        <f t="shared" si="3"/>
        <v>84.36363636363636</v>
      </c>
      <c r="E29" s="180">
        <f t="shared" si="3"/>
        <v>89.545454545454547</v>
      </c>
      <c r="F29" s="180">
        <f t="shared" si="3"/>
        <v>92.545454545454547</v>
      </c>
      <c r="G29" s="180">
        <f t="shared" si="3"/>
        <v>94.818181818181813</v>
      </c>
      <c r="H29" s="180">
        <f t="shared" si="3"/>
        <v>95.454545454545453</v>
      </c>
      <c r="I29" s="175">
        <f t="shared" si="3"/>
        <v>91.090909090909093</v>
      </c>
      <c r="J29" s="180">
        <f t="shared" si="3"/>
        <v>90.36363636363636</v>
      </c>
      <c r="K29" s="180">
        <f t="shared" si="3"/>
        <v>90.545454545454547</v>
      </c>
      <c r="L29" s="180">
        <f t="shared" si="3"/>
        <v>93.272727272727266</v>
      </c>
      <c r="M29" s="180">
        <f t="shared" si="3"/>
        <v>94.090909090909093</v>
      </c>
      <c r="N29" s="180">
        <f t="shared" si="3"/>
        <v>90.348484848484858</v>
      </c>
    </row>
    <row r="31" spans="1:19" x14ac:dyDescent="0.25">
      <c r="A31" s="244" t="s">
        <v>175</v>
      </c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</row>
    <row r="32" spans="1:19" x14ac:dyDescent="0.25">
      <c r="A32" s="175" t="s">
        <v>153</v>
      </c>
      <c r="B32" s="175" t="s">
        <v>154</v>
      </c>
      <c r="C32" s="175" t="s">
        <v>155</v>
      </c>
      <c r="D32" s="175" t="s">
        <v>156</v>
      </c>
      <c r="E32" s="175" t="s">
        <v>157</v>
      </c>
      <c r="F32" s="175" t="s">
        <v>158</v>
      </c>
      <c r="G32" s="175" t="s">
        <v>159</v>
      </c>
      <c r="H32" s="175" t="s">
        <v>160</v>
      </c>
      <c r="I32" s="175" t="s">
        <v>161</v>
      </c>
      <c r="J32" s="175" t="s">
        <v>162</v>
      </c>
      <c r="K32" s="175" t="s">
        <v>100</v>
      </c>
      <c r="L32" s="175" t="s">
        <v>101</v>
      </c>
      <c r="M32" s="175" t="s">
        <v>102</v>
      </c>
      <c r="N32" s="175" t="s">
        <v>54</v>
      </c>
    </row>
    <row r="33" spans="1:14" x14ac:dyDescent="0.25">
      <c r="A33" s="176" t="s">
        <v>177</v>
      </c>
      <c r="B33" s="177">
        <v>100</v>
      </c>
      <c r="C33" s="177">
        <v>100</v>
      </c>
      <c r="D33" s="177">
        <v>100</v>
      </c>
      <c r="E33" s="177">
        <v>80</v>
      </c>
      <c r="F33" s="177">
        <v>100</v>
      </c>
      <c r="G33" s="177">
        <v>100</v>
      </c>
      <c r="H33" s="177">
        <v>100</v>
      </c>
      <c r="I33" s="177">
        <v>100</v>
      </c>
      <c r="J33" s="177">
        <v>100</v>
      </c>
      <c r="K33" s="177">
        <v>100</v>
      </c>
      <c r="L33" s="177">
        <v>100</v>
      </c>
      <c r="M33" s="177">
        <v>100</v>
      </c>
      <c r="N33" s="189">
        <f>AVERAGE(B33:M33)</f>
        <v>98.333333333333329</v>
      </c>
    </row>
    <row r="34" spans="1:14" x14ac:dyDescent="0.25">
      <c r="A34" s="176" t="s">
        <v>178</v>
      </c>
      <c r="B34" s="177">
        <v>100</v>
      </c>
      <c r="C34" s="177">
        <v>100</v>
      </c>
      <c r="D34" s="177">
        <v>100</v>
      </c>
      <c r="E34" s="177">
        <v>100</v>
      </c>
      <c r="F34" s="177">
        <v>100</v>
      </c>
      <c r="G34" s="177">
        <v>100</v>
      </c>
      <c r="H34" s="177">
        <v>100</v>
      </c>
      <c r="I34" s="177">
        <v>100</v>
      </c>
      <c r="J34" s="177">
        <v>100</v>
      </c>
      <c r="K34" s="177">
        <v>100</v>
      </c>
      <c r="L34" s="177">
        <v>75</v>
      </c>
      <c r="M34" s="177">
        <v>100</v>
      </c>
      <c r="N34" s="189">
        <f t="shared" ref="N34" si="4">AVERAGE(B34:M34)</f>
        <v>97.916666666666671</v>
      </c>
    </row>
    <row r="35" spans="1:14" x14ac:dyDescent="0.25">
      <c r="A35" s="176" t="s">
        <v>179</v>
      </c>
      <c r="B35" s="177">
        <v>100</v>
      </c>
      <c r="C35" s="177">
        <v>100</v>
      </c>
      <c r="D35" s="177">
        <v>100</v>
      </c>
      <c r="E35" s="177">
        <v>100</v>
      </c>
      <c r="F35" s="177">
        <v>100</v>
      </c>
      <c r="G35" s="177">
        <v>100</v>
      </c>
      <c r="H35" s="177">
        <v>100</v>
      </c>
      <c r="I35" s="177">
        <v>100</v>
      </c>
      <c r="J35" s="177">
        <v>100</v>
      </c>
      <c r="K35" s="177">
        <v>100</v>
      </c>
      <c r="L35" s="177">
        <v>100</v>
      </c>
      <c r="M35" s="177">
        <v>100</v>
      </c>
      <c r="N35" s="189">
        <f>AVERAGE(B35:M35)</f>
        <v>100</v>
      </c>
    </row>
    <row r="36" spans="1:14" x14ac:dyDescent="0.25">
      <c r="A36" s="176" t="s">
        <v>54</v>
      </c>
      <c r="B36" s="180">
        <f>AVERAGE(B33:B35)</f>
        <v>100</v>
      </c>
      <c r="C36" s="180">
        <f t="shared" ref="C36:N36" si="5">AVERAGE(C33:C35)</f>
        <v>100</v>
      </c>
      <c r="D36" s="180">
        <f t="shared" si="5"/>
        <v>100</v>
      </c>
      <c r="E36" s="180">
        <f t="shared" si="5"/>
        <v>93.333333333333329</v>
      </c>
      <c r="F36" s="180">
        <f t="shared" si="5"/>
        <v>100</v>
      </c>
      <c r="G36" s="180">
        <f t="shared" si="5"/>
        <v>100</v>
      </c>
      <c r="H36" s="180">
        <f t="shared" si="5"/>
        <v>100</v>
      </c>
      <c r="I36" s="180">
        <f t="shared" si="5"/>
        <v>100</v>
      </c>
      <c r="J36" s="180">
        <f t="shared" si="5"/>
        <v>100</v>
      </c>
      <c r="K36" s="180">
        <f t="shared" si="5"/>
        <v>100</v>
      </c>
      <c r="L36" s="180">
        <f t="shared" si="5"/>
        <v>91.666666666666671</v>
      </c>
      <c r="M36" s="180">
        <f t="shared" si="5"/>
        <v>100</v>
      </c>
      <c r="N36" s="180">
        <f t="shared" si="5"/>
        <v>98.75</v>
      </c>
    </row>
  </sheetData>
  <mergeCells count="5">
    <mergeCell ref="A2:N2"/>
    <mergeCell ref="A16:N16"/>
    <mergeCell ref="A31:N31"/>
    <mergeCell ref="R2:S2"/>
    <mergeCell ref="R17:S17"/>
  </mergeCells>
  <pageMargins left="0.25" right="0.25" top="0.75" bottom="0.75" header="0.3" footer="0.3"/>
  <pageSetup scale="1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workbookViewId="0">
      <selection activeCell="I26" sqref="I26"/>
    </sheetView>
  </sheetViews>
  <sheetFormatPr baseColWidth="10" defaultRowHeight="15" x14ac:dyDescent="0.25"/>
  <cols>
    <col min="1" max="1" width="32.5703125" customWidth="1"/>
  </cols>
  <sheetData>
    <row r="1" spans="1:5" ht="15.75" thickBot="1" x14ac:dyDescent="0.3">
      <c r="D1" s="185"/>
    </row>
    <row r="2" spans="1:5" ht="15.75" thickBot="1" x14ac:dyDescent="0.3">
      <c r="A2" s="191" t="s">
        <v>52</v>
      </c>
      <c r="B2" s="192"/>
      <c r="C2" s="192"/>
      <c r="D2" s="193"/>
      <c r="E2" s="184"/>
    </row>
    <row r="3" spans="1:5" ht="15.75" thickBot="1" x14ac:dyDescent="0.3">
      <c r="A3" s="181" t="s">
        <v>53</v>
      </c>
      <c r="B3" s="186">
        <v>2020</v>
      </c>
      <c r="C3" s="186">
        <v>2021</v>
      </c>
      <c r="D3" s="186">
        <v>2022</v>
      </c>
    </row>
    <row r="4" spans="1:5" ht="15.75" thickBot="1" x14ac:dyDescent="0.3">
      <c r="A4" s="182" t="s">
        <v>55</v>
      </c>
      <c r="B4" s="187">
        <v>0.92</v>
      </c>
      <c r="C4" s="187">
        <v>0.91</v>
      </c>
      <c r="D4" s="187">
        <v>0.93847453703703698</v>
      </c>
    </row>
    <row r="5" spans="1:5" ht="15.75" thickBot="1" x14ac:dyDescent="0.3">
      <c r="A5" s="182" t="s">
        <v>168</v>
      </c>
      <c r="B5" s="187">
        <v>0.92</v>
      </c>
      <c r="C5" s="187">
        <v>0.93</v>
      </c>
      <c r="D5" s="187">
        <v>0.97792013888888885</v>
      </c>
    </row>
    <row r="6" spans="1:5" ht="15.75" thickBot="1" x14ac:dyDescent="0.3">
      <c r="A6" s="182" t="s">
        <v>14</v>
      </c>
      <c r="B6" s="187">
        <v>0.97</v>
      </c>
      <c r="C6" s="187">
        <v>0.95</v>
      </c>
      <c r="D6" s="187">
        <v>0.977601851851852</v>
      </c>
    </row>
    <row r="7" spans="1:5" ht="15.75" thickBot="1" x14ac:dyDescent="0.3">
      <c r="A7" s="182" t="s">
        <v>57</v>
      </c>
      <c r="B7" s="187">
        <v>0.88</v>
      </c>
      <c r="C7" s="187">
        <v>0.88</v>
      </c>
      <c r="D7" s="187">
        <v>0.94451273148148152</v>
      </c>
    </row>
    <row r="8" spans="1:5" ht="15.75" thickBot="1" x14ac:dyDescent="0.3">
      <c r="A8" s="182" t="s">
        <v>58</v>
      </c>
      <c r="B8" s="187">
        <v>0.99</v>
      </c>
      <c r="C8" s="187">
        <v>0.97</v>
      </c>
      <c r="D8" s="187">
        <v>0.99114120370370373</v>
      </c>
    </row>
    <row r="9" spans="1:5" ht="15.75" thickBot="1" x14ac:dyDescent="0.3">
      <c r="A9" s="182" t="s">
        <v>59</v>
      </c>
      <c r="B9" s="187">
        <v>0.99</v>
      </c>
      <c r="C9" s="187">
        <v>0.94</v>
      </c>
      <c r="D9" s="187">
        <v>0.96634490740740742</v>
      </c>
    </row>
    <row r="10" spans="1:5" ht="15.75" thickBot="1" x14ac:dyDescent="0.3">
      <c r="A10" s="183" t="s">
        <v>54</v>
      </c>
      <c r="B10" s="188">
        <v>0.95</v>
      </c>
      <c r="C10" s="188">
        <v>0.93</v>
      </c>
      <c r="D10" s="188">
        <v>0.96599922839506169</v>
      </c>
    </row>
    <row r="11" spans="1:5" ht="25.5" customHeight="1" thickBot="1" x14ac:dyDescent="0.3">
      <c r="A11" s="194" t="s">
        <v>169</v>
      </c>
      <c r="B11" s="195"/>
      <c r="C11" s="195"/>
      <c r="D11" s="196"/>
    </row>
    <row r="12" spans="1:5" ht="15.75" thickBot="1" x14ac:dyDescent="0.3">
      <c r="A12" s="181" t="s">
        <v>53</v>
      </c>
      <c r="B12" s="186">
        <v>2020</v>
      </c>
      <c r="C12" s="186">
        <v>2021</v>
      </c>
      <c r="D12" s="186">
        <v>2022</v>
      </c>
    </row>
    <row r="13" spans="1:5" ht="15.75" thickBot="1" x14ac:dyDescent="0.3">
      <c r="A13" s="182" t="s">
        <v>55</v>
      </c>
      <c r="B13" s="187">
        <v>0.94</v>
      </c>
      <c r="C13" s="187">
        <v>0.84</v>
      </c>
      <c r="D13" s="187">
        <v>0.8666666666666667</v>
      </c>
    </row>
    <row r="14" spans="1:5" ht="15.75" thickBot="1" x14ac:dyDescent="0.3">
      <c r="A14" s="182" t="s">
        <v>168</v>
      </c>
      <c r="B14" s="187">
        <v>0.84</v>
      </c>
      <c r="C14" s="187">
        <v>0.71</v>
      </c>
      <c r="D14" s="187">
        <v>0.79416666666666669</v>
      </c>
    </row>
    <row r="15" spans="1:5" ht="15.75" thickBot="1" x14ac:dyDescent="0.3">
      <c r="A15" s="182" t="s">
        <v>60</v>
      </c>
      <c r="B15" s="187">
        <v>0.59</v>
      </c>
      <c r="C15" s="187">
        <v>0.88</v>
      </c>
      <c r="D15" s="187">
        <v>0.8537499999999999</v>
      </c>
    </row>
    <row r="16" spans="1:5" ht="15.75" thickBot="1" x14ac:dyDescent="0.3">
      <c r="A16" s="182" t="s">
        <v>57</v>
      </c>
      <c r="B16" s="187">
        <v>0.86</v>
      </c>
      <c r="C16" s="187">
        <v>0.73</v>
      </c>
      <c r="D16" s="187">
        <v>0.875</v>
      </c>
    </row>
    <row r="17" spans="1:4" ht="15.75" thickBot="1" x14ac:dyDescent="0.3">
      <c r="A17" s="182" t="s">
        <v>59</v>
      </c>
      <c r="B17" s="187">
        <v>0.89</v>
      </c>
      <c r="C17" s="187">
        <v>0.67</v>
      </c>
      <c r="D17" s="187">
        <v>0.87750000000000006</v>
      </c>
    </row>
    <row r="18" spans="1:4" ht="15.75" thickBot="1" x14ac:dyDescent="0.3">
      <c r="A18" s="183" t="s">
        <v>54</v>
      </c>
      <c r="B18" s="188">
        <v>0.82</v>
      </c>
      <c r="C18" s="188">
        <v>0.76</v>
      </c>
      <c r="D18" s="188">
        <v>0.85341666666666671</v>
      </c>
    </row>
    <row r="19" spans="1:4" ht="25.5" customHeight="1" thickBot="1" x14ac:dyDescent="0.3">
      <c r="A19" s="194" t="s">
        <v>170</v>
      </c>
      <c r="B19" s="195"/>
      <c r="C19" s="195"/>
      <c r="D19" s="196"/>
    </row>
    <row r="20" spans="1:4" ht="15.75" thickBot="1" x14ac:dyDescent="0.3">
      <c r="A20" s="181" t="s">
        <v>53</v>
      </c>
      <c r="B20" s="186">
        <v>2020</v>
      </c>
      <c r="C20" s="186">
        <v>2021</v>
      </c>
      <c r="D20" s="186">
        <v>2022</v>
      </c>
    </row>
    <row r="21" spans="1:4" ht="15.75" thickBot="1" x14ac:dyDescent="0.3">
      <c r="A21" s="182" t="s">
        <v>55</v>
      </c>
      <c r="B21" s="187">
        <v>0.95</v>
      </c>
      <c r="C21" s="187">
        <v>0.94</v>
      </c>
      <c r="D21" s="187">
        <v>0.95133333333333325</v>
      </c>
    </row>
    <row r="22" spans="1:4" ht="15.75" thickBot="1" x14ac:dyDescent="0.3">
      <c r="A22" s="182" t="s">
        <v>60</v>
      </c>
      <c r="B22" s="187">
        <v>0.72</v>
      </c>
      <c r="C22" s="187">
        <v>0.95</v>
      </c>
      <c r="D22" s="187">
        <v>0.95958333333333334</v>
      </c>
    </row>
    <row r="23" spans="1:4" ht="15.75" thickBot="1" x14ac:dyDescent="0.3">
      <c r="A23" s="182" t="s">
        <v>57</v>
      </c>
      <c r="B23" s="187">
        <v>0.72</v>
      </c>
      <c r="C23" s="187">
        <v>0.89</v>
      </c>
      <c r="D23" s="187">
        <v>0.95499999999999996</v>
      </c>
    </row>
    <row r="24" spans="1:4" ht="15.75" thickBot="1" x14ac:dyDescent="0.3">
      <c r="A24" s="182" t="s">
        <v>59</v>
      </c>
      <c r="B24" s="187">
        <v>0.94</v>
      </c>
      <c r="C24" s="187">
        <v>0.92</v>
      </c>
      <c r="D24" s="187">
        <v>0.9325</v>
      </c>
    </row>
    <row r="25" spans="1:4" ht="15.75" thickBot="1" x14ac:dyDescent="0.3">
      <c r="A25" s="183" t="s">
        <v>54</v>
      </c>
      <c r="B25" s="188">
        <v>0.83</v>
      </c>
      <c r="C25" s="188">
        <v>0.93</v>
      </c>
      <c r="D25" s="188">
        <v>0.94960416666666669</v>
      </c>
    </row>
    <row r="26" spans="1:4" ht="38.25" customHeight="1" thickBot="1" x14ac:dyDescent="0.3">
      <c r="A26" s="194" t="s">
        <v>171</v>
      </c>
      <c r="B26" s="195"/>
      <c r="C26" s="195"/>
      <c r="D26" s="196"/>
    </row>
    <row r="27" spans="1:4" ht="15.75" thickBot="1" x14ac:dyDescent="0.3">
      <c r="A27" s="181" t="s">
        <v>53</v>
      </c>
      <c r="B27" s="186">
        <v>2020</v>
      </c>
      <c r="C27" s="186">
        <v>2021</v>
      </c>
      <c r="D27" s="186">
        <v>2022</v>
      </c>
    </row>
    <row r="28" spans="1:4" ht="15.75" thickBot="1" x14ac:dyDescent="0.3">
      <c r="A28" s="182" t="s">
        <v>168</v>
      </c>
      <c r="B28" s="187">
        <v>0.81</v>
      </c>
      <c r="C28" s="187">
        <v>0.78</v>
      </c>
      <c r="D28" s="187">
        <v>0.83092592592592596</v>
      </c>
    </row>
    <row r="29" spans="1:4" ht="15.75" thickBot="1" x14ac:dyDescent="0.3">
      <c r="A29" s="182" t="s">
        <v>57</v>
      </c>
      <c r="B29" s="187">
        <v>0.88</v>
      </c>
      <c r="C29" s="187">
        <v>0.92</v>
      </c>
      <c r="D29" s="187">
        <v>0.90930555555555559</v>
      </c>
    </row>
    <row r="30" spans="1:4" ht="26.25" thickBot="1" x14ac:dyDescent="0.3">
      <c r="A30" s="182" t="s">
        <v>84</v>
      </c>
      <c r="B30" s="187">
        <v>0.84</v>
      </c>
      <c r="C30" s="187">
        <v>0.81</v>
      </c>
      <c r="D30" s="187">
        <v>0.87370370370370365</v>
      </c>
    </row>
    <row r="31" spans="1:4" ht="15.75" thickBot="1" x14ac:dyDescent="0.3">
      <c r="A31" s="182" t="s">
        <v>58</v>
      </c>
      <c r="B31" s="187">
        <v>0.94</v>
      </c>
      <c r="C31" s="187">
        <v>0.95</v>
      </c>
      <c r="D31" s="187">
        <v>0.95263888888888881</v>
      </c>
    </row>
    <row r="32" spans="1:4" ht="15.75" thickBot="1" x14ac:dyDescent="0.3">
      <c r="A32" s="183" t="s">
        <v>54</v>
      </c>
      <c r="B32" s="188">
        <v>0.87</v>
      </c>
      <c r="C32" s="188">
        <v>0.82</v>
      </c>
      <c r="D32" s="188">
        <v>0.89164351851851853</v>
      </c>
    </row>
    <row r="33" spans="1:4" ht="15.75" thickBot="1" x14ac:dyDescent="0.3">
      <c r="A33" s="194" t="s">
        <v>63</v>
      </c>
      <c r="B33" s="195"/>
      <c r="C33" s="195"/>
      <c r="D33" s="196"/>
    </row>
    <row r="34" spans="1:4" ht="15.75" thickBot="1" x14ac:dyDescent="0.3">
      <c r="A34" s="181" t="s">
        <v>53</v>
      </c>
      <c r="B34" s="186">
        <v>2020</v>
      </c>
      <c r="C34" s="186">
        <v>2021</v>
      </c>
      <c r="D34" s="186">
        <v>2022</v>
      </c>
    </row>
    <row r="35" spans="1:4" ht="15.75" thickBot="1" x14ac:dyDescent="0.3">
      <c r="A35" s="182" t="s">
        <v>55</v>
      </c>
      <c r="B35" s="187">
        <v>0.96</v>
      </c>
      <c r="C35" s="187">
        <v>0.93</v>
      </c>
      <c r="D35" s="187">
        <v>0.92416666666666669</v>
      </c>
    </row>
    <row r="36" spans="1:4" ht="15.75" thickBot="1" x14ac:dyDescent="0.3">
      <c r="A36" s="182" t="s">
        <v>43</v>
      </c>
      <c r="B36" s="187">
        <v>0.98</v>
      </c>
      <c r="C36" s="187">
        <v>0.93</v>
      </c>
      <c r="D36" s="187">
        <v>0.87858333333333338</v>
      </c>
    </row>
    <row r="37" spans="1:4" ht="15.75" thickBot="1" x14ac:dyDescent="0.3">
      <c r="A37" s="182" t="s">
        <v>57</v>
      </c>
      <c r="B37" s="187">
        <v>0.99</v>
      </c>
      <c r="C37" s="187">
        <v>0.95</v>
      </c>
      <c r="D37" s="187">
        <v>0.91416666666666668</v>
      </c>
    </row>
    <row r="38" spans="1:4" ht="15.75" thickBot="1" x14ac:dyDescent="0.3">
      <c r="A38" s="182" t="s">
        <v>58</v>
      </c>
      <c r="B38" s="187">
        <v>1</v>
      </c>
      <c r="C38" s="187">
        <v>0.89</v>
      </c>
      <c r="D38" s="187">
        <v>0.83333333333333337</v>
      </c>
    </row>
    <row r="39" spans="1:4" ht="15.75" thickBot="1" x14ac:dyDescent="0.3">
      <c r="A39" s="182" t="s">
        <v>59</v>
      </c>
      <c r="B39" s="187">
        <v>0.89</v>
      </c>
      <c r="C39" s="187">
        <v>0.91</v>
      </c>
      <c r="D39" s="187">
        <v>0.96333333333333337</v>
      </c>
    </row>
    <row r="40" spans="1:4" ht="15.75" thickBot="1" x14ac:dyDescent="0.3">
      <c r="A40" s="183" t="s">
        <v>54</v>
      </c>
      <c r="B40" s="188">
        <v>0.97</v>
      </c>
      <c r="C40" s="188">
        <v>0.92</v>
      </c>
      <c r="D40" s="188">
        <v>0.90271666666666661</v>
      </c>
    </row>
    <row r="41" spans="1:4" ht="15.75" thickBot="1" x14ac:dyDescent="0.3"/>
    <row r="42" spans="1:4" ht="15.75" thickBot="1" x14ac:dyDescent="0.3">
      <c r="A42" s="245" t="s">
        <v>52</v>
      </c>
      <c r="B42" s="246"/>
      <c r="C42" s="246"/>
      <c r="D42" s="247"/>
    </row>
    <row r="43" spans="1:4" ht="15.75" thickBot="1" x14ac:dyDescent="0.3">
      <c r="A43" s="181" t="s">
        <v>53</v>
      </c>
      <c r="B43" s="186">
        <v>2020</v>
      </c>
      <c r="C43" s="186">
        <v>2021</v>
      </c>
      <c r="D43" s="186">
        <v>2022</v>
      </c>
    </row>
    <row r="44" spans="1:4" ht="15.75" thickBot="1" x14ac:dyDescent="0.3">
      <c r="A44" s="182" t="s">
        <v>57</v>
      </c>
      <c r="B44" s="187">
        <v>0.88</v>
      </c>
      <c r="C44" s="187">
        <v>0.88</v>
      </c>
      <c r="D44" s="187">
        <v>0.94451273148148152</v>
      </c>
    </row>
    <row r="45" spans="1:4" ht="15.75" thickBot="1" x14ac:dyDescent="0.3">
      <c r="A45" s="182" t="s">
        <v>58</v>
      </c>
      <c r="B45" s="187">
        <v>0.99</v>
      </c>
      <c r="C45" s="187">
        <v>0.97</v>
      </c>
      <c r="D45" s="187">
        <v>0.99114120370370373</v>
      </c>
    </row>
    <row r="46" spans="1:4" ht="15.75" customHeight="1" thickBot="1" x14ac:dyDescent="0.3">
      <c r="A46" s="248" t="s">
        <v>169</v>
      </c>
      <c r="B46" s="249"/>
      <c r="C46" s="249"/>
      <c r="D46" s="250"/>
    </row>
    <row r="47" spans="1:4" ht="15.75" thickBot="1" x14ac:dyDescent="0.3">
      <c r="A47" s="181" t="s">
        <v>53</v>
      </c>
      <c r="B47" s="186">
        <v>2020</v>
      </c>
      <c r="C47" s="186">
        <v>2021</v>
      </c>
      <c r="D47" s="186">
        <v>2022</v>
      </c>
    </row>
    <row r="48" spans="1:4" ht="15.75" thickBot="1" x14ac:dyDescent="0.3">
      <c r="A48" s="182" t="s">
        <v>57</v>
      </c>
      <c r="B48" s="187">
        <v>0.86</v>
      </c>
      <c r="C48" s="187">
        <v>0.73</v>
      </c>
      <c r="D48" s="187">
        <v>0.875</v>
      </c>
    </row>
    <row r="49" spans="1:4" ht="15.75" customHeight="1" thickBot="1" x14ac:dyDescent="0.3">
      <c r="A49" s="248" t="s">
        <v>170</v>
      </c>
      <c r="B49" s="249"/>
      <c r="C49" s="249"/>
      <c r="D49" s="250"/>
    </row>
    <row r="50" spans="1:4" ht="15.75" thickBot="1" x14ac:dyDescent="0.3">
      <c r="A50" s="181" t="s">
        <v>53</v>
      </c>
      <c r="B50" s="186">
        <v>2020</v>
      </c>
      <c r="C50" s="186">
        <v>2021</v>
      </c>
      <c r="D50" s="186">
        <v>2022</v>
      </c>
    </row>
    <row r="51" spans="1:4" ht="15.75" thickBot="1" x14ac:dyDescent="0.3">
      <c r="A51" s="182" t="s">
        <v>57</v>
      </c>
      <c r="B51" s="187">
        <v>0.72</v>
      </c>
      <c r="C51" s="187">
        <v>0.89</v>
      </c>
      <c r="D51" s="187">
        <v>0.95499999999999996</v>
      </c>
    </row>
    <row r="52" spans="1:4" ht="30" customHeight="1" thickBot="1" x14ac:dyDescent="0.3">
      <c r="A52" s="248" t="s">
        <v>171</v>
      </c>
      <c r="B52" s="249"/>
      <c r="C52" s="249"/>
      <c r="D52" s="250"/>
    </row>
    <row r="53" spans="1:4" ht="15.75" thickBot="1" x14ac:dyDescent="0.3">
      <c r="A53" s="181" t="s">
        <v>53</v>
      </c>
      <c r="B53" s="186">
        <v>2020</v>
      </c>
      <c r="C53" s="186">
        <v>2021</v>
      </c>
      <c r="D53" s="186">
        <v>2022</v>
      </c>
    </row>
    <row r="54" spans="1:4" ht="15.75" thickBot="1" x14ac:dyDescent="0.3">
      <c r="A54" s="182" t="s">
        <v>57</v>
      </c>
      <c r="B54" s="187">
        <v>0.88</v>
      </c>
      <c r="C54" s="187">
        <v>0.92</v>
      </c>
      <c r="D54" s="187">
        <v>0.90930555555555559</v>
      </c>
    </row>
    <row r="55" spans="1:4" ht="15.75" thickBot="1" x14ac:dyDescent="0.3">
      <c r="A55" s="182" t="s">
        <v>58</v>
      </c>
      <c r="B55" s="187">
        <v>0.94</v>
      </c>
      <c r="C55" s="187">
        <v>0.95</v>
      </c>
      <c r="D55" s="187">
        <v>0.95263888888888881</v>
      </c>
    </row>
    <row r="56" spans="1:4" ht="15.75" thickBot="1" x14ac:dyDescent="0.3">
      <c r="A56" s="183" t="s">
        <v>54</v>
      </c>
      <c r="B56" s="188">
        <v>0.87</v>
      </c>
      <c r="C56" s="188">
        <v>0.82</v>
      </c>
      <c r="D56" s="188">
        <v>0.89164351851851853</v>
      </c>
    </row>
    <row r="57" spans="1:4" ht="15.75" thickBot="1" x14ac:dyDescent="0.3">
      <c r="A57" s="248" t="s">
        <v>63</v>
      </c>
      <c r="B57" s="249"/>
      <c r="C57" s="249"/>
      <c r="D57" s="250"/>
    </row>
    <row r="58" spans="1:4" ht="15.75" thickBot="1" x14ac:dyDescent="0.3">
      <c r="A58" s="181" t="s">
        <v>53</v>
      </c>
      <c r="B58" s="186">
        <v>2020</v>
      </c>
      <c r="C58" s="186">
        <v>2021</v>
      </c>
      <c r="D58" s="186">
        <v>2022</v>
      </c>
    </row>
    <row r="59" spans="1:4" ht="15.75" thickBot="1" x14ac:dyDescent="0.3">
      <c r="A59" s="182" t="s">
        <v>57</v>
      </c>
      <c r="B59" s="187">
        <v>0.99</v>
      </c>
      <c r="C59" s="187">
        <v>0.95</v>
      </c>
      <c r="D59" s="187">
        <v>0.91416666666666668</v>
      </c>
    </row>
    <row r="60" spans="1:4" ht="15.75" thickBot="1" x14ac:dyDescent="0.3">
      <c r="A60" s="182" t="s">
        <v>58</v>
      </c>
      <c r="B60" s="187">
        <v>1</v>
      </c>
      <c r="C60" s="187">
        <v>0.89</v>
      </c>
      <c r="D60" s="187">
        <v>0.83333333333333337</v>
      </c>
    </row>
    <row r="62" spans="1:4" ht="15.75" thickBot="1" x14ac:dyDescent="0.3"/>
    <row r="63" spans="1:4" ht="15.75" thickBot="1" x14ac:dyDescent="0.3">
      <c r="A63" s="245" t="s">
        <v>52</v>
      </c>
      <c r="B63" s="246"/>
      <c r="C63" s="246"/>
      <c r="D63" s="247"/>
    </row>
    <row r="64" spans="1:4" ht="15.75" thickBot="1" x14ac:dyDescent="0.3">
      <c r="A64" s="181" t="s">
        <v>53</v>
      </c>
      <c r="B64" s="186">
        <v>2020</v>
      </c>
      <c r="C64" s="186">
        <v>2021</v>
      </c>
      <c r="D64" s="186">
        <v>2022</v>
      </c>
    </row>
    <row r="65" spans="1:4" ht="15.75" thickBot="1" x14ac:dyDescent="0.3">
      <c r="A65" s="182" t="s">
        <v>168</v>
      </c>
      <c r="B65" s="187">
        <v>0.92</v>
      </c>
      <c r="C65" s="187">
        <v>0.93</v>
      </c>
      <c r="D65" s="187">
        <v>0.97792013888888885</v>
      </c>
    </row>
    <row r="66" spans="1:4" ht="15.75" thickBot="1" x14ac:dyDescent="0.3">
      <c r="A66" s="182" t="s">
        <v>14</v>
      </c>
      <c r="B66" s="187">
        <v>0.97</v>
      </c>
      <c r="C66" s="187">
        <v>0.95</v>
      </c>
      <c r="D66" s="187">
        <v>0.977601851851852</v>
      </c>
    </row>
    <row r="67" spans="1:4" ht="26.25" customHeight="1" thickBot="1" x14ac:dyDescent="0.3">
      <c r="A67" s="248" t="s">
        <v>169</v>
      </c>
      <c r="B67" s="249"/>
      <c r="C67" s="249"/>
      <c r="D67" s="250"/>
    </row>
    <row r="68" spans="1:4" ht="15.75" thickBot="1" x14ac:dyDescent="0.3">
      <c r="A68" s="181" t="s">
        <v>53</v>
      </c>
      <c r="B68" s="186">
        <v>2020</v>
      </c>
      <c r="C68" s="186">
        <v>2021</v>
      </c>
      <c r="D68" s="186">
        <v>2022</v>
      </c>
    </row>
    <row r="69" spans="1:4" ht="15.75" thickBot="1" x14ac:dyDescent="0.3">
      <c r="A69" s="182" t="s">
        <v>55</v>
      </c>
      <c r="B69" s="187">
        <v>0.94</v>
      </c>
      <c r="C69" s="187">
        <v>0.84</v>
      </c>
      <c r="D69" s="187">
        <v>0.8666666666666667</v>
      </c>
    </row>
    <row r="70" spans="1:4" ht="38.25" customHeight="1" thickBot="1" x14ac:dyDescent="0.3">
      <c r="A70" s="248" t="s">
        <v>171</v>
      </c>
      <c r="B70" s="249"/>
      <c r="C70" s="249"/>
      <c r="D70" s="250"/>
    </row>
    <row r="71" spans="1:4" ht="15.75" thickBot="1" x14ac:dyDescent="0.3">
      <c r="A71" s="181" t="s">
        <v>53</v>
      </c>
      <c r="B71" s="186">
        <v>2020</v>
      </c>
      <c r="C71" s="186">
        <v>2021</v>
      </c>
      <c r="D71" s="186">
        <v>2022</v>
      </c>
    </row>
    <row r="72" spans="1:4" ht="15.75" thickBot="1" x14ac:dyDescent="0.3">
      <c r="A72" s="182" t="s">
        <v>168</v>
      </c>
      <c r="B72" s="187">
        <v>0.81</v>
      </c>
      <c r="C72" s="187">
        <v>0.78</v>
      </c>
      <c r="D72" s="187">
        <v>0.83092592592592596</v>
      </c>
    </row>
  </sheetData>
  <mergeCells count="8">
    <mergeCell ref="A63:D63"/>
    <mergeCell ref="A67:D67"/>
    <mergeCell ref="A70:D70"/>
    <mergeCell ref="A42:D42"/>
    <mergeCell ref="A46:D46"/>
    <mergeCell ref="A49:D49"/>
    <mergeCell ref="A52:D52"/>
    <mergeCell ref="A57:D5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RONDAS</vt:lpstr>
      <vt:lpstr>BARRERAS</vt:lpstr>
      <vt:lpstr>SERVICIOS</vt:lpstr>
      <vt:lpstr>GLOBAL</vt:lpstr>
      <vt:lpstr>COMPARATIVO</vt:lpstr>
      <vt:lpstr>COND. SIL Y C. INF</vt:lpstr>
      <vt:lpstr>COMPARATIVO AÑOS</vt:lpstr>
    </vt:vector>
  </TitlesOfParts>
  <Company>HUDN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2023-03-24T22:00:38Z</cp:lastPrinted>
  <dcterms:created xsi:type="dcterms:W3CDTF">2020-11-26T13:58:01Z</dcterms:created>
  <dcterms:modified xsi:type="dcterms:W3CDTF">2023-10-20T16:21:08Z</dcterms:modified>
</cp:coreProperties>
</file>