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1_ARCHIVOS\VIVIANA SEG AL PÁCIENTE\PROGRAMA SEGURIDAD DEL PACIENTE\2023\INFORMES\10. RIESGOS CLÍNICOS\SEGUIMIENTO\RONDAS DE SEGURIDAD\"/>
    </mc:Choice>
  </mc:AlternateContent>
  <bookViews>
    <workbookView xWindow="240" yWindow="45" windowWidth="20115" windowHeight="7740"/>
  </bookViews>
  <sheets>
    <sheet name="RONDAS" sheetId="1" r:id="rId1"/>
    <sheet name="BARRERAS" sheetId="2" r:id="rId2"/>
    <sheet name="SERVICIOS" sheetId="3" r:id="rId3"/>
    <sheet name="COMPARATIVO" sheetId="4" r:id="rId4"/>
  </sheets>
  <calcPr calcId="152511"/>
</workbook>
</file>

<file path=xl/calcChain.xml><?xml version="1.0" encoding="utf-8"?>
<calcChain xmlns="http://schemas.openxmlformats.org/spreadsheetml/2006/main">
  <c r="R55" i="2" l="1"/>
  <c r="Q25" i="3" l="1"/>
  <c r="P25" i="3"/>
  <c r="O25" i="3"/>
  <c r="N25" i="3"/>
  <c r="M25" i="3"/>
  <c r="K25" i="3"/>
  <c r="L25" i="3"/>
  <c r="J25" i="3"/>
  <c r="I25" i="3"/>
  <c r="G25" i="3"/>
  <c r="H25" i="3"/>
  <c r="F25" i="3"/>
  <c r="E25" i="3"/>
  <c r="D25" i="3"/>
  <c r="C25" i="3"/>
  <c r="B25" i="3"/>
  <c r="Q8" i="3"/>
  <c r="R8" i="3" s="1"/>
  <c r="R24" i="3"/>
  <c r="Q24" i="3"/>
  <c r="Q21" i="3"/>
  <c r="Q10" i="3"/>
  <c r="R10" i="3" s="1"/>
  <c r="R6" i="3"/>
  <c r="R7" i="3"/>
  <c r="R9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6" i="3"/>
  <c r="P7" i="3"/>
  <c r="P5" i="3"/>
  <c r="S66" i="2"/>
  <c r="S67" i="2"/>
  <c r="S68" i="2"/>
  <c r="S69" i="2"/>
  <c r="S65" i="2"/>
  <c r="Q69" i="2"/>
  <c r="Q68" i="2"/>
  <c r="Q67" i="2"/>
  <c r="Q66" i="2"/>
  <c r="Q65" i="2"/>
  <c r="S56" i="2"/>
  <c r="S57" i="2"/>
  <c r="S58" i="2"/>
  <c r="S59" i="2"/>
  <c r="S60" i="2"/>
  <c r="S55" i="2"/>
  <c r="R56" i="2"/>
  <c r="R57" i="2"/>
  <c r="R58" i="2"/>
  <c r="R59" i="2"/>
  <c r="R60" i="2"/>
  <c r="Q60" i="2"/>
  <c r="Q59" i="2"/>
  <c r="Q58" i="2"/>
  <c r="Q57" i="2"/>
  <c r="Q56" i="2"/>
  <c r="Q55" i="2"/>
  <c r="S50" i="2"/>
  <c r="S49" i="2"/>
  <c r="S48" i="2"/>
  <c r="S47" i="2"/>
  <c r="Q50" i="2"/>
  <c r="Q49" i="2"/>
  <c r="Q48" i="2"/>
  <c r="Q47" i="2"/>
  <c r="S41" i="2"/>
  <c r="S42" i="2"/>
  <c r="S40" i="2"/>
  <c r="Q42" i="2"/>
  <c r="Q41" i="2"/>
  <c r="Q40" i="2"/>
  <c r="Q35" i="2"/>
  <c r="Q34" i="2"/>
  <c r="Q33" i="2"/>
  <c r="Q32" i="2"/>
  <c r="S25" i="2"/>
  <c r="S26" i="2"/>
  <c r="S27" i="2"/>
  <c r="S24" i="2"/>
  <c r="Q27" i="2"/>
  <c r="Q26" i="2"/>
  <c r="Q25" i="2"/>
  <c r="Q24" i="2"/>
  <c r="S16" i="2"/>
  <c r="S17" i="2"/>
  <c r="S18" i="2"/>
  <c r="S19" i="2"/>
  <c r="S15" i="2"/>
  <c r="Q19" i="2"/>
  <c r="Q18" i="2"/>
  <c r="Q17" i="2"/>
  <c r="Q16" i="2"/>
  <c r="Q10" i="2"/>
  <c r="Q9" i="2"/>
  <c r="Q8" i="2"/>
  <c r="Q7" i="2"/>
  <c r="Q6" i="2"/>
  <c r="Q5" i="2"/>
  <c r="Q15" i="2"/>
  <c r="C16" i="1"/>
  <c r="L584" i="1" l="1"/>
  <c r="O12" i="3" l="1"/>
  <c r="O11" i="3"/>
  <c r="P69" i="2"/>
  <c r="P68" i="2"/>
  <c r="P67" i="2"/>
  <c r="P66" i="2"/>
  <c r="P65" i="2"/>
  <c r="P60" i="2"/>
  <c r="P59" i="2"/>
  <c r="P58" i="2"/>
  <c r="P57" i="2"/>
  <c r="P56" i="2"/>
  <c r="P55" i="2"/>
  <c r="P50" i="2"/>
  <c r="P49" i="2"/>
  <c r="P48" i="2"/>
  <c r="P47" i="2"/>
  <c r="P35" i="2"/>
  <c r="P34" i="2"/>
  <c r="P33" i="2"/>
  <c r="P32" i="2"/>
  <c r="P27" i="2"/>
  <c r="P26" i="2"/>
  <c r="P25" i="2"/>
  <c r="P24" i="2"/>
  <c r="P19" i="2"/>
  <c r="P18" i="2"/>
  <c r="P17" i="2"/>
  <c r="P16" i="2"/>
  <c r="P15" i="2"/>
  <c r="P10" i="2"/>
  <c r="P9" i="2"/>
  <c r="P8" i="2"/>
  <c r="P7" i="2"/>
  <c r="P6" i="2"/>
  <c r="P5" i="2"/>
  <c r="C15" i="1"/>
  <c r="H609" i="1" l="1"/>
  <c r="H608" i="1"/>
  <c r="N605" i="1"/>
  <c r="M600" i="1"/>
  <c r="I595" i="1"/>
  <c r="I594" i="1"/>
  <c r="I593" i="1"/>
  <c r="L589" i="1"/>
  <c r="L588" i="1"/>
  <c r="L582" i="1"/>
  <c r="I577" i="1"/>
  <c r="K573" i="1"/>
  <c r="K572" i="1"/>
  <c r="K571" i="1"/>
  <c r="K570" i="1"/>
  <c r="K569" i="1"/>
  <c r="K568" i="1"/>
  <c r="K567" i="1"/>
  <c r="K566" i="1"/>
  <c r="K565" i="1"/>
  <c r="N559" i="1"/>
  <c r="O21" i="3" s="1"/>
  <c r="M554" i="1"/>
  <c r="O19" i="3" s="1"/>
  <c r="I549" i="1"/>
  <c r="I548" i="1"/>
  <c r="I547" i="1"/>
  <c r="L543" i="1"/>
  <c r="O18" i="3" s="1"/>
  <c r="L542" i="1"/>
  <c r="O17" i="3" s="1"/>
  <c r="L537" i="1"/>
  <c r="L535" i="1"/>
  <c r="I530" i="1"/>
  <c r="O15" i="3" s="1"/>
  <c r="K526" i="1"/>
  <c r="O24" i="3" s="1"/>
  <c r="K525" i="1"/>
  <c r="O13" i="3" s="1"/>
  <c r="K524" i="1"/>
  <c r="K523" i="1"/>
  <c r="K522" i="1"/>
  <c r="O14" i="3" s="1"/>
  <c r="K521" i="1"/>
  <c r="O9" i="3" s="1"/>
  <c r="K520" i="1"/>
  <c r="O7" i="3" s="1"/>
  <c r="K519" i="1"/>
  <c r="O6" i="3" s="1"/>
  <c r="K518" i="1"/>
  <c r="O5" i="3" s="1"/>
  <c r="L590" i="1" l="1"/>
  <c r="I550" i="1"/>
  <c r="O20" i="3" s="1"/>
  <c r="K574" i="1"/>
  <c r="I596" i="1"/>
  <c r="H610" i="1"/>
  <c r="L544" i="1"/>
  <c r="L538" i="1"/>
  <c r="O16" i="3" s="1"/>
  <c r="K527" i="1"/>
  <c r="C14" i="1"/>
  <c r="O10" i="2"/>
  <c r="R10" i="2" s="1"/>
  <c r="S10" i="2" s="1"/>
  <c r="O9" i="2"/>
  <c r="R9" i="2" s="1"/>
  <c r="S9" i="2" s="1"/>
  <c r="O8" i="2"/>
  <c r="R8" i="2" s="1"/>
  <c r="S8" i="2" s="1"/>
  <c r="O7" i="2"/>
  <c r="R7" i="2" s="1"/>
  <c r="S7" i="2" s="1"/>
  <c r="O6" i="2"/>
  <c r="R6" i="2" s="1"/>
  <c r="S6" i="2" s="1"/>
  <c r="O5" i="2"/>
  <c r="R5" i="2" s="1"/>
  <c r="S5" i="2" s="1"/>
  <c r="K474" i="1"/>
  <c r="N24" i="3" s="1"/>
  <c r="O15" i="2"/>
  <c r="R15" i="2" s="1"/>
  <c r="O69" i="2"/>
  <c r="R69" i="2" s="1"/>
  <c r="O68" i="2"/>
  <c r="R68" i="2" s="1"/>
  <c r="O67" i="2"/>
  <c r="R67" i="2" s="1"/>
  <c r="O66" i="2"/>
  <c r="R66" i="2" s="1"/>
  <c r="O65" i="2"/>
  <c r="R65" i="2" s="1"/>
  <c r="O60" i="2"/>
  <c r="O59" i="2"/>
  <c r="O58" i="2"/>
  <c r="O57" i="2"/>
  <c r="O56" i="2"/>
  <c r="O55" i="2"/>
  <c r="O50" i="2"/>
  <c r="R50" i="2" s="1"/>
  <c r="O49" i="2"/>
  <c r="R49" i="2" s="1"/>
  <c r="O48" i="2"/>
  <c r="R48" i="2" s="1"/>
  <c r="O47" i="2"/>
  <c r="R47" i="2" s="1"/>
  <c r="O42" i="2"/>
  <c r="R42" i="2" s="1"/>
  <c r="O41" i="2"/>
  <c r="R41" i="2" s="1"/>
  <c r="O40" i="2"/>
  <c r="R40" i="2" s="1"/>
  <c r="O35" i="2"/>
  <c r="R35" i="2" s="1"/>
  <c r="S35" i="2" s="1"/>
  <c r="O34" i="2"/>
  <c r="R34" i="2" s="1"/>
  <c r="S34" i="2" s="1"/>
  <c r="O33" i="2"/>
  <c r="R33" i="2" s="1"/>
  <c r="S33" i="2" s="1"/>
  <c r="O32" i="2"/>
  <c r="R32" i="2" s="1"/>
  <c r="S32" i="2" s="1"/>
  <c r="O27" i="2"/>
  <c r="R27" i="2" s="1"/>
  <c r="O26" i="2"/>
  <c r="R26" i="2" s="1"/>
  <c r="O25" i="2"/>
  <c r="R25" i="2" s="1"/>
  <c r="O24" i="2"/>
  <c r="R24" i="2" s="1"/>
  <c r="O19" i="2"/>
  <c r="R19" i="2" s="1"/>
  <c r="O18" i="2"/>
  <c r="R18" i="2" s="1"/>
  <c r="O17" i="2"/>
  <c r="R17" i="2" s="1"/>
  <c r="O16" i="2"/>
  <c r="R16" i="2" s="1"/>
  <c r="R70" i="2" l="1"/>
  <c r="R20" i="2"/>
  <c r="R51" i="2"/>
  <c r="R61" i="2"/>
  <c r="R28" i="2"/>
  <c r="R36" i="2"/>
  <c r="R43" i="2"/>
  <c r="R11" i="2"/>
  <c r="L485" i="1"/>
  <c r="H511" i="1" l="1"/>
  <c r="N22" i="3" s="1"/>
  <c r="Q22" i="3" s="1"/>
  <c r="H510" i="1"/>
  <c r="N23" i="3" s="1"/>
  <c r="Q23" i="3" s="1"/>
  <c r="N507" i="1"/>
  <c r="N21" i="3" s="1"/>
  <c r="M502" i="1"/>
  <c r="N19" i="3" s="1"/>
  <c r="Q19" i="3" s="1"/>
  <c r="I497" i="1"/>
  <c r="I496" i="1"/>
  <c r="I495" i="1"/>
  <c r="L491" i="1"/>
  <c r="N18" i="3" s="1"/>
  <c r="Q18" i="3" s="1"/>
  <c r="L490" i="1"/>
  <c r="N17" i="3" s="1"/>
  <c r="Q17" i="3" s="1"/>
  <c r="L483" i="1"/>
  <c r="L486" i="1" s="1"/>
  <c r="N16" i="3" s="1"/>
  <c r="Q16" i="3" s="1"/>
  <c r="I478" i="1"/>
  <c r="N15" i="3" s="1"/>
  <c r="Q15" i="3" s="1"/>
  <c r="K473" i="1"/>
  <c r="N13" i="3" s="1"/>
  <c r="Q13" i="3" s="1"/>
  <c r="K472" i="1"/>
  <c r="N12" i="3" s="1"/>
  <c r="Q12" i="3" s="1"/>
  <c r="K471" i="1"/>
  <c r="N11" i="3" s="1"/>
  <c r="Q11" i="3" s="1"/>
  <c r="K470" i="1"/>
  <c r="N14" i="3" s="1"/>
  <c r="Q14" i="3" s="1"/>
  <c r="K469" i="1"/>
  <c r="N10" i="3" s="1"/>
  <c r="K468" i="1"/>
  <c r="N9" i="3" s="1"/>
  <c r="Q9" i="3" s="1"/>
  <c r="K467" i="1"/>
  <c r="N7" i="3" s="1"/>
  <c r="Q7" i="3" s="1"/>
  <c r="K466" i="1"/>
  <c r="N6" i="3" s="1"/>
  <c r="Q6" i="3" s="1"/>
  <c r="K465" i="1"/>
  <c r="N5" i="3" s="1"/>
  <c r="Q5" i="3" l="1"/>
  <c r="K475" i="1"/>
  <c r="L492" i="1"/>
  <c r="H512" i="1"/>
  <c r="I498" i="1"/>
  <c r="N20" i="3" s="1"/>
  <c r="Q20" i="3" s="1"/>
  <c r="M24" i="3" l="1"/>
  <c r="C13" i="1"/>
  <c r="C11" i="1"/>
  <c r="M60" i="2" l="1"/>
  <c r="M59" i="2"/>
  <c r="M58" i="2"/>
  <c r="M57" i="2"/>
  <c r="M56" i="2"/>
  <c r="M55" i="2"/>
  <c r="M69" i="2"/>
  <c r="M68" i="2"/>
  <c r="M67" i="2"/>
  <c r="M66" i="2"/>
  <c r="M65" i="2"/>
  <c r="M50" i="2"/>
  <c r="M49" i="2"/>
  <c r="M48" i="2"/>
  <c r="M47" i="2"/>
  <c r="M35" i="2"/>
  <c r="M34" i="2"/>
  <c r="M33" i="2"/>
  <c r="M32" i="2"/>
  <c r="M27" i="2"/>
  <c r="M26" i="2"/>
  <c r="M25" i="2"/>
  <c r="M24" i="2"/>
  <c r="M19" i="2"/>
  <c r="M18" i="2"/>
  <c r="M17" i="2"/>
  <c r="M16" i="2"/>
  <c r="M15" i="2"/>
  <c r="M10" i="2"/>
  <c r="M9" i="2"/>
  <c r="M8" i="2"/>
  <c r="M7" i="2"/>
  <c r="M6" i="2"/>
  <c r="M5" i="2"/>
  <c r="L69" i="2"/>
  <c r="L68" i="2"/>
  <c r="L67" i="2"/>
  <c r="L66" i="2"/>
  <c r="L65" i="2"/>
  <c r="L50" i="2"/>
  <c r="L49" i="2"/>
  <c r="L48" i="2"/>
  <c r="L47" i="2"/>
  <c r="M42" i="2"/>
  <c r="M41" i="2"/>
  <c r="M40" i="2"/>
  <c r="L35" i="2"/>
  <c r="L34" i="2"/>
  <c r="L33" i="2"/>
  <c r="L32" i="2"/>
  <c r="L27" i="2"/>
  <c r="L26" i="2"/>
  <c r="L25" i="2"/>
  <c r="L24" i="2"/>
  <c r="L19" i="2"/>
  <c r="L18" i="2"/>
  <c r="L17" i="2"/>
  <c r="L16" i="2"/>
  <c r="L15" i="2"/>
  <c r="L10" i="2"/>
  <c r="L9" i="2"/>
  <c r="L8" i="2"/>
  <c r="L7" i="2"/>
  <c r="L6" i="2"/>
  <c r="L5" i="2"/>
  <c r="K69" i="2"/>
  <c r="K68" i="2"/>
  <c r="K67" i="2"/>
  <c r="K66" i="2"/>
  <c r="K65" i="2"/>
  <c r="K60" i="2"/>
  <c r="K58" i="2"/>
  <c r="K59" i="2"/>
  <c r="K57" i="2"/>
  <c r="K56" i="2"/>
  <c r="N56" i="2" s="1"/>
  <c r="K55" i="2"/>
  <c r="K50" i="2"/>
  <c r="K49" i="2"/>
  <c r="K48" i="2"/>
  <c r="K47" i="2"/>
  <c r="K42" i="2"/>
  <c r="K41" i="2"/>
  <c r="K40" i="2"/>
  <c r="N40" i="2" s="1"/>
  <c r="K35" i="2"/>
  <c r="K34" i="2"/>
  <c r="K33" i="2"/>
  <c r="K32" i="2"/>
  <c r="N32" i="2" s="1"/>
  <c r="K27" i="2"/>
  <c r="K26" i="2"/>
  <c r="K25" i="2"/>
  <c r="K24" i="2"/>
  <c r="N24" i="2" s="1"/>
  <c r="K19" i="2"/>
  <c r="K18" i="2"/>
  <c r="K17" i="2"/>
  <c r="K16" i="2"/>
  <c r="N16" i="2" s="1"/>
  <c r="K15" i="2"/>
  <c r="K10" i="2"/>
  <c r="K9" i="2"/>
  <c r="K8" i="2"/>
  <c r="K7" i="2"/>
  <c r="K6" i="2"/>
  <c r="K5" i="2"/>
  <c r="C12" i="1"/>
  <c r="N55" i="2" l="1"/>
  <c r="N58" i="2"/>
  <c r="N18" i="2"/>
  <c r="N26" i="2"/>
  <c r="N34" i="2"/>
  <c r="N59" i="2"/>
  <c r="N41" i="2"/>
  <c r="N15" i="2"/>
  <c r="N19" i="2"/>
  <c r="N35" i="2"/>
  <c r="N17" i="2"/>
  <c r="N25" i="2"/>
  <c r="N33" i="2"/>
  <c r="N42" i="2"/>
  <c r="N49" i="2"/>
  <c r="N60" i="2"/>
  <c r="N27" i="2"/>
  <c r="N68" i="2"/>
  <c r="N69" i="2"/>
  <c r="N47" i="2"/>
  <c r="N65" i="2"/>
  <c r="N67" i="2"/>
  <c r="N50" i="2"/>
  <c r="N57" i="2"/>
  <c r="N48" i="2"/>
  <c r="N66" i="2"/>
  <c r="N10" i="2"/>
  <c r="N9" i="2"/>
  <c r="N8" i="2"/>
  <c r="N7" i="2"/>
  <c r="N6" i="2"/>
  <c r="N5" i="2"/>
  <c r="H456" i="1"/>
  <c r="L22" i="3" s="1"/>
  <c r="H455" i="1"/>
  <c r="L23" i="3" s="1"/>
  <c r="N452" i="1"/>
  <c r="L21" i="3" s="1"/>
  <c r="M447" i="1"/>
  <c r="L19" i="3" s="1"/>
  <c r="I442" i="1"/>
  <c r="I441" i="1"/>
  <c r="I440" i="1"/>
  <c r="L436" i="1"/>
  <c r="L18" i="3" s="1"/>
  <c r="L435" i="1"/>
  <c r="L17" i="3" s="1"/>
  <c r="L431" i="1"/>
  <c r="L16" i="3" s="1"/>
  <c r="I426" i="1"/>
  <c r="L15" i="3" s="1"/>
  <c r="K422" i="1"/>
  <c r="L13" i="3" s="1"/>
  <c r="K421" i="1"/>
  <c r="L12" i="3" s="1"/>
  <c r="K420" i="1"/>
  <c r="L11" i="3" s="1"/>
  <c r="K419" i="1"/>
  <c r="L14" i="3" s="1"/>
  <c r="K418" i="1"/>
  <c r="L10" i="3" s="1"/>
  <c r="K417" i="1"/>
  <c r="L9" i="3" s="1"/>
  <c r="K416" i="1"/>
  <c r="L8" i="3" s="1"/>
  <c r="K415" i="1"/>
  <c r="L7" i="3" s="1"/>
  <c r="K414" i="1"/>
  <c r="L6" i="3" s="1"/>
  <c r="K413" i="1"/>
  <c r="L5" i="3" s="1"/>
  <c r="H407" i="1"/>
  <c r="H406" i="1"/>
  <c r="H408" i="1" s="1"/>
  <c r="N403" i="1"/>
  <c r="M398" i="1"/>
  <c r="K19" i="3" s="1"/>
  <c r="I393" i="1"/>
  <c r="I392" i="1"/>
  <c r="I391" i="1"/>
  <c r="L387" i="1"/>
  <c r="K18" i="3" s="1"/>
  <c r="L386" i="1"/>
  <c r="K17" i="3" s="1"/>
  <c r="L382" i="1"/>
  <c r="K16" i="3" s="1"/>
  <c r="I377" i="1"/>
  <c r="K15" i="3" s="1"/>
  <c r="K373" i="1"/>
  <c r="K13" i="3" s="1"/>
  <c r="K372" i="1"/>
  <c r="K12" i="3" s="1"/>
  <c r="K371" i="1"/>
  <c r="K11" i="3" s="1"/>
  <c r="K370" i="1"/>
  <c r="K14" i="3" s="1"/>
  <c r="K369" i="1"/>
  <c r="K10" i="3" s="1"/>
  <c r="K368" i="1"/>
  <c r="K9" i="3" s="1"/>
  <c r="K367" i="1"/>
  <c r="K8" i="3" s="1"/>
  <c r="K366" i="1"/>
  <c r="K7" i="3" s="1"/>
  <c r="K365" i="1"/>
  <c r="K6" i="3" s="1"/>
  <c r="K364" i="1"/>
  <c r="K5" i="3" s="1"/>
  <c r="H358" i="1"/>
  <c r="J22" i="3" s="1"/>
  <c r="H357" i="1"/>
  <c r="J23" i="3" s="1"/>
  <c r="N354" i="1"/>
  <c r="J21" i="3" s="1"/>
  <c r="M349" i="1"/>
  <c r="J19" i="3" s="1"/>
  <c r="I344" i="1"/>
  <c r="I343" i="1"/>
  <c r="I342" i="1"/>
  <c r="L338" i="1"/>
  <c r="J18" i="3" s="1"/>
  <c r="L337" i="1"/>
  <c r="J17" i="3" s="1"/>
  <c r="L333" i="1"/>
  <c r="J16" i="3" s="1"/>
  <c r="I328" i="1"/>
  <c r="J15" i="3" s="1"/>
  <c r="K324" i="1"/>
  <c r="J13" i="3" s="1"/>
  <c r="K323" i="1"/>
  <c r="J12" i="3" s="1"/>
  <c r="K322" i="1"/>
  <c r="J11" i="3" s="1"/>
  <c r="K321" i="1"/>
  <c r="J14" i="3" s="1"/>
  <c r="K320" i="1"/>
  <c r="J10" i="3" s="1"/>
  <c r="K319" i="1"/>
  <c r="J9" i="3" s="1"/>
  <c r="K318" i="1"/>
  <c r="J8" i="3" s="1"/>
  <c r="K317" i="1"/>
  <c r="J7" i="3" s="1"/>
  <c r="K316" i="1"/>
  <c r="J6" i="3" s="1"/>
  <c r="K315" i="1"/>
  <c r="J5" i="3" s="1"/>
  <c r="N43" i="2" l="1"/>
  <c r="M7" i="3"/>
  <c r="M14" i="3"/>
  <c r="M15" i="3"/>
  <c r="M21" i="3"/>
  <c r="I345" i="1"/>
  <c r="J20" i="3" s="1"/>
  <c r="M17" i="3"/>
  <c r="M8" i="3"/>
  <c r="M11" i="3"/>
  <c r="M16" i="3"/>
  <c r="M23" i="3"/>
  <c r="N28" i="2"/>
  <c r="M13" i="3"/>
  <c r="N70" i="2"/>
  <c r="N36" i="2"/>
  <c r="N61" i="2"/>
  <c r="N20" i="2"/>
  <c r="M5" i="3"/>
  <c r="M12" i="3"/>
  <c r="M22" i="3"/>
  <c r="N51" i="2"/>
  <c r="M9" i="3"/>
  <c r="M6" i="3"/>
  <c r="M10" i="3"/>
  <c r="M18" i="3"/>
  <c r="M19" i="3"/>
  <c r="N11" i="2"/>
  <c r="L437" i="1"/>
  <c r="L388" i="1"/>
  <c r="L339" i="1"/>
  <c r="K423" i="1"/>
  <c r="K374" i="1"/>
  <c r="K325" i="1"/>
  <c r="I394" i="1"/>
  <c r="K20" i="3" s="1"/>
  <c r="I443" i="1"/>
  <c r="L20" i="3" s="1"/>
  <c r="H457" i="1"/>
  <c r="H359" i="1"/>
  <c r="M20" i="3" l="1"/>
  <c r="I69" i="2" l="1"/>
  <c r="I68" i="2"/>
  <c r="I67" i="2"/>
  <c r="I66" i="2"/>
  <c r="I65" i="2"/>
  <c r="I60" i="2"/>
  <c r="I59" i="2"/>
  <c r="I58" i="2"/>
  <c r="I57" i="2"/>
  <c r="I56" i="2"/>
  <c r="I55" i="2"/>
  <c r="I50" i="2"/>
  <c r="I49" i="2"/>
  <c r="I48" i="2"/>
  <c r="I47" i="2"/>
  <c r="I42" i="2"/>
  <c r="I41" i="2"/>
  <c r="I40" i="2"/>
  <c r="I35" i="2"/>
  <c r="I34" i="2"/>
  <c r="I33" i="2"/>
  <c r="I32" i="2"/>
  <c r="I27" i="2"/>
  <c r="I26" i="2"/>
  <c r="I25" i="2"/>
  <c r="I24" i="2"/>
  <c r="I19" i="2"/>
  <c r="I18" i="2"/>
  <c r="I17" i="2"/>
  <c r="I16" i="2"/>
  <c r="I15" i="2"/>
  <c r="I10" i="2"/>
  <c r="I9" i="2"/>
  <c r="I8" i="2"/>
  <c r="I7" i="2"/>
  <c r="I6" i="2"/>
  <c r="I5" i="2"/>
  <c r="I293" i="1"/>
  <c r="K272" i="1"/>
  <c r="H14" i="3" s="1"/>
  <c r="C10" i="1"/>
  <c r="H309" i="1"/>
  <c r="H22" i="3" s="1"/>
  <c r="H308" i="1"/>
  <c r="H23" i="3" s="1"/>
  <c r="N305" i="1"/>
  <c r="H21" i="3" s="1"/>
  <c r="M300" i="1"/>
  <c r="H19" i="3" s="1"/>
  <c r="I295" i="1"/>
  <c r="I294" i="1"/>
  <c r="L289" i="1"/>
  <c r="H18" i="3" s="1"/>
  <c r="L288" i="1"/>
  <c r="H17" i="3" s="1"/>
  <c r="L284" i="1"/>
  <c r="H16" i="3" s="1"/>
  <c r="I279" i="1"/>
  <c r="H15" i="3" s="1"/>
  <c r="K275" i="1"/>
  <c r="H13" i="3" s="1"/>
  <c r="K274" i="1"/>
  <c r="H12" i="3" s="1"/>
  <c r="K273" i="1"/>
  <c r="H11" i="3" s="1"/>
  <c r="K271" i="1"/>
  <c r="H10" i="3" s="1"/>
  <c r="K270" i="1"/>
  <c r="H9" i="3" s="1"/>
  <c r="K269" i="1"/>
  <c r="H8" i="3" s="1"/>
  <c r="K268" i="1"/>
  <c r="H7" i="3" s="1"/>
  <c r="K267" i="1"/>
  <c r="H6" i="3" s="1"/>
  <c r="K266" i="1"/>
  <c r="H5" i="3" s="1"/>
  <c r="H69" i="2"/>
  <c r="H66" i="2"/>
  <c r="H67" i="2"/>
  <c r="H68" i="2"/>
  <c r="H65" i="2"/>
  <c r="H60" i="2"/>
  <c r="H59" i="2"/>
  <c r="H58" i="2"/>
  <c r="H57" i="2"/>
  <c r="H56" i="2"/>
  <c r="H55" i="2"/>
  <c r="H50" i="2"/>
  <c r="H49" i="2"/>
  <c r="H48" i="2"/>
  <c r="H47" i="2"/>
  <c r="H42" i="2"/>
  <c r="H41" i="2"/>
  <c r="H40" i="2"/>
  <c r="H35" i="2"/>
  <c r="H34" i="2"/>
  <c r="H33" i="2"/>
  <c r="H32" i="2"/>
  <c r="H26" i="2"/>
  <c r="H25" i="2"/>
  <c r="H24" i="2"/>
  <c r="H19" i="2"/>
  <c r="H18" i="2"/>
  <c r="H17" i="2"/>
  <c r="H16" i="2"/>
  <c r="H15" i="2"/>
  <c r="H10" i="2"/>
  <c r="H9" i="2"/>
  <c r="H8" i="2"/>
  <c r="H7" i="2"/>
  <c r="H6" i="2"/>
  <c r="H5" i="2"/>
  <c r="C9" i="1"/>
  <c r="H259" i="1"/>
  <c r="G23" i="3" s="1"/>
  <c r="H260" i="1"/>
  <c r="K217" i="1"/>
  <c r="G5" i="3" s="1"/>
  <c r="K218" i="1"/>
  <c r="G6" i="3" s="1"/>
  <c r="K219" i="1"/>
  <c r="G7" i="3" s="1"/>
  <c r="K220" i="1"/>
  <c r="G8" i="3" s="1"/>
  <c r="K221" i="1"/>
  <c r="G9" i="3" s="1"/>
  <c r="K222" i="1"/>
  <c r="K223" i="1"/>
  <c r="G14" i="3" s="1"/>
  <c r="K224" i="1"/>
  <c r="G11" i="3" s="1"/>
  <c r="K225" i="1"/>
  <c r="G12" i="3" s="1"/>
  <c r="K226" i="1"/>
  <c r="G13" i="3" s="1"/>
  <c r="I230" i="1"/>
  <c r="G15" i="3" s="1"/>
  <c r="L235" i="1"/>
  <c r="G16" i="3" s="1"/>
  <c r="L239" i="1"/>
  <c r="G17" i="3" s="1"/>
  <c r="L240" i="1"/>
  <c r="G18" i="3" s="1"/>
  <c r="I244" i="1"/>
  <c r="I245" i="1"/>
  <c r="I246" i="1"/>
  <c r="M251" i="1"/>
  <c r="G19" i="3" s="1"/>
  <c r="N256" i="1"/>
  <c r="G21" i="3" s="1"/>
  <c r="H27" i="2" l="1"/>
  <c r="I8" i="3"/>
  <c r="H310" i="1"/>
  <c r="I296" i="1"/>
  <c r="H20" i="3" s="1"/>
  <c r="L290" i="1"/>
  <c r="K276" i="1"/>
  <c r="H261" i="1"/>
  <c r="I247" i="1"/>
  <c r="G20" i="3" s="1"/>
  <c r="L241" i="1"/>
  <c r="K227" i="1"/>
  <c r="G42" i="2" l="1"/>
  <c r="J42" i="2" s="1"/>
  <c r="G41" i="2"/>
  <c r="J41" i="2" s="1"/>
  <c r="G40" i="2"/>
  <c r="J40" i="2" s="1"/>
  <c r="K212" i="1"/>
  <c r="F24" i="3" s="1"/>
  <c r="I24" i="3" s="1"/>
  <c r="C8" i="1"/>
  <c r="G69" i="2"/>
  <c r="J69" i="2" s="1"/>
  <c r="G68" i="2"/>
  <c r="J68" i="2" s="1"/>
  <c r="G67" i="2"/>
  <c r="J67" i="2" s="1"/>
  <c r="G66" i="2"/>
  <c r="J66" i="2" s="1"/>
  <c r="G65" i="2"/>
  <c r="J65" i="2" s="1"/>
  <c r="G60" i="2"/>
  <c r="J60" i="2" s="1"/>
  <c r="G59" i="2"/>
  <c r="J59" i="2" s="1"/>
  <c r="G58" i="2"/>
  <c r="J58" i="2" s="1"/>
  <c r="G57" i="2"/>
  <c r="J57" i="2" s="1"/>
  <c r="G56" i="2"/>
  <c r="J56" i="2" s="1"/>
  <c r="G55" i="2"/>
  <c r="J55" i="2" s="1"/>
  <c r="G50" i="2"/>
  <c r="J50" i="2" s="1"/>
  <c r="G49" i="2"/>
  <c r="J49" i="2" s="1"/>
  <c r="G48" i="2"/>
  <c r="J48" i="2" s="1"/>
  <c r="G47" i="2"/>
  <c r="J47" i="2" s="1"/>
  <c r="G35" i="2"/>
  <c r="J35" i="2" s="1"/>
  <c r="G34" i="2"/>
  <c r="J34" i="2" s="1"/>
  <c r="G33" i="2"/>
  <c r="J33" i="2" s="1"/>
  <c r="G32" i="2"/>
  <c r="J32" i="2" s="1"/>
  <c r="G27" i="2"/>
  <c r="J27" i="2" s="1"/>
  <c r="G26" i="2"/>
  <c r="J26" i="2" s="1"/>
  <c r="G25" i="2"/>
  <c r="J25" i="2" s="1"/>
  <c r="G24" i="2"/>
  <c r="J24" i="2" s="1"/>
  <c r="G19" i="2"/>
  <c r="J19" i="2" s="1"/>
  <c r="G18" i="2"/>
  <c r="J18" i="2" s="1"/>
  <c r="G17" i="2"/>
  <c r="J17" i="2" s="1"/>
  <c r="G16" i="2"/>
  <c r="J16" i="2" s="1"/>
  <c r="G15" i="2"/>
  <c r="J15" i="2" s="1"/>
  <c r="G10" i="2"/>
  <c r="J10" i="2" s="1"/>
  <c r="G9" i="2"/>
  <c r="J9" i="2" s="1"/>
  <c r="G8" i="2"/>
  <c r="J8" i="2" s="1"/>
  <c r="G7" i="2"/>
  <c r="J7" i="2" s="1"/>
  <c r="G6" i="2"/>
  <c r="J6" i="2" s="1"/>
  <c r="G5" i="2"/>
  <c r="J5" i="2" s="1"/>
  <c r="E40" i="2"/>
  <c r="J36" i="2" l="1"/>
  <c r="J51" i="2"/>
  <c r="J61" i="2"/>
  <c r="J11" i="2"/>
  <c r="J70" i="2"/>
  <c r="J43" i="2"/>
  <c r="J20" i="2"/>
  <c r="J28" i="2"/>
  <c r="H208" i="1"/>
  <c r="F22" i="3" s="1"/>
  <c r="I22" i="3" s="1"/>
  <c r="H207" i="1"/>
  <c r="F23" i="3" s="1"/>
  <c r="I23" i="3" s="1"/>
  <c r="N204" i="1"/>
  <c r="F21" i="3" s="1"/>
  <c r="I21" i="3" s="1"/>
  <c r="M199" i="1"/>
  <c r="F19" i="3" s="1"/>
  <c r="I19" i="3" s="1"/>
  <c r="I194" i="1"/>
  <c r="I193" i="1"/>
  <c r="I192" i="1"/>
  <c r="L188" i="1"/>
  <c r="F18" i="3" s="1"/>
  <c r="I18" i="3" s="1"/>
  <c r="L187" i="1"/>
  <c r="F17" i="3" s="1"/>
  <c r="I17" i="3" s="1"/>
  <c r="L183" i="1"/>
  <c r="F16" i="3" s="1"/>
  <c r="I16" i="3" s="1"/>
  <c r="I178" i="1"/>
  <c r="F15" i="3" s="1"/>
  <c r="I15" i="3" s="1"/>
  <c r="K174" i="1"/>
  <c r="F14" i="3" s="1"/>
  <c r="I14" i="3" s="1"/>
  <c r="K173" i="1"/>
  <c r="F13" i="3" s="1"/>
  <c r="I13" i="3" s="1"/>
  <c r="K172" i="1"/>
  <c r="F12" i="3" s="1"/>
  <c r="I12" i="3" s="1"/>
  <c r="K171" i="1"/>
  <c r="F11" i="3" s="1"/>
  <c r="I11" i="3" s="1"/>
  <c r="K170" i="1"/>
  <c r="F10" i="3" s="1"/>
  <c r="I10" i="3" s="1"/>
  <c r="K169" i="1"/>
  <c r="F9" i="3" s="1"/>
  <c r="I9" i="3" s="1"/>
  <c r="K168" i="1"/>
  <c r="K167" i="1"/>
  <c r="F7" i="3" s="1"/>
  <c r="I7" i="3" s="1"/>
  <c r="K166" i="1"/>
  <c r="F6" i="3" s="1"/>
  <c r="I6" i="3" s="1"/>
  <c r="K165" i="1"/>
  <c r="F5" i="3" s="1"/>
  <c r="I5" i="3" l="1"/>
  <c r="L189" i="1"/>
  <c r="H209" i="1"/>
  <c r="I195" i="1"/>
  <c r="F20" i="3" s="1"/>
  <c r="I20" i="3" s="1"/>
  <c r="K175" i="1"/>
  <c r="E69" i="2" l="1"/>
  <c r="E68" i="2"/>
  <c r="E67" i="2"/>
  <c r="E66" i="2"/>
  <c r="E65" i="2"/>
  <c r="E60" i="2"/>
  <c r="E59" i="2"/>
  <c r="E58" i="2"/>
  <c r="E57" i="2"/>
  <c r="E56" i="2"/>
  <c r="E55" i="2"/>
  <c r="E50" i="2"/>
  <c r="E49" i="2"/>
  <c r="E48" i="2"/>
  <c r="E47" i="2"/>
  <c r="D50" i="2"/>
  <c r="D49" i="2"/>
  <c r="D48" i="2"/>
  <c r="D47" i="2"/>
  <c r="E42" i="2"/>
  <c r="E41" i="2"/>
  <c r="E35" i="2"/>
  <c r="E34" i="2"/>
  <c r="E33" i="2"/>
  <c r="E32" i="2"/>
  <c r="E27" i="2"/>
  <c r="E26" i="2"/>
  <c r="E25" i="2"/>
  <c r="E24" i="2"/>
  <c r="E10" i="2" l="1"/>
  <c r="E9" i="2"/>
  <c r="E7" i="2"/>
  <c r="E8" i="2"/>
  <c r="E6" i="2"/>
  <c r="E5" i="2"/>
  <c r="C7" i="1"/>
  <c r="E19" i="2" l="1"/>
  <c r="E18" i="2"/>
  <c r="E17" i="2"/>
  <c r="E16" i="2"/>
  <c r="E15" i="2"/>
  <c r="H159" i="1" l="1"/>
  <c r="D22" i="3" s="1"/>
  <c r="H158" i="1"/>
  <c r="D23" i="3" s="1"/>
  <c r="N153" i="1"/>
  <c r="D21" i="3" s="1"/>
  <c r="M148" i="1"/>
  <c r="D19" i="3" s="1"/>
  <c r="I143" i="1"/>
  <c r="I142" i="1"/>
  <c r="I141" i="1"/>
  <c r="L137" i="1"/>
  <c r="D18" i="3" s="1"/>
  <c r="L136" i="1"/>
  <c r="D17" i="3" s="1"/>
  <c r="L132" i="1"/>
  <c r="D16" i="3" s="1"/>
  <c r="I127" i="1"/>
  <c r="D15" i="3" s="1"/>
  <c r="K123" i="1"/>
  <c r="D13" i="3" s="1"/>
  <c r="K122" i="1"/>
  <c r="D11" i="3" s="1"/>
  <c r="K121" i="1"/>
  <c r="D14" i="3" s="1"/>
  <c r="K120" i="1"/>
  <c r="D10" i="3" s="1"/>
  <c r="K119" i="1"/>
  <c r="D9" i="3" s="1"/>
  <c r="K118" i="1"/>
  <c r="D7" i="3" s="1"/>
  <c r="K117" i="1"/>
  <c r="D6" i="3" s="1"/>
  <c r="K116" i="1"/>
  <c r="D5" i="3" s="1"/>
  <c r="D7" i="1" l="1"/>
  <c r="H160" i="1"/>
  <c r="L138" i="1"/>
  <c r="K124" i="1"/>
  <c r="I144" i="1"/>
  <c r="D20" i="3" s="1"/>
  <c r="C6" i="1"/>
  <c r="D69" i="2" l="1"/>
  <c r="D68" i="2"/>
  <c r="D67" i="2"/>
  <c r="D66" i="2"/>
  <c r="D65" i="2"/>
  <c r="D42" i="2"/>
  <c r="D41" i="2"/>
  <c r="D40" i="2"/>
  <c r="D35" i="2"/>
  <c r="D34" i="2"/>
  <c r="D33" i="2"/>
  <c r="D32" i="2"/>
  <c r="D27" i="2"/>
  <c r="D26" i="2"/>
  <c r="D25" i="2"/>
  <c r="D24" i="2"/>
  <c r="D19" i="2"/>
  <c r="D18" i="2"/>
  <c r="D17" i="2"/>
  <c r="D16" i="2"/>
  <c r="D15" i="2"/>
  <c r="D10" i="2"/>
  <c r="D9" i="2"/>
  <c r="D8" i="2"/>
  <c r="D7" i="2"/>
  <c r="D6" i="2"/>
  <c r="D5" i="2"/>
  <c r="L95" i="1" l="1"/>
  <c r="C18" i="3" s="1"/>
  <c r="L94" i="1"/>
  <c r="C17" i="3" s="1"/>
  <c r="P70" i="2"/>
  <c r="Q70" i="2"/>
  <c r="S70" i="2"/>
  <c r="D70" i="2"/>
  <c r="E70" i="2"/>
  <c r="G70" i="2"/>
  <c r="H70" i="2"/>
  <c r="I70" i="2"/>
  <c r="K70" i="2"/>
  <c r="L70" i="2"/>
  <c r="M70" i="2"/>
  <c r="O70" i="2"/>
  <c r="C69" i="2"/>
  <c r="F69" i="2" s="1"/>
  <c r="C68" i="2"/>
  <c r="F68" i="2" s="1"/>
  <c r="C67" i="2"/>
  <c r="F67" i="2" s="1"/>
  <c r="C66" i="2"/>
  <c r="F66" i="2" s="1"/>
  <c r="C65" i="2"/>
  <c r="F65" i="2" s="1"/>
  <c r="C60" i="2"/>
  <c r="F60" i="2" s="1"/>
  <c r="C59" i="2"/>
  <c r="F59" i="2" s="1"/>
  <c r="C58" i="2"/>
  <c r="F58" i="2" s="1"/>
  <c r="C57" i="2"/>
  <c r="F57" i="2" s="1"/>
  <c r="C56" i="2"/>
  <c r="F56" i="2" s="1"/>
  <c r="C55" i="2"/>
  <c r="F55" i="2" s="1"/>
  <c r="S61" i="2"/>
  <c r="Q61" i="2"/>
  <c r="P61" i="2"/>
  <c r="O61" i="2"/>
  <c r="M61" i="2"/>
  <c r="L61" i="2"/>
  <c r="K61" i="2"/>
  <c r="I61" i="2"/>
  <c r="H61" i="2"/>
  <c r="G61" i="2"/>
  <c r="E61" i="2"/>
  <c r="D61" i="2"/>
  <c r="D51" i="2"/>
  <c r="E51" i="2"/>
  <c r="G51" i="2"/>
  <c r="H51" i="2"/>
  <c r="I51" i="2"/>
  <c r="K51" i="2"/>
  <c r="L51" i="2"/>
  <c r="M51" i="2"/>
  <c r="O51" i="2"/>
  <c r="P51" i="2"/>
  <c r="Q51" i="2"/>
  <c r="S51" i="2"/>
  <c r="C50" i="2"/>
  <c r="F50" i="2" s="1"/>
  <c r="C47" i="2"/>
  <c r="F47" i="2" s="1"/>
  <c r="C48" i="2"/>
  <c r="F48" i="2" s="1"/>
  <c r="C49" i="2"/>
  <c r="F49" i="2" s="1"/>
  <c r="D36" i="2"/>
  <c r="E36" i="2"/>
  <c r="G36" i="2"/>
  <c r="H36" i="2"/>
  <c r="I36" i="2"/>
  <c r="K36" i="2"/>
  <c r="L36" i="2"/>
  <c r="M36" i="2"/>
  <c r="O36" i="2"/>
  <c r="P36" i="2"/>
  <c r="Q36" i="2"/>
  <c r="S36" i="2"/>
  <c r="D28" i="2"/>
  <c r="E28" i="2"/>
  <c r="G28" i="2"/>
  <c r="H28" i="2"/>
  <c r="I28" i="2"/>
  <c r="K28" i="2"/>
  <c r="L28" i="2"/>
  <c r="M28" i="2"/>
  <c r="O28" i="2"/>
  <c r="P28" i="2"/>
  <c r="Q28" i="2"/>
  <c r="S28" i="2"/>
  <c r="D20" i="2"/>
  <c r="E20" i="2"/>
  <c r="G20" i="2"/>
  <c r="H20" i="2"/>
  <c r="I20" i="2"/>
  <c r="K20" i="2"/>
  <c r="L20" i="2"/>
  <c r="M20" i="2"/>
  <c r="O20" i="2"/>
  <c r="P20" i="2"/>
  <c r="Q20" i="2"/>
  <c r="S20" i="2"/>
  <c r="D11" i="2"/>
  <c r="E11" i="2"/>
  <c r="G11" i="2"/>
  <c r="H11" i="2"/>
  <c r="I11" i="2"/>
  <c r="K11" i="2"/>
  <c r="L11" i="2"/>
  <c r="M11" i="2"/>
  <c r="O11" i="2"/>
  <c r="P11" i="2"/>
  <c r="Q11" i="2"/>
  <c r="S11" i="2"/>
  <c r="D43" i="2"/>
  <c r="E43" i="2"/>
  <c r="G43" i="2"/>
  <c r="H43" i="2"/>
  <c r="I43" i="2"/>
  <c r="K43" i="2"/>
  <c r="L43" i="2"/>
  <c r="M43" i="2"/>
  <c r="O43" i="2"/>
  <c r="P43" i="2"/>
  <c r="Q43" i="2"/>
  <c r="S43" i="2"/>
  <c r="C42" i="2"/>
  <c r="F42" i="2" s="1"/>
  <c r="C41" i="2"/>
  <c r="F41" i="2" s="1"/>
  <c r="C40" i="2"/>
  <c r="F40" i="2" s="1"/>
  <c r="C35" i="2"/>
  <c r="F35" i="2" s="1"/>
  <c r="C34" i="2"/>
  <c r="F34" i="2" s="1"/>
  <c r="C33" i="2"/>
  <c r="F33" i="2" s="1"/>
  <c r="C32" i="2"/>
  <c r="F32" i="2" s="1"/>
  <c r="C27" i="2"/>
  <c r="F27" i="2" s="1"/>
  <c r="C26" i="2"/>
  <c r="F26" i="2" s="1"/>
  <c r="C25" i="2"/>
  <c r="F25" i="2" s="1"/>
  <c r="C24" i="2"/>
  <c r="F24" i="2" s="1"/>
  <c r="C19" i="2"/>
  <c r="F19" i="2" s="1"/>
  <c r="C18" i="2"/>
  <c r="F18" i="2" s="1"/>
  <c r="C17" i="2"/>
  <c r="F17" i="2" s="1"/>
  <c r="C16" i="2"/>
  <c r="F16" i="2" s="1"/>
  <c r="C15" i="2"/>
  <c r="F15" i="2" s="1"/>
  <c r="C10" i="2"/>
  <c r="F10" i="2" s="1"/>
  <c r="C9" i="2"/>
  <c r="F9" i="2" s="1"/>
  <c r="C8" i="2"/>
  <c r="F8" i="2" s="1"/>
  <c r="C7" i="2"/>
  <c r="F7" i="2" s="1"/>
  <c r="C6" i="2"/>
  <c r="F6" i="2" s="1"/>
  <c r="C5" i="2"/>
  <c r="F5" i="2" s="1"/>
  <c r="K76" i="1"/>
  <c r="C8" i="3" s="1"/>
  <c r="K77" i="1"/>
  <c r="F28" i="2" l="1"/>
  <c r="F36" i="2"/>
  <c r="F43" i="2"/>
  <c r="F51" i="2"/>
  <c r="F70" i="2"/>
  <c r="F61" i="2"/>
  <c r="F11" i="2"/>
  <c r="F20" i="2"/>
  <c r="C61" i="2"/>
  <c r="C43" i="2"/>
  <c r="C51" i="2"/>
  <c r="C20" i="2"/>
  <c r="C5" i="1"/>
  <c r="K27" i="1"/>
  <c r="B10" i="3" s="1"/>
  <c r="E10" i="3" s="1"/>
  <c r="C17" i="1" l="1"/>
  <c r="L45" i="1"/>
  <c r="B18" i="3" s="1"/>
  <c r="E18" i="3" s="1"/>
  <c r="L44" i="1"/>
  <c r="B17" i="3" s="1"/>
  <c r="E17" i="3" s="1"/>
  <c r="L46" i="1" l="1"/>
  <c r="H110" i="1"/>
  <c r="C22" i="3" s="1"/>
  <c r="H109" i="1"/>
  <c r="C23" i="3" s="1"/>
  <c r="M106" i="1"/>
  <c r="C19" i="3" s="1"/>
  <c r="I101" i="1"/>
  <c r="I100" i="1"/>
  <c r="I99" i="1"/>
  <c r="L96" i="1"/>
  <c r="L90" i="1"/>
  <c r="C16" i="3" s="1"/>
  <c r="I84" i="1"/>
  <c r="I85" i="1" s="1"/>
  <c r="C15" i="3" s="1"/>
  <c r="K80" i="1"/>
  <c r="C13" i="3" s="1"/>
  <c r="K79" i="1"/>
  <c r="C12" i="3" s="1"/>
  <c r="K78" i="1"/>
  <c r="K75" i="1"/>
  <c r="C7" i="3" s="1"/>
  <c r="K74" i="1"/>
  <c r="C6" i="3" s="1"/>
  <c r="K73" i="1"/>
  <c r="C5" i="3" s="1"/>
  <c r="K30" i="1"/>
  <c r="B12" i="3" s="1"/>
  <c r="E12" i="3" l="1"/>
  <c r="C9" i="3"/>
  <c r="C11" i="3"/>
  <c r="D6" i="1"/>
  <c r="D17" i="1" s="1"/>
  <c r="I102" i="1"/>
  <c r="C20" i="3" s="1"/>
  <c r="H111" i="1"/>
  <c r="K81" i="1"/>
  <c r="L40" i="1" l="1"/>
  <c r="B16" i="3" s="1"/>
  <c r="E16" i="3" s="1"/>
  <c r="K28" i="1" l="1"/>
  <c r="B14" i="3" s="1"/>
  <c r="E14" i="3" s="1"/>
  <c r="H67" i="1" l="1"/>
  <c r="B22" i="3" s="1"/>
  <c r="E22" i="3" s="1"/>
  <c r="H66" i="1"/>
  <c r="B23" i="3" s="1"/>
  <c r="E23" i="3" s="1"/>
  <c r="H68" i="1" l="1"/>
  <c r="N61" i="1"/>
  <c r="B21" i="3" s="1"/>
  <c r="E21" i="3" s="1"/>
  <c r="K22" i="1" l="1"/>
  <c r="B5" i="3" s="1"/>
  <c r="C70" i="2"/>
  <c r="C11" i="2"/>
  <c r="C36" i="2"/>
  <c r="C28" i="2"/>
  <c r="E5" i="3" l="1"/>
  <c r="M56" i="1" l="1"/>
  <c r="B19" i="3" s="1"/>
  <c r="E19" i="3" s="1"/>
  <c r="I51" i="1"/>
  <c r="I50" i="1"/>
  <c r="I49" i="1"/>
  <c r="I35" i="1"/>
  <c r="B15" i="3" s="1"/>
  <c r="E15" i="3" s="1"/>
  <c r="K31" i="1"/>
  <c r="B13" i="3" s="1"/>
  <c r="E13" i="3" s="1"/>
  <c r="K26" i="1"/>
  <c r="B9" i="3" s="1"/>
  <c r="E9" i="3" s="1"/>
  <c r="K25" i="1"/>
  <c r="B8" i="3" s="1"/>
  <c r="E8" i="3" s="1"/>
  <c r="K24" i="1"/>
  <c r="B7" i="3" s="1"/>
  <c r="E7" i="3" s="1"/>
  <c r="K23" i="1"/>
  <c r="B6" i="3" s="1"/>
  <c r="E6" i="3" l="1"/>
  <c r="I52" i="1"/>
  <c r="B20" i="3" s="1"/>
  <c r="E20" i="3" s="1"/>
  <c r="K29" i="1"/>
  <c r="K32" i="1" l="1"/>
  <c r="B11" i="3"/>
  <c r="E11" i="3" l="1"/>
  <c r="R25" i="3" l="1"/>
</calcChain>
</file>

<file path=xl/sharedStrings.xml><?xml version="1.0" encoding="utf-8"?>
<sst xmlns="http://schemas.openxmlformats.org/spreadsheetml/2006/main" count="1371" uniqueCount="123">
  <si>
    <t>Mes</t>
  </si>
  <si>
    <t>Total de pacientes</t>
  </si>
  <si>
    <t>% Promedio de cumplimiento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</si>
  <si>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</si>
  <si>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</si>
  <si>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</si>
  <si>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</si>
  <si>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</si>
  <si>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</si>
  <si>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</si>
  <si>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</si>
  <si>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MARZO</t>
  </si>
  <si>
    <t>Servicio</t>
  </si>
  <si>
    <t>Correcta identificación</t>
  </si>
  <si>
    <t xml:space="preserve">Prevención de caidas </t>
  </si>
  <si>
    <t>Prevención de UPP</t>
  </si>
  <si>
    <t>Comunicación efectiva</t>
  </si>
  <si>
    <t>Humanización en la atención</t>
  </si>
  <si>
    <t>Administración segura de medicamentos</t>
  </si>
  <si>
    <t>Promedio</t>
  </si>
  <si>
    <t xml:space="preserve">Cirugía general  </t>
  </si>
  <si>
    <t>Medicina interna</t>
  </si>
  <si>
    <t>Especialidades quirúrgicas - Ortopedia</t>
  </si>
  <si>
    <t>Especialidades quinto piso - pensión</t>
  </si>
  <si>
    <t>Ginecología</t>
  </si>
  <si>
    <t>Promedio total</t>
  </si>
  <si>
    <t>Prevención de infecciones asociadas a la atención en salud</t>
  </si>
  <si>
    <t>Consulta externa</t>
  </si>
  <si>
    <t>Toral promedio</t>
  </si>
  <si>
    <t>Prevención de caidas</t>
  </si>
  <si>
    <t xml:space="preserve"> Comunicación efectiva</t>
  </si>
  <si>
    <t>Normas de bioseguridad</t>
  </si>
  <si>
    <t xml:space="preserve"> Administración segura de  medicamentos</t>
  </si>
  <si>
    <t>Uci Adulto</t>
  </si>
  <si>
    <t>Total promedio</t>
  </si>
  <si>
    <t>Administración segura de  medicamentos</t>
  </si>
  <si>
    <t>Ucin</t>
  </si>
  <si>
    <t>Cuidado basico</t>
  </si>
  <si>
    <t>Comunicación efeciva</t>
  </si>
  <si>
    <t>Total</t>
  </si>
  <si>
    <t>Quimioterapia</t>
  </si>
  <si>
    <t>Radioterapia</t>
  </si>
  <si>
    <t>Rehabillitación</t>
  </si>
  <si>
    <t xml:space="preserve">Promedio total </t>
  </si>
  <si>
    <t>Prácticas de Cirugía Segura</t>
  </si>
  <si>
    <t>Quirófano</t>
  </si>
  <si>
    <t>ABRIL</t>
  </si>
  <si>
    <t>MAYO</t>
  </si>
  <si>
    <t>JUNIO</t>
  </si>
  <si>
    <t>JULIO</t>
  </si>
  <si>
    <t>AGOSTO</t>
  </si>
  <si>
    <t>SEPTIEMBRE</t>
  </si>
  <si>
    <t>OCTUBRE</t>
  </si>
  <si>
    <t>SERVICIOS HOSPITALARIOS</t>
  </si>
  <si>
    <t>BARRERA</t>
  </si>
  <si>
    <t>TOTAL</t>
  </si>
  <si>
    <t>Correcta Identificación</t>
  </si>
  <si>
    <t>Prevención de Caidas</t>
  </si>
  <si>
    <t>Comunicación Efectiva</t>
  </si>
  <si>
    <t>Humanización en la Atención</t>
  </si>
  <si>
    <t>Adm. Segura de Medicamentos</t>
  </si>
  <si>
    <t>UNIDAD DE CUIDADO INTENSIVO ADULTO</t>
  </si>
  <si>
    <t>Prevención de IACS</t>
  </si>
  <si>
    <t>Normas de Bioseguridad</t>
  </si>
  <si>
    <t>UNIDADES DE CUIDADO INTENSIVO NEONATAL - BASICO</t>
  </si>
  <si>
    <t>QUIRÓFANO</t>
  </si>
  <si>
    <t>SERVICIOS</t>
  </si>
  <si>
    <t>Soporte Terapéutico</t>
  </si>
  <si>
    <t>PROMEDIO PERIODO</t>
  </si>
  <si>
    <t>NOVIEMBRE</t>
  </si>
  <si>
    <t>DICIEMBRE</t>
  </si>
  <si>
    <t>Noviembre</t>
  </si>
  <si>
    <t>Diciembre</t>
  </si>
  <si>
    <t>Imágenes Diagnósticas</t>
  </si>
  <si>
    <t>Enero</t>
  </si>
  <si>
    <t>Febrero</t>
  </si>
  <si>
    <t>ENERO</t>
  </si>
  <si>
    <t>FEBRERO</t>
  </si>
  <si>
    <t>Hemodialisis</t>
  </si>
  <si>
    <t>Laboratorio Clínico</t>
  </si>
  <si>
    <t>Atención y gestión de la prestación del servicio</t>
  </si>
  <si>
    <t>Comunicación efectiva y humanización en la atención</t>
  </si>
  <si>
    <t>Sala de Partos</t>
  </si>
  <si>
    <t>Urgencias Respirat</t>
  </si>
  <si>
    <t>Unidad complementaria Respiratoria</t>
  </si>
  <si>
    <t>Unidad complementaria No Respiratoria</t>
  </si>
  <si>
    <t xml:space="preserve">Atención y gestión de la prestación del servicio </t>
  </si>
  <si>
    <t>CONSOLIDADO MENSUAL RONDAS DE SEGURIDAD POR SERVICIO 2021</t>
  </si>
  <si>
    <t>Especialidades Quinto Piso</t>
  </si>
  <si>
    <t>Urgencias No Respirato</t>
  </si>
  <si>
    <t>Urgencias Respiratoria</t>
  </si>
  <si>
    <t>Urgencias No Respiratoria</t>
  </si>
  <si>
    <t>SERVICIOS AMBULATORIOS: CONSULTA EXTERNA</t>
  </si>
  <si>
    <t>SERVICIOS AMBULATORIOS: AYUDAS DIAGNÓSTICAS</t>
  </si>
  <si>
    <t>SERVICIOS AMBULATORIOS: SOPORTE TERAPÈUTICO</t>
  </si>
  <si>
    <t>HEMODIALISIS</t>
  </si>
  <si>
    <t>Urgencias Respiratorias</t>
  </si>
  <si>
    <t>No se Raliza</t>
  </si>
  <si>
    <t>CONSOLIDADO DE CUMPLIMIENTO DE BARRERAS DE SEGURIDAD 2021</t>
  </si>
  <si>
    <t>CUMPLIMIENTO CONSOLIDADO POR SERVICIO A DICIEMBRE DE 2021</t>
  </si>
  <si>
    <t>TOTAL 
I TRIM</t>
  </si>
  <si>
    <t>TOTAL 
II TRIM</t>
  </si>
  <si>
    <t>TOTAL 
III TRIM</t>
  </si>
  <si>
    <t xml:space="preserve">No hubo pacientes </t>
  </si>
  <si>
    <t>Cuidado Intermedio Adulto</t>
  </si>
  <si>
    <t>NA</t>
  </si>
  <si>
    <t>SEPT</t>
  </si>
  <si>
    <t>OCT</t>
  </si>
  <si>
    <t>NOV</t>
  </si>
  <si>
    <t>DIC</t>
  </si>
  <si>
    <t>No se realiza</t>
  </si>
  <si>
    <t>No se Realiza</t>
  </si>
  <si>
    <t>I TRIM</t>
  </si>
  <si>
    <t>II TRIM</t>
  </si>
  <si>
    <t>III TRIM</t>
  </si>
  <si>
    <t>Uci Adulto - Respiratoria</t>
  </si>
  <si>
    <t xml:space="preserve">NOVIEMBRE </t>
  </si>
  <si>
    <t>IV TRIM</t>
  </si>
  <si>
    <t>TOTAL 
IV TRIM</t>
  </si>
  <si>
    <t>COMPARATIVO ADHERENCIA A BARRERAS DE SEGURIDAD 2020 - 2021</t>
  </si>
  <si>
    <t>UNIDAD DE CUIDADOS INTENSIVOS ADULTO</t>
  </si>
  <si>
    <t>CUIDADO INTENSIVO NEONATAL Y BASICO</t>
  </si>
  <si>
    <t>SERVICIOS AMBULATORIOS: CONSULTA EXTERNA - SOPORTE TERAPÉUTICO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</si>
</sst>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ndara"/>
      <family val="2"/>
    </font>
    <font>
      <b/>
      <sz val="10"/>
      <color theme="1"/>
      <name val="Candara"/>
      <family val="2"/>
    </font>
    <font>
      <sz val="10"/>
      <color theme="1"/>
      <name val="Candara"/>
      <family val="2"/>
    </font>
    <font>
      <sz val="10"/>
      <color rgb="FF000000"/>
      <name val="Candara"/>
      <family val="2"/>
    </font>
    <font>
      <b/>
      <sz val="10"/>
      <color rgb="FF000000"/>
      <name val="Candara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D9D9D9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rgb="FFFF000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FFFF00"/>
      </patternFill>
    </fill>
    <fill>
      <patternFill patternType="solid">
        <fgColor theme="0" tint="-0.14999847407452621"/>
        <bgColor rgb="FF92D05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Border="0" applyProtection="0"/>
  </cellStyleXfs>
  <cellXfs count="181">
    <xf numFmtId="0" fontId="0" fillId="0" borderId="0" xfId="0"/>
    <xf numFmtId="0" fontId="3" fillId="0" borderId="1" xfId="0" applyFont="1" applyBorder="1"/>
    <xf numFmtId="0" fontId="3" fillId="0" borderId="0" xfId="0" applyFont="1"/>
    <xf numFmtId="0" fontId="5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9" fontId="3" fillId="0" borderId="1" xfId="1" applyNumberFormat="1" applyFont="1" applyFill="1" applyBorder="1" applyAlignment="1">
      <alignment horizontal="center" vertical="center" wrapText="1"/>
    </xf>
    <xf numFmtId="9" fontId="3" fillId="0" borderId="1" xfId="1" applyFont="1" applyFill="1" applyBorder="1" applyAlignment="1">
      <alignment horizontal="center" vertical="center" wrapText="1"/>
    </xf>
    <xf numFmtId="9" fontId="3" fillId="0" borderId="1" xfId="1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9" fontId="3" fillId="2" borderId="1" xfId="0" applyNumberFormat="1" applyFont="1" applyFill="1" applyBorder="1" applyAlignment="1">
      <alignment horizontal="center" vertical="center" wrapText="1"/>
    </xf>
    <xf numFmtId="9" fontId="3" fillId="3" borderId="0" xfId="0" applyNumberFormat="1" applyFont="1" applyFill="1" applyBorder="1" applyAlignment="1">
      <alignment horizontal="center" vertical="center" wrapText="1"/>
    </xf>
    <xf numFmtId="9" fontId="3" fillId="3" borderId="0" xfId="1" applyFont="1" applyFill="1" applyBorder="1" applyAlignment="1">
      <alignment horizontal="center" vertical="center" wrapText="1"/>
    </xf>
    <xf numFmtId="9" fontId="3" fillId="3" borderId="0" xfId="0" applyNumberFormat="1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1" fontId="6" fillId="6" borderId="1" xfId="1" applyNumberFormat="1" applyFont="1" applyFill="1" applyBorder="1" applyAlignment="1">
      <alignment horizontal="center" vertical="center" wrapText="1"/>
    </xf>
    <xf numFmtId="9" fontId="6" fillId="7" borderId="1" xfId="1" applyFont="1" applyFill="1" applyBorder="1" applyAlignment="1">
      <alignment horizontal="center" vertical="center" wrapText="1"/>
    </xf>
    <xf numFmtId="9" fontId="6" fillId="6" borderId="1" xfId="1" applyFont="1" applyFill="1" applyBorder="1" applyAlignment="1">
      <alignment horizontal="center" vertical="center" wrapText="1"/>
    </xf>
    <xf numFmtId="9" fontId="6" fillId="7" borderId="1" xfId="2" applyNumberFormat="1" applyFont="1" applyFill="1" applyBorder="1" applyAlignment="1">
      <alignment horizontal="center" vertical="center" wrapText="1"/>
    </xf>
    <xf numFmtId="0" fontId="6" fillId="7" borderId="0" xfId="2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vertical="center" wrapText="1"/>
    </xf>
    <xf numFmtId="1" fontId="6" fillId="7" borderId="1" xfId="1" applyNumberFormat="1" applyFont="1" applyFill="1" applyBorder="1" applyAlignment="1">
      <alignment horizontal="center" vertical="center" wrapText="1"/>
    </xf>
    <xf numFmtId="1" fontId="6" fillId="8" borderId="1" xfId="1" applyNumberFormat="1" applyFont="1" applyFill="1" applyBorder="1" applyAlignment="1">
      <alignment horizontal="center" vertical="center" wrapText="1"/>
    </xf>
    <xf numFmtId="9" fontId="6" fillId="8" borderId="1" xfId="1" applyFont="1" applyFill="1" applyBorder="1" applyAlignment="1">
      <alignment horizontal="center" vertical="center" wrapText="1"/>
    </xf>
    <xf numFmtId="9" fontId="6" fillId="9" borderId="1" xfId="2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9" fontId="3" fillId="0" borderId="0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1" xfId="0" applyBorder="1"/>
    <xf numFmtId="0" fontId="3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" fontId="5" fillId="0" borderId="0" xfId="0" applyNumberFormat="1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12" fillId="0" borderId="1" xfId="2" applyFont="1" applyFill="1" applyBorder="1" applyAlignment="1">
      <alignment vertical="center" wrapText="1"/>
    </xf>
    <xf numFmtId="0" fontId="13" fillId="0" borderId="1" xfId="2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164" fontId="0" fillId="0" borderId="0" xfId="0" applyNumberFormat="1" applyBorder="1" applyAlignment="1">
      <alignment vertical="center" wrapText="1"/>
    </xf>
    <xf numFmtId="2" fontId="0" fillId="0" borderId="0" xfId="0" applyNumberForma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9" fontId="11" fillId="0" borderId="1" xfId="0" applyNumberFormat="1" applyFont="1" applyFill="1" applyBorder="1" applyAlignment="1">
      <alignment vertical="center" wrapText="1"/>
    </xf>
    <xf numFmtId="0" fontId="6" fillId="4" borderId="2" xfId="2" applyFont="1" applyFill="1" applyBorder="1" applyAlignment="1">
      <alignment vertical="center" wrapText="1"/>
    </xf>
    <xf numFmtId="0" fontId="6" fillId="4" borderId="4" xfId="2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9" fontId="6" fillId="0" borderId="0" xfId="2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9" fontId="12" fillId="0" borderId="1" xfId="2" applyNumberFormat="1" applyFont="1" applyFill="1" applyBorder="1" applyAlignment="1">
      <alignment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9" fontId="13" fillId="0" borderId="1" xfId="2" applyNumberFormat="1" applyFont="1" applyFill="1" applyBorder="1" applyAlignment="1">
      <alignment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vertical="center" wrapText="1"/>
    </xf>
    <xf numFmtId="9" fontId="5" fillId="0" borderId="1" xfId="1" applyFont="1" applyBorder="1" applyAlignment="1">
      <alignment horizontal="center" vertical="center" wrapText="1"/>
    </xf>
    <xf numFmtId="9" fontId="3" fillId="0" borderId="1" xfId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9" fontId="5" fillId="0" borderId="0" xfId="1" applyFont="1" applyBorder="1" applyAlignment="1">
      <alignment horizontal="center" vertical="center" wrapText="1"/>
    </xf>
    <xf numFmtId="9" fontId="11" fillId="0" borderId="1" xfId="1" applyFont="1" applyFill="1" applyBorder="1" applyAlignment="1">
      <alignment vertical="center" wrapText="1"/>
    </xf>
    <xf numFmtId="9" fontId="11" fillId="0" borderId="1" xfId="1" applyFont="1" applyBorder="1" applyAlignment="1">
      <alignment vertical="center" wrapText="1"/>
    </xf>
    <xf numFmtId="9" fontId="12" fillId="0" borderId="1" xfId="1" applyFont="1" applyFill="1" applyBorder="1" applyAlignment="1">
      <alignment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9" fontId="13" fillId="10" borderId="1" xfId="2" applyNumberFormat="1" applyFont="1" applyFill="1" applyBorder="1" applyAlignment="1">
      <alignment vertical="center" wrapText="1"/>
    </xf>
    <xf numFmtId="0" fontId="10" fillId="10" borderId="1" xfId="0" applyFont="1" applyFill="1" applyBorder="1" applyAlignment="1">
      <alignment horizontal="center" vertical="center" wrapText="1"/>
    </xf>
    <xf numFmtId="9" fontId="10" fillId="10" borderId="1" xfId="1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9" fontId="11" fillId="10" borderId="1" xfId="1" applyFont="1" applyFill="1" applyBorder="1" applyAlignment="1">
      <alignment vertical="center" wrapText="1"/>
    </xf>
    <xf numFmtId="0" fontId="5" fillId="10" borderId="1" xfId="0" applyFont="1" applyFill="1" applyBorder="1" applyAlignment="1">
      <alignment horizontal="center" vertical="center" wrapText="1"/>
    </xf>
    <xf numFmtId="9" fontId="3" fillId="10" borderId="1" xfId="1" applyFont="1" applyFill="1" applyBorder="1" applyAlignment="1">
      <alignment horizontal="center" vertical="center" wrapText="1"/>
    </xf>
    <xf numFmtId="9" fontId="5" fillId="10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9" fontId="3" fillId="0" borderId="0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9" fontId="3" fillId="0" borderId="0" xfId="0" applyNumberFormat="1" applyFont="1" applyFill="1" applyBorder="1" applyAlignment="1">
      <alignment horizontal="center" vertical="center" wrapText="1"/>
    </xf>
    <xf numFmtId="9" fontId="5" fillId="0" borderId="1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9" fontId="0" fillId="0" borderId="0" xfId="1" applyFont="1"/>
    <xf numFmtId="0" fontId="2" fillId="0" borderId="1" xfId="0" applyFont="1" applyBorder="1" applyAlignment="1">
      <alignment horizontal="center"/>
    </xf>
    <xf numFmtId="9" fontId="0" fillId="0" borderId="1" xfId="1" applyFont="1" applyBorder="1" applyAlignment="1">
      <alignment horizontal="center"/>
    </xf>
    <xf numFmtId="9" fontId="2" fillId="0" borderId="1" xfId="1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9" fontId="0" fillId="0" borderId="1" xfId="1" applyFont="1" applyBorder="1" applyAlignment="1">
      <alignment vertical="center" wrapText="1"/>
    </xf>
    <xf numFmtId="9" fontId="2" fillId="0" borderId="1" xfId="1" applyFont="1" applyBorder="1" applyAlignment="1">
      <alignment vertical="center" wrapText="1"/>
    </xf>
    <xf numFmtId="0" fontId="6" fillId="4" borderId="1" xfId="2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9" fontId="3" fillId="0" borderId="2" xfId="0" applyNumberFormat="1" applyFont="1" applyBorder="1" applyAlignment="1">
      <alignment horizontal="center" vertical="center" wrapText="1"/>
    </xf>
    <xf numFmtId="9" fontId="3" fillId="0" borderId="3" xfId="0" applyNumberFormat="1" applyFont="1" applyBorder="1" applyAlignment="1">
      <alignment horizontal="center" vertical="center" wrapText="1"/>
    </xf>
    <xf numFmtId="0" fontId="6" fillId="4" borderId="1" xfId="2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justify" vertical="center" wrapText="1"/>
    </xf>
    <xf numFmtId="0" fontId="3" fillId="2" borderId="10" xfId="0" applyFont="1" applyFill="1" applyBorder="1" applyAlignment="1">
      <alignment horizontal="justify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9" fontId="3" fillId="0" borderId="0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justify" vertical="center" wrapText="1"/>
    </xf>
    <xf numFmtId="0" fontId="6" fillId="4" borderId="1" xfId="2" applyFont="1" applyFill="1" applyBorder="1" applyAlignment="1">
      <alignment horizontal="justify" vertical="center" wrapText="1"/>
    </xf>
    <xf numFmtId="0" fontId="6" fillId="4" borderId="2" xfId="2" applyFont="1" applyFill="1" applyBorder="1" applyAlignment="1">
      <alignment horizontal="center" vertical="center" wrapText="1"/>
    </xf>
    <xf numFmtId="0" fontId="6" fillId="4" borderId="4" xfId="2" applyFont="1" applyFill="1" applyBorder="1" applyAlignment="1">
      <alignment horizontal="center" vertical="center" wrapText="1"/>
    </xf>
    <xf numFmtId="0" fontId="6" fillId="4" borderId="3" xfId="2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SERVICIOS!$A$31:$A$50</c:f>
              <c:strCache>
                <c:ptCount val="20"/>
                <c:pt idx="0">
                  <c:v>Especialidades quirúrgicas - Ortopedia</c:v>
                </c:pt>
                <c:pt idx="1">
                  <c:v>Medicina interna</c:v>
                </c:pt>
                <c:pt idx="2">
                  <c:v>Laboratorio Clínico</c:v>
                </c:pt>
                <c:pt idx="3">
                  <c:v>Ginecología</c:v>
                </c:pt>
                <c:pt idx="4">
                  <c:v>Sala de Partos</c:v>
                </c:pt>
                <c:pt idx="5">
                  <c:v>Unidad complementaria No Respiratoria</c:v>
                </c:pt>
                <c:pt idx="6">
                  <c:v>Especialidades quinto piso - pensión</c:v>
                </c:pt>
                <c:pt idx="7">
                  <c:v>Ucin</c:v>
                </c:pt>
                <c:pt idx="8">
                  <c:v>Cirugía general  </c:v>
                </c:pt>
                <c:pt idx="9">
                  <c:v>Cuidado basico</c:v>
                </c:pt>
                <c:pt idx="10">
                  <c:v>Unidad complementaria Respiratoria</c:v>
                </c:pt>
                <c:pt idx="11">
                  <c:v>Quirófano</c:v>
                </c:pt>
                <c:pt idx="12">
                  <c:v>Imágenes Diagnósticas</c:v>
                </c:pt>
                <c:pt idx="13">
                  <c:v>Soporte Terapéutico</c:v>
                </c:pt>
                <c:pt idx="14">
                  <c:v>Urgencias No Respiratoria</c:v>
                </c:pt>
                <c:pt idx="15">
                  <c:v>Hemodialisis</c:v>
                </c:pt>
                <c:pt idx="16">
                  <c:v>Urgencias Respiratoria</c:v>
                </c:pt>
                <c:pt idx="17">
                  <c:v>Consulta externa</c:v>
                </c:pt>
                <c:pt idx="18">
                  <c:v>Cuidado Intermedio Adulto</c:v>
                </c:pt>
                <c:pt idx="19">
                  <c:v>Uci Adulto</c:v>
                </c:pt>
              </c:strCache>
            </c:strRef>
          </c:cat>
          <c:val>
            <c:numRef>
              <c:f>SERVICIOS!$B$31:$B$50</c:f>
              <c:numCache>
                <c:formatCode>0%</c:formatCode>
                <c:ptCount val="20"/>
                <c:pt idx="0">
                  <c:v>0.98879444444444442</c:v>
                </c:pt>
                <c:pt idx="1">
                  <c:v>0.98097222222222236</c:v>
                </c:pt>
                <c:pt idx="2">
                  <c:v>0.9695138888888889</c:v>
                </c:pt>
                <c:pt idx="3">
                  <c:v>0.96426388888888881</c:v>
                </c:pt>
                <c:pt idx="4">
                  <c:v>0.95434027777777775</c:v>
                </c:pt>
                <c:pt idx="5">
                  <c:v>0.93965277777777767</c:v>
                </c:pt>
                <c:pt idx="6">
                  <c:v>0.93869513888888878</c:v>
                </c:pt>
                <c:pt idx="7">
                  <c:v>0.92897916666666669</c:v>
                </c:pt>
                <c:pt idx="8">
                  <c:v>0.92718472222222215</c:v>
                </c:pt>
                <c:pt idx="9">
                  <c:v>0.92437499999999984</c:v>
                </c:pt>
                <c:pt idx="10">
                  <c:v>0.92429351851851849</c:v>
                </c:pt>
                <c:pt idx="11">
                  <c:v>0.92380166666666663</c:v>
                </c:pt>
                <c:pt idx="12">
                  <c:v>0.92083333333333328</c:v>
                </c:pt>
                <c:pt idx="13">
                  <c:v>0.91247222222222224</c:v>
                </c:pt>
                <c:pt idx="14">
                  <c:v>0.9037236111111111</c:v>
                </c:pt>
                <c:pt idx="15">
                  <c:v>0.89754166666666668</c:v>
                </c:pt>
                <c:pt idx="16">
                  <c:v>0.8721458333333334</c:v>
                </c:pt>
                <c:pt idx="17">
                  <c:v>0.82236666666666669</c:v>
                </c:pt>
                <c:pt idx="18">
                  <c:v>0.78970370370370369</c:v>
                </c:pt>
                <c:pt idx="19">
                  <c:v>0.76513333333333333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0650936"/>
        <c:axId val="420651720"/>
        <c:axId val="0"/>
      </c:bar3DChart>
      <c:catAx>
        <c:axId val="420650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20651720"/>
        <c:crosses val="autoZero"/>
        <c:auto val="1"/>
        <c:lblAlgn val="ctr"/>
        <c:lblOffset val="100"/>
        <c:noMultiLvlLbl val="0"/>
      </c:catAx>
      <c:valAx>
        <c:axId val="4206517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20650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28575</xdr:rowOff>
    </xdr:from>
    <xdr:to>
      <xdr:col>1</xdr:col>
      <xdr:colOff>581025</xdr:colOff>
      <xdr:row>1</xdr:row>
      <xdr:rowOff>473074</xdr:rowOff>
    </xdr:to>
    <xdr:pic>
      <xdr:nvPicPr>
        <xdr:cNvPr id="2" name="6 Imagen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CB97C2F5-3820-4BA6-892F-8B457A615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b="16891"/>
        <a:stretch/>
      </xdr:blipFill>
      <xdr:spPr>
        <a:xfrm>
          <a:off x="161925" y="514350"/>
          <a:ext cx="419100" cy="4444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0</xdr:row>
      <xdr:rowOff>0</xdr:rowOff>
    </xdr:from>
    <xdr:to>
      <xdr:col>1</xdr:col>
      <xdr:colOff>771525</xdr:colOff>
      <xdr:row>0</xdr:row>
      <xdr:rowOff>498420</xdr:rowOff>
    </xdr:to>
    <xdr:pic>
      <xdr:nvPicPr>
        <xdr:cNvPr id="2" name="6 Imagen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CB97C2F5-3820-4BA6-892F-8B457A615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b="16891"/>
        <a:stretch/>
      </xdr:blipFill>
      <xdr:spPr>
        <a:xfrm>
          <a:off x="590550" y="0"/>
          <a:ext cx="457200" cy="498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1</xdr:row>
      <xdr:rowOff>19050</xdr:rowOff>
    </xdr:from>
    <xdr:to>
      <xdr:col>0</xdr:col>
      <xdr:colOff>866775</xdr:colOff>
      <xdr:row>1</xdr:row>
      <xdr:rowOff>593670</xdr:rowOff>
    </xdr:to>
    <xdr:pic>
      <xdr:nvPicPr>
        <xdr:cNvPr id="2" name="6 Imagen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CB97C2F5-3820-4BA6-892F-8B457A615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b="16891"/>
        <a:stretch/>
      </xdr:blipFill>
      <xdr:spPr>
        <a:xfrm>
          <a:off x="666750" y="209550"/>
          <a:ext cx="552450" cy="574620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29</xdr:row>
      <xdr:rowOff>176212</xdr:rowOff>
    </xdr:from>
    <xdr:to>
      <xdr:col>13</xdr:col>
      <xdr:colOff>314325</xdr:colOff>
      <xdr:row>47</xdr:row>
      <xdr:rowOff>61912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47"/>
  <sheetViews>
    <sheetView tabSelected="1" zoomScale="106" zoomScaleNormal="106" workbookViewId="0">
      <selection activeCell="K13" sqref="K13"/>
    </sheetView>
  </sheetViews>
  <sheetFormatPr baseColWidth="10" defaultRowHeight="38.25" customHeight="1" x14ac:dyDescent="0.2"/>
  <cols>
    <col min="1" max="1" width="6.28515625" style="2" customWidth="1"/>
    <col min="2" max="3" width="11.42578125" style="2"/>
    <col min="4" max="4" width="11.5703125" style="2" customWidth="1"/>
    <col min="5" max="5" width="11.7109375" style="2" customWidth="1"/>
    <col min="6" max="7" width="11" style="2" customWidth="1"/>
    <col min="8" max="8" width="12.42578125" style="2" customWidth="1"/>
    <col min="9" max="9" width="12" style="2" customWidth="1"/>
    <col min="10" max="10" width="13.140625" style="2" customWidth="1"/>
    <col min="11" max="11" width="11" style="2" customWidth="1"/>
    <col min="12" max="12" width="14.42578125" style="2" customWidth="1"/>
    <col min="13" max="14" width="8.42578125" style="2" customWidth="1"/>
    <col min="15" max="15" width="9.5703125" style="2" customWidth="1"/>
    <col min="16" max="16384" width="11.42578125" style="2"/>
  </cols>
  <sheetData>
    <row r="1" spans="2:15" ht="12.75" x14ac:dyDescent="0.2"/>
    <row r="2" spans="2:15" ht="38.25" customHeight="1" x14ac:dyDescent="0.2">
      <c r="B2" s="1"/>
      <c r="C2" s="169" t="s">
        <v>87</v>
      </c>
      <c r="D2" s="169"/>
      <c r="E2" s="169"/>
      <c r="F2" s="169"/>
      <c r="G2" s="169"/>
      <c r="H2" s="169"/>
      <c r="I2" s="169"/>
      <c r="J2" s="169"/>
      <c r="K2" s="169"/>
    </row>
    <row r="3" spans="2:15" ht="12.75" x14ac:dyDescent="0.2"/>
    <row r="4" spans="2:15" ht="38.25" customHeight="1" x14ac:dyDescent="0.2">
      <c r="B4" s="3" t="s">
        <v>0</v>
      </c>
      <c r="C4" s="3" t="s">
        <v>1</v>
      </c>
      <c r="D4" s="3" t="s">
        <v>2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2:15" ht="12.75" x14ac:dyDescent="0.2">
      <c r="B5" s="39" t="s">
        <v>74</v>
      </c>
      <c r="C5" s="10">
        <f>D22+D23+D24+D25+D26+D27+D28+D29+D30+D31+D35+D39+D44+D45+D49+D50+D51+D56+D60+D66+D67</f>
        <v>460</v>
      </c>
      <c r="D5" s="11">
        <v>0.91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5" ht="12.75" x14ac:dyDescent="0.2">
      <c r="B6" s="39" t="s">
        <v>75</v>
      </c>
      <c r="C6" s="10">
        <f>D73+D74+D75+D76+D77+D78+D79+D80+D84+D89+D94+D95+D99+D100+D101+D106+D109+D110</f>
        <v>270</v>
      </c>
      <c r="D6" s="53">
        <f>(K73+K74+K75+K76+K77+K78+K79+K80+I84+L90+L94+L95+I99+I100+I101+M106+H109+H110)/18</f>
        <v>0.90005555555555561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2:15" ht="12.75" x14ac:dyDescent="0.2">
      <c r="B7" s="39" t="s">
        <v>3</v>
      </c>
      <c r="C7" s="10">
        <f>D116+D117+D118+D119+D120+D121+D122+D123+D127+D131+D136+D137+D141+D142+D143+D148+D152+D158+D159</f>
        <v>458</v>
      </c>
      <c r="D7" s="53">
        <f>(K116+K117+K118+K119+K120+K121+K122+K123+I127+L132+L136+L137+I141+I142+I143+M148+N153+H158+H159)/19</f>
        <v>0.9423051754385966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2:15" ht="12.75" x14ac:dyDescent="0.2">
      <c r="B8" s="39" t="s">
        <v>4</v>
      </c>
      <c r="C8" s="10">
        <f>D165+D166+D167+D168+D169+D170+D171+D172+D173+D174+D178+D182+D187+D188+D192+D193+D194+D199+D203+D207+D208</f>
        <v>405</v>
      </c>
      <c r="D8" s="11">
        <v>0.91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2:15" ht="12.75" x14ac:dyDescent="0.2">
      <c r="B9" s="39" t="s">
        <v>5</v>
      </c>
      <c r="C9" s="10">
        <f>D217+D218+D219+D220+D221+D222+D223+D224+D225+D226+D230+D234+D239+D240+D244+D245+D246+D251+D255+D259+D260</f>
        <v>548</v>
      </c>
      <c r="D9" s="11">
        <v>0.91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</row>
    <row r="10" spans="2:15" ht="12.75" x14ac:dyDescent="0.2">
      <c r="B10" s="39" t="s">
        <v>6</v>
      </c>
      <c r="C10" s="10">
        <f>D266+D267+D268+D269+D270+D271+D272+D273+D274+D275+D279+D283+D288+D289+D293+D294+D295+D300+D304+D308+D309</f>
        <v>401</v>
      </c>
      <c r="D10" s="11">
        <v>0.92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2:15" ht="12.75" x14ac:dyDescent="0.2">
      <c r="B11" s="39" t="s">
        <v>7</v>
      </c>
      <c r="C11" s="10">
        <f>D315+D316+D317+D318+D319+D320+D321+D322+D323+D324+D328+D332+D337+D338+D342+D343+D344+D349+D353+D357+D358+5</f>
        <v>407</v>
      </c>
      <c r="D11" s="11">
        <v>0.92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2:15" ht="12.75" x14ac:dyDescent="0.2">
      <c r="B12" s="39" t="s">
        <v>8</v>
      </c>
      <c r="C12" s="10">
        <f>D364+D365+D366+D367+D368+D369+D370+D371+D372+D373+D377+D381+D386+D387+D391+D392+D393+D398</f>
        <v>387</v>
      </c>
      <c r="D12" s="11">
        <v>0.92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2:15" ht="12.75" x14ac:dyDescent="0.2">
      <c r="B13" s="39" t="s">
        <v>9</v>
      </c>
      <c r="C13" s="10">
        <f>D413+D414+D415+D416+D417+D418+D419+D420+D421+D422+D426+D430+D435+D436+D440+D441+D442+D447+D451+D455+D456+9</f>
        <v>311</v>
      </c>
      <c r="D13" s="11">
        <v>0.92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2:15" ht="12.75" x14ac:dyDescent="0.2">
      <c r="B14" s="39" t="s">
        <v>10</v>
      </c>
      <c r="C14" s="10">
        <f>D465+D466+D467+D468+D469+D470+D471+D472+D473+D474+D478+D482+D484+D490+D491+D495+D496+D497+D502+D506+D510+D511</f>
        <v>415</v>
      </c>
      <c r="D14" s="11">
        <v>0.93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2:15" ht="12.75" x14ac:dyDescent="0.2">
      <c r="B15" s="39" t="s">
        <v>71</v>
      </c>
      <c r="C15" s="10">
        <f>D518+D519+D520+D521+D522+D523+D524+D525+D526+D530+D534+D536+D542+D543+D547+D548+D549+D554+D558</f>
        <v>379</v>
      </c>
      <c r="D15" s="44">
        <v>0.9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2:15" ht="12.75" x14ac:dyDescent="0.2">
      <c r="B16" s="39" t="s">
        <v>72</v>
      </c>
      <c r="C16" s="10">
        <f>D565+D566+D567+D568+D569+D570+D571+D572+D573+D577+D581+D583+D588+D589+D593+D594+D595+D600+D604+D608+D609</f>
        <v>399</v>
      </c>
      <c r="D16" s="44">
        <v>0.91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2:15" ht="12.75" x14ac:dyDescent="0.2">
      <c r="B17" s="125" t="s">
        <v>55</v>
      </c>
      <c r="C17" s="126">
        <f>SUM(C5:C16)</f>
        <v>4840</v>
      </c>
      <c r="D17" s="127">
        <f>AVERAGE(D5:D16)</f>
        <v>0.91603006091617933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2:15" ht="12.75" x14ac:dyDescent="0.2"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2:15" ht="12.75" x14ac:dyDescent="0.2">
      <c r="B19" s="12" t="s">
        <v>76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2:15" ht="12.75" x14ac:dyDescent="0.2"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2:15" ht="38.25" customHeight="1" x14ac:dyDescent="0.2">
      <c r="B21" s="151" t="s">
        <v>12</v>
      </c>
      <c r="C21" s="151"/>
      <c r="D21" s="4" t="s">
        <v>1</v>
      </c>
      <c r="E21" s="4" t="s">
        <v>13</v>
      </c>
      <c r="F21" s="4" t="s">
        <v>14</v>
      </c>
      <c r="G21" s="4" t="s">
        <v>15</v>
      </c>
      <c r="H21" s="4" t="s">
        <v>16</v>
      </c>
      <c r="I21" s="4" t="s">
        <v>17</v>
      </c>
      <c r="J21" s="4" t="s">
        <v>18</v>
      </c>
      <c r="K21" s="4" t="s">
        <v>19</v>
      </c>
      <c r="L21" s="8"/>
      <c r="M21" s="8"/>
      <c r="N21" s="8"/>
      <c r="O21" s="8"/>
    </row>
    <row r="22" spans="2:15" ht="12.75" x14ac:dyDescent="0.2">
      <c r="B22" s="152" t="s">
        <v>20</v>
      </c>
      <c r="C22" s="152"/>
      <c r="D22" s="9">
        <v>82</v>
      </c>
      <c r="E22" s="13">
        <v>0.93769999999999998</v>
      </c>
      <c r="F22" s="14">
        <v>0.94</v>
      </c>
      <c r="G22" s="15">
        <v>0.97</v>
      </c>
      <c r="H22" s="14">
        <v>0.83720000000000006</v>
      </c>
      <c r="I22" s="15">
        <v>1</v>
      </c>
      <c r="J22" s="15">
        <v>0.9264</v>
      </c>
      <c r="K22" s="16">
        <f>+AVERAGE(E22:J22)</f>
        <v>0.9352166666666667</v>
      </c>
      <c r="L22" s="8"/>
      <c r="M22" s="8"/>
      <c r="N22" s="8"/>
      <c r="O22" s="8"/>
    </row>
    <row r="23" spans="2:15" ht="12.75" x14ac:dyDescent="0.2">
      <c r="B23" s="138" t="s">
        <v>21</v>
      </c>
      <c r="C23" s="139"/>
      <c r="D23" s="9">
        <v>31</v>
      </c>
      <c r="E23" s="13">
        <v>0.98</v>
      </c>
      <c r="F23" s="14">
        <v>0.92</v>
      </c>
      <c r="G23" s="15">
        <v>1</v>
      </c>
      <c r="H23" s="14">
        <v>0.9</v>
      </c>
      <c r="I23" s="15">
        <v>1</v>
      </c>
      <c r="J23" s="15">
        <v>0.99</v>
      </c>
      <c r="K23" s="16">
        <f t="shared" ref="K23:K31" si="0">+AVERAGE(E23:J23)</f>
        <v>0.96499999999999997</v>
      </c>
      <c r="L23" s="8"/>
      <c r="M23" s="8"/>
      <c r="N23" s="8"/>
      <c r="O23" s="8"/>
    </row>
    <row r="24" spans="2:15" ht="38.25" customHeight="1" x14ac:dyDescent="0.2">
      <c r="B24" s="152" t="s">
        <v>22</v>
      </c>
      <c r="C24" s="152"/>
      <c r="D24" s="9">
        <v>20</v>
      </c>
      <c r="E24" s="14">
        <v>0.99</v>
      </c>
      <c r="F24" s="17">
        <v>0.91</v>
      </c>
      <c r="G24" s="11">
        <v>1</v>
      </c>
      <c r="H24" s="17">
        <v>0.99</v>
      </c>
      <c r="I24" s="15">
        <v>1</v>
      </c>
      <c r="J24" s="11">
        <v>1</v>
      </c>
      <c r="K24" s="16">
        <f t="shared" si="0"/>
        <v>0.98166666666666658</v>
      </c>
      <c r="L24" s="8"/>
      <c r="M24" s="8"/>
      <c r="N24" s="8"/>
      <c r="O24" s="8"/>
    </row>
    <row r="25" spans="2:15" ht="26.25" customHeight="1" x14ac:dyDescent="0.2">
      <c r="B25" s="138" t="s">
        <v>84</v>
      </c>
      <c r="C25" s="139"/>
      <c r="D25" s="9">
        <v>13</v>
      </c>
      <c r="E25" s="14">
        <v>0.79510000000000003</v>
      </c>
      <c r="F25" s="17">
        <v>0.75049999999999994</v>
      </c>
      <c r="G25" s="11">
        <v>0.87</v>
      </c>
      <c r="H25" s="17">
        <v>0.89229999999999998</v>
      </c>
      <c r="I25" s="15">
        <v>1</v>
      </c>
      <c r="J25" s="11">
        <v>0.89</v>
      </c>
      <c r="K25" s="16">
        <f t="shared" si="0"/>
        <v>0.86631666666666662</v>
      </c>
      <c r="L25" s="8"/>
      <c r="M25" s="8"/>
      <c r="N25" s="8"/>
      <c r="O25" s="8"/>
    </row>
    <row r="26" spans="2:15" ht="24.75" customHeight="1" x14ac:dyDescent="0.2">
      <c r="B26" s="138" t="s">
        <v>85</v>
      </c>
      <c r="C26" s="139"/>
      <c r="D26" s="9">
        <v>31</v>
      </c>
      <c r="E26" s="17">
        <v>0.97</v>
      </c>
      <c r="F26" s="17">
        <v>0.91</v>
      </c>
      <c r="G26" s="11">
        <v>0.98</v>
      </c>
      <c r="H26" s="17">
        <v>0.78</v>
      </c>
      <c r="I26" s="15">
        <v>1</v>
      </c>
      <c r="J26" s="11">
        <v>0.94</v>
      </c>
      <c r="K26" s="16">
        <f t="shared" si="0"/>
        <v>0.93</v>
      </c>
      <c r="L26" s="8"/>
      <c r="M26" s="8"/>
      <c r="N26" s="8"/>
      <c r="O26" s="8"/>
    </row>
    <row r="27" spans="2:15" ht="24.75" customHeight="1" x14ac:dyDescent="0.2">
      <c r="B27" s="138" t="s">
        <v>88</v>
      </c>
      <c r="C27" s="139"/>
      <c r="D27" s="71">
        <v>5</v>
      </c>
      <c r="E27" s="17">
        <v>0.81</v>
      </c>
      <c r="F27" s="17">
        <v>0.86</v>
      </c>
      <c r="G27" s="70">
        <v>1</v>
      </c>
      <c r="H27" s="17">
        <v>0.76</v>
      </c>
      <c r="I27" s="15">
        <v>1</v>
      </c>
      <c r="J27" s="70">
        <v>1</v>
      </c>
      <c r="K27" s="16">
        <f t="shared" si="0"/>
        <v>0.90499999999999992</v>
      </c>
      <c r="L27" s="8"/>
      <c r="M27" s="8"/>
      <c r="N27" s="8"/>
      <c r="O27" s="8"/>
    </row>
    <row r="28" spans="2:15" ht="12.75" x14ac:dyDescent="0.2">
      <c r="B28" s="138" t="s">
        <v>82</v>
      </c>
      <c r="C28" s="139"/>
      <c r="D28" s="54">
        <v>3</v>
      </c>
      <c r="E28" s="17">
        <v>1</v>
      </c>
      <c r="F28" s="17">
        <v>0.97</v>
      </c>
      <c r="G28" s="53">
        <v>1</v>
      </c>
      <c r="H28" s="17">
        <v>1</v>
      </c>
      <c r="I28" s="15">
        <v>1</v>
      </c>
      <c r="J28" s="53">
        <v>0.75</v>
      </c>
      <c r="K28" s="16">
        <f t="shared" si="0"/>
        <v>0.95333333333333325</v>
      </c>
      <c r="L28" s="8"/>
      <c r="M28" s="8"/>
      <c r="N28" s="8"/>
      <c r="O28" s="8"/>
    </row>
    <row r="29" spans="2:15" ht="12.75" x14ac:dyDescent="0.2">
      <c r="B29" s="138" t="s">
        <v>89</v>
      </c>
      <c r="C29" s="139"/>
      <c r="D29" s="9">
        <v>99</v>
      </c>
      <c r="E29" s="11">
        <v>0.78910000000000002</v>
      </c>
      <c r="F29" s="11">
        <v>0.90429999999999999</v>
      </c>
      <c r="G29" s="11">
        <v>0.86150000000000004</v>
      </c>
      <c r="H29" s="11">
        <v>0.76719999999999999</v>
      </c>
      <c r="I29" s="11">
        <v>1</v>
      </c>
      <c r="J29" s="11">
        <v>0.89</v>
      </c>
      <c r="K29" s="16">
        <f t="shared" si="0"/>
        <v>0.86868333333333325</v>
      </c>
      <c r="L29" s="8"/>
      <c r="M29" s="8"/>
      <c r="N29" s="8"/>
      <c r="O29" s="8"/>
    </row>
    <row r="30" spans="2:15" ht="12.75" x14ac:dyDescent="0.2">
      <c r="B30" s="138" t="s">
        <v>83</v>
      </c>
      <c r="C30" s="139"/>
      <c r="D30" s="54">
        <v>13</v>
      </c>
      <c r="E30" s="53">
        <v>0.81499999999999995</v>
      </c>
      <c r="F30" s="53">
        <v>0.81</v>
      </c>
      <c r="G30" s="53">
        <v>0.86499999999999999</v>
      </c>
      <c r="H30" s="53">
        <v>0.53800000000000003</v>
      </c>
      <c r="I30" s="53">
        <v>1</v>
      </c>
      <c r="J30" s="53">
        <v>0.85499999999999998</v>
      </c>
      <c r="K30" s="16">
        <f t="shared" si="0"/>
        <v>0.81383333333333352</v>
      </c>
      <c r="L30" s="8"/>
      <c r="M30" s="8"/>
      <c r="N30" s="8"/>
      <c r="O30" s="8"/>
    </row>
    <row r="31" spans="2:15" ht="12.75" x14ac:dyDescent="0.2">
      <c r="B31" s="18" t="s">
        <v>24</v>
      </c>
      <c r="C31" s="19"/>
      <c r="D31" s="9">
        <v>28</v>
      </c>
      <c r="E31" s="17">
        <v>1</v>
      </c>
      <c r="F31" s="17">
        <v>1</v>
      </c>
      <c r="G31" s="11">
        <v>1</v>
      </c>
      <c r="H31" s="17">
        <v>1</v>
      </c>
      <c r="I31" s="15">
        <v>1</v>
      </c>
      <c r="J31" s="11">
        <v>0.96699999999999997</v>
      </c>
      <c r="K31" s="16">
        <f t="shared" si="0"/>
        <v>0.99449999999999994</v>
      </c>
      <c r="L31" s="8"/>
      <c r="M31" s="8"/>
      <c r="N31" s="8"/>
      <c r="O31" s="8"/>
    </row>
    <row r="32" spans="2:15" ht="12.75" x14ac:dyDescent="0.2">
      <c r="B32" s="151" t="s">
        <v>25</v>
      </c>
      <c r="C32" s="151"/>
      <c r="D32" s="151"/>
      <c r="E32" s="151"/>
      <c r="F32" s="151"/>
      <c r="G32" s="151"/>
      <c r="H32" s="151"/>
      <c r="I32" s="151"/>
      <c r="J32" s="151"/>
      <c r="K32" s="20">
        <f>+AVERAGE(K22:K31)</f>
        <v>0.92135499999999992</v>
      </c>
      <c r="L32" s="8"/>
      <c r="M32" s="8"/>
      <c r="N32" s="8"/>
      <c r="O32" s="8"/>
    </row>
    <row r="33" spans="2:15" ht="21" customHeight="1" x14ac:dyDescent="0.2">
      <c r="B33" s="5"/>
      <c r="C33" s="5"/>
      <c r="D33" s="5"/>
      <c r="E33" s="5"/>
      <c r="F33" s="5"/>
      <c r="G33" s="5"/>
      <c r="H33" s="5"/>
      <c r="I33" s="5"/>
      <c r="J33" s="5"/>
      <c r="K33" s="21"/>
      <c r="L33" s="8"/>
      <c r="M33" s="8"/>
      <c r="N33" s="8"/>
      <c r="O33" s="8"/>
    </row>
    <row r="34" spans="2:15" ht="57" customHeight="1" x14ac:dyDescent="0.2">
      <c r="B34" s="151" t="s">
        <v>12</v>
      </c>
      <c r="C34" s="151"/>
      <c r="D34" s="4" t="s">
        <v>1</v>
      </c>
      <c r="E34" s="4" t="s">
        <v>14</v>
      </c>
      <c r="F34" s="4" t="s">
        <v>16</v>
      </c>
      <c r="G34" s="4" t="s">
        <v>86</v>
      </c>
      <c r="H34" s="4" t="s">
        <v>17</v>
      </c>
      <c r="I34" s="4" t="s">
        <v>19</v>
      </c>
      <c r="J34" s="5"/>
      <c r="K34" s="5"/>
      <c r="L34" s="8"/>
      <c r="M34" s="8"/>
      <c r="N34" s="8"/>
      <c r="O34" s="8"/>
    </row>
    <row r="35" spans="2:15" ht="12.75" x14ac:dyDescent="0.2">
      <c r="B35" s="158" t="s">
        <v>27</v>
      </c>
      <c r="C35" s="158"/>
      <c r="D35" s="9">
        <v>35</v>
      </c>
      <c r="E35" s="13">
        <v>0.69</v>
      </c>
      <c r="F35" s="14">
        <v>0.91</v>
      </c>
      <c r="G35" s="15">
        <v>0.81</v>
      </c>
      <c r="H35" s="14">
        <v>0.89610000000000001</v>
      </c>
      <c r="I35" s="15">
        <f>+AVERAGE(E35:H35)</f>
        <v>0.82652500000000007</v>
      </c>
      <c r="J35" s="22"/>
      <c r="K35" s="23"/>
      <c r="L35" s="8"/>
      <c r="M35" s="8"/>
      <c r="N35" s="8"/>
      <c r="O35" s="8"/>
    </row>
    <row r="36" spans="2:15" ht="12.75" x14ac:dyDescent="0.2">
      <c r="B36" s="5"/>
      <c r="C36" s="5"/>
      <c r="D36" s="5"/>
      <c r="E36" s="5"/>
      <c r="F36" s="5"/>
      <c r="G36" s="5"/>
      <c r="H36" s="5"/>
      <c r="I36" s="5"/>
      <c r="J36" s="5"/>
      <c r="K36" s="21"/>
      <c r="L36" s="8"/>
      <c r="M36" s="8"/>
      <c r="N36" s="8"/>
      <c r="O36" s="8"/>
    </row>
    <row r="37" spans="2:15" ht="38.25" customHeight="1" x14ac:dyDescent="0.2">
      <c r="B37" s="151" t="s">
        <v>12</v>
      </c>
      <c r="C37" s="151"/>
      <c r="D37" s="151" t="s">
        <v>1</v>
      </c>
      <c r="E37" s="158" t="s">
        <v>13</v>
      </c>
      <c r="F37" s="151" t="s">
        <v>29</v>
      </c>
      <c r="G37" s="151"/>
      <c r="H37" s="151" t="s">
        <v>26</v>
      </c>
      <c r="I37" s="151"/>
      <c r="J37" s="151" t="s">
        <v>30</v>
      </c>
      <c r="K37" s="155"/>
      <c r="L37" s="52" t="s">
        <v>32</v>
      </c>
      <c r="M37" s="68"/>
      <c r="N37" s="159"/>
      <c r="O37" s="159"/>
    </row>
    <row r="38" spans="2:15" ht="12" customHeight="1" x14ac:dyDescent="0.2">
      <c r="B38" s="151"/>
      <c r="C38" s="151"/>
      <c r="D38" s="151"/>
      <c r="E38" s="158"/>
      <c r="F38" s="151"/>
      <c r="G38" s="151"/>
      <c r="H38" s="151"/>
      <c r="I38" s="151"/>
      <c r="J38" s="151"/>
      <c r="K38" s="155"/>
      <c r="L38" s="52"/>
      <c r="M38" s="68"/>
      <c r="N38" s="159"/>
      <c r="O38" s="159"/>
    </row>
    <row r="39" spans="2:15" ht="12.75" x14ac:dyDescent="0.2">
      <c r="B39" s="152" t="s">
        <v>33</v>
      </c>
      <c r="C39" s="152"/>
      <c r="D39" s="9">
        <v>10</v>
      </c>
      <c r="E39" s="11">
        <v>0.96</v>
      </c>
      <c r="F39" s="153">
        <v>0.9</v>
      </c>
      <c r="G39" s="154"/>
      <c r="H39" s="153">
        <v>0.92</v>
      </c>
      <c r="I39" s="154"/>
      <c r="J39" s="153">
        <v>0.1</v>
      </c>
      <c r="K39" s="160"/>
      <c r="L39" s="53">
        <v>0.85</v>
      </c>
      <c r="M39" s="68"/>
      <c r="N39" s="161"/>
      <c r="O39" s="159"/>
    </row>
    <row r="40" spans="2:15" ht="12.75" x14ac:dyDescent="0.2">
      <c r="B40" s="155" t="s">
        <v>34</v>
      </c>
      <c r="C40" s="156"/>
      <c r="D40" s="18"/>
      <c r="E40" s="67"/>
      <c r="F40" s="67"/>
      <c r="G40" s="67"/>
      <c r="H40" s="67"/>
      <c r="I40" s="67"/>
      <c r="J40" s="67"/>
      <c r="K40" s="67"/>
      <c r="L40" s="20">
        <f>(E39+F39+H39+J39+L39)/5</f>
        <v>0.746</v>
      </c>
      <c r="M40" s="68"/>
      <c r="N40" s="161"/>
      <c r="O40" s="159"/>
    </row>
    <row r="41" spans="2:15" ht="12.75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41"/>
      <c r="M41" s="8"/>
      <c r="N41" s="8"/>
      <c r="O41" s="8"/>
    </row>
    <row r="42" spans="2:15" ht="38.25" customHeight="1" x14ac:dyDescent="0.2">
      <c r="B42" s="151" t="s">
        <v>12</v>
      </c>
      <c r="C42" s="151"/>
      <c r="D42" s="151" t="s">
        <v>1</v>
      </c>
      <c r="E42" s="158" t="s">
        <v>13</v>
      </c>
      <c r="F42" s="151" t="s">
        <v>26</v>
      </c>
      <c r="G42" s="151"/>
      <c r="H42" s="151" t="s">
        <v>16</v>
      </c>
      <c r="I42" s="151"/>
      <c r="J42" s="151" t="s">
        <v>35</v>
      </c>
      <c r="K42" s="151"/>
      <c r="L42" s="151" t="s">
        <v>19</v>
      </c>
      <c r="M42" s="8"/>
      <c r="N42" s="8"/>
      <c r="O42" s="8"/>
    </row>
    <row r="43" spans="2:15" ht="18.75" customHeight="1" x14ac:dyDescent="0.2">
      <c r="B43" s="151"/>
      <c r="C43" s="151"/>
      <c r="D43" s="151"/>
      <c r="E43" s="158"/>
      <c r="F43" s="151"/>
      <c r="G43" s="151"/>
      <c r="H43" s="151"/>
      <c r="I43" s="151"/>
      <c r="J43" s="151"/>
      <c r="K43" s="151"/>
      <c r="L43" s="151"/>
      <c r="M43" s="8"/>
      <c r="N43" s="8"/>
      <c r="O43" s="8"/>
    </row>
    <row r="44" spans="2:15" ht="12.75" x14ac:dyDescent="0.2">
      <c r="B44" s="152" t="s">
        <v>36</v>
      </c>
      <c r="C44" s="152"/>
      <c r="D44" s="9">
        <v>35</v>
      </c>
      <c r="E44" s="11">
        <v>0.91</v>
      </c>
      <c r="F44" s="153">
        <v>1</v>
      </c>
      <c r="G44" s="154"/>
      <c r="H44" s="153">
        <v>0.75</v>
      </c>
      <c r="I44" s="154"/>
      <c r="J44" s="153">
        <v>0.95</v>
      </c>
      <c r="K44" s="154"/>
      <c r="L44" s="11">
        <f>+AVERAGE(E44:K44)</f>
        <v>0.90250000000000008</v>
      </c>
      <c r="M44" s="8"/>
      <c r="N44" s="8"/>
      <c r="O44" s="8"/>
    </row>
    <row r="45" spans="2:15" ht="12.75" x14ac:dyDescent="0.2">
      <c r="B45" s="152" t="s">
        <v>37</v>
      </c>
      <c r="C45" s="152"/>
      <c r="D45" s="9">
        <v>18</v>
      </c>
      <c r="E45" s="11">
        <v>0.89</v>
      </c>
      <c r="F45" s="153">
        <v>0.89</v>
      </c>
      <c r="G45" s="154"/>
      <c r="H45" s="153">
        <v>0.97</v>
      </c>
      <c r="I45" s="154"/>
      <c r="J45" s="153">
        <v>1</v>
      </c>
      <c r="K45" s="154"/>
      <c r="L45" s="57">
        <f>+AVERAGE(E45:K45)</f>
        <v>0.9375</v>
      </c>
      <c r="M45" s="8"/>
      <c r="N45" s="8"/>
      <c r="O45" s="8"/>
    </row>
    <row r="46" spans="2:15" ht="12.75" x14ac:dyDescent="0.2">
      <c r="B46" s="151" t="s">
        <v>34</v>
      </c>
      <c r="C46" s="151"/>
      <c r="D46" s="151"/>
      <c r="E46" s="151"/>
      <c r="F46" s="151"/>
      <c r="G46" s="151"/>
      <c r="H46" s="151"/>
      <c r="I46" s="151"/>
      <c r="J46" s="151"/>
      <c r="K46" s="151"/>
      <c r="L46" s="20">
        <f>+AVERAGE(L44:L45)</f>
        <v>0.92</v>
      </c>
      <c r="M46" s="8"/>
      <c r="N46" s="8"/>
      <c r="O46" s="8"/>
    </row>
    <row r="47" spans="2:15" ht="12.75" x14ac:dyDescent="0.2">
      <c r="B47" s="5"/>
      <c r="C47" s="5"/>
      <c r="D47" s="5"/>
      <c r="E47" s="5"/>
      <c r="F47" s="5"/>
      <c r="G47" s="5"/>
      <c r="H47" s="5"/>
      <c r="I47" s="5"/>
      <c r="J47" s="5"/>
      <c r="K47" s="5"/>
      <c r="L47" s="21"/>
      <c r="M47" s="8"/>
      <c r="N47" s="8"/>
      <c r="O47" s="8"/>
    </row>
    <row r="48" spans="2:15" ht="50.25" customHeight="1" x14ac:dyDescent="0.2">
      <c r="B48" s="162" t="s">
        <v>12</v>
      </c>
      <c r="C48" s="162"/>
      <c r="D48" s="26" t="s">
        <v>1</v>
      </c>
      <c r="E48" s="26" t="s">
        <v>29</v>
      </c>
      <c r="F48" s="24" t="s">
        <v>38</v>
      </c>
      <c r="G48" s="24" t="s">
        <v>80</v>
      </c>
      <c r="H48" s="6" t="s">
        <v>17</v>
      </c>
      <c r="I48" s="6" t="s">
        <v>39</v>
      </c>
      <c r="J48" s="7"/>
      <c r="K48" s="7"/>
      <c r="L48" s="7"/>
      <c r="M48" s="8"/>
      <c r="N48" s="8"/>
      <c r="O48" s="8"/>
    </row>
    <row r="49" spans="2:15" ht="12.75" x14ac:dyDescent="0.2">
      <c r="B49" s="137" t="s">
        <v>40</v>
      </c>
      <c r="C49" s="137"/>
      <c r="D49" s="27">
        <v>3</v>
      </c>
      <c r="E49" s="28">
        <v>0.89</v>
      </c>
      <c r="F49" s="28">
        <v>0.95</v>
      </c>
      <c r="G49" s="29">
        <v>0.95</v>
      </c>
      <c r="H49" s="30">
        <v>1</v>
      </c>
      <c r="I49" s="30">
        <f>+AVERAGE(E49:H49)</f>
        <v>0.94750000000000001</v>
      </c>
      <c r="J49" s="31"/>
      <c r="K49" s="32"/>
      <c r="L49" s="31"/>
      <c r="M49" s="8"/>
      <c r="N49" s="8"/>
      <c r="O49" s="8"/>
    </row>
    <row r="50" spans="2:15" ht="12.75" x14ac:dyDescent="0.2">
      <c r="B50" s="163" t="s">
        <v>41</v>
      </c>
      <c r="C50" s="163"/>
      <c r="D50" s="33">
        <v>4</v>
      </c>
      <c r="E50" s="28">
        <v>0.75</v>
      </c>
      <c r="F50" s="28">
        <v>0.8</v>
      </c>
      <c r="G50" s="28">
        <v>0.83</v>
      </c>
      <c r="H50" s="30">
        <v>1</v>
      </c>
      <c r="I50" s="30">
        <f>+AVERAGE(E50:H50)</f>
        <v>0.84499999999999997</v>
      </c>
      <c r="J50" s="31"/>
      <c r="K50" s="32"/>
      <c r="L50" s="31"/>
      <c r="M50" s="8"/>
      <c r="N50" s="8"/>
      <c r="O50" s="8"/>
    </row>
    <row r="51" spans="2:15" ht="12.75" x14ac:dyDescent="0.2">
      <c r="B51" s="164" t="s">
        <v>42</v>
      </c>
      <c r="C51" s="164"/>
      <c r="D51" s="34">
        <v>11</v>
      </c>
      <c r="E51" s="28">
        <v>1</v>
      </c>
      <c r="F51" s="28">
        <v>0.91</v>
      </c>
      <c r="G51" s="35">
        <v>1</v>
      </c>
      <c r="H51" s="30">
        <v>1</v>
      </c>
      <c r="I51" s="30">
        <f>+AVERAGE(E51:H51)</f>
        <v>0.97750000000000004</v>
      </c>
      <c r="J51" s="31"/>
      <c r="K51" s="32"/>
      <c r="L51" s="31"/>
      <c r="M51" s="8"/>
      <c r="N51" s="8"/>
      <c r="O51" s="8"/>
    </row>
    <row r="52" spans="2:15" ht="12.75" x14ac:dyDescent="0.2">
      <c r="B52" s="142" t="s">
        <v>43</v>
      </c>
      <c r="C52" s="142"/>
      <c r="D52" s="142"/>
      <c r="E52" s="142"/>
      <c r="F52" s="142"/>
      <c r="G52" s="142"/>
      <c r="H52" s="142"/>
      <c r="I52" s="36">
        <f>+AVERAGE(I49:I51)</f>
        <v>0.92333333333333334</v>
      </c>
      <c r="J52" s="31"/>
      <c r="K52" s="32"/>
      <c r="L52" s="31"/>
      <c r="M52" s="8"/>
      <c r="N52" s="8"/>
      <c r="O52" s="8"/>
    </row>
    <row r="53" spans="2:15" ht="12.75" x14ac:dyDescent="0.2"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ht="33.75" customHeight="1" x14ac:dyDescent="0.2">
      <c r="B54" s="143" t="s">
        <v>12</v>
      </c>
      <c r="C54" s="144"/>
      <c r="D54" s="147" t="s">
        <v>1</v>
      </c>
      <c r="E54" s="149" t="s">
        <v>13</v>
      </c>
      <c r="F54" s="143" t="s">
        <v>44</v>
      </c>
      <c r="G54" s="144"/>
      <c r="H54" s="143" t="s">
        <v>16</v>
      </c>
      <c r="I54" s="144"/>
      <c r="J54" s="143" t="s">
        <v>17</v>
      </c>
      <c r="K54" s="144"/>
      <c r="L54" s="147" t="s">
        <v>35</v>
      </c>
      <c r="M54" s="147" t="s">
        <v>19</v>
      </c>
      <c r="N54" s="8"/>
      <c r="O54" s="8"/>
    </row>
    <row r="55" spans="2:15" ht="20.25" customHeight="1" x14ac:dyDescent="0.2">
      <c r="B55" s="145"/>
      <c r="C55" s="146"/>
      <c r="D55" s="148"/>
      <c r="E55" s="150"/>
      <c r="F55" s="145"/>
      <c r="G55" s="146"/>
      <c r="H55" s="145"/>
      <c r="I55" s="146"/>
      <c r="J55" s="145"/>
      <c r="K55" s="146"/>
      <c r="L55" s="148"/>
      <c r="M55" s="148"/>
      <c r="N55" s="8"/>
      <c r="O55" s="8"/>
    </row>
    <row r="56" spans="2:15" ht="12.75" x14ac:dyDescent="0.2">
      <c r="B56" s="138" t="s">
        <v>45</v>
      </c>
      <c r="C56" s="139"/>
      <c r="D56" s="9">
        <v>9</v>
      </c>
      <c r="E56" s="11">
        <v>1</v>
      </c>
      <c r="F56" s="140">
        <v>0.95740000000000003</v>
      </c>
      <c r="G56" s="141"/>
      <c r="H56" s="140">
        <v>0.95</v>
      </c>
      <c r="I56" s="141"/>
      <c r="J56" s="140">
        <v>1</v>
      </c>
      <c r="K56" s="141"/>
      <c r="L56" s="11">
        <v>0.83299999999999996</v>
      </c>
      <c r="M56" s="11">
        <f>+AVERAGE(E56:L56)</f>
        <v>0.94808000000000003</v>
      </c>
      <c r="N56" s="8"/>
      <c r="O56" s="8"/>
    </row>
    <row r="57" spans="2:15" ht="13.5" customHeight="1" x14ac:dyDescent="0.2">
      <c r="B57" s="37"/>
      <c r="C57" s="37"/>
      <c r="D57" s="25"/>
      <c r="E57" s="38"/>
      <c r="F57" s="38"/>
      <c r="G57" s="25"/>
      <c r="H57" s="38"/>
      <c r="I57" s="25"/>
      <c r="J57" s="38"/>
      <c r="K57" s="25"/>
      <c r="L57" s="38"/>
      <c r="M57" s="8"/>
      <c r="N57" s="8"/>
      <c r="O57" s="8"/>
    </row>
    <row r="58" spans="2:15" ht="12.75" x14ac:dyDescent="0.2">
      <c r="B58" s="151" t="s">
        <v>12</v>
      </c>
      <c r="C58" s="151"/>
      <c r="D58" s="151" t="s">
        <v>1</v>
      </c>
      <c r="E58" s="158" t="s">
        <v>13</v>
      </c>
      <c r="F58" s="151" t="s">
        <v>29</v>
      </c>
      <c r="G58" s="151"/>
      <c r="H58" s="151" t="s">
        <v>26</v>
      </c>
      <c r="I58" s="151"/>
      <c r="J58" s="151" t="s">
        <v>30</v>
      </c>
      <c r="K58" s="151"/>
      <c r="L58" s="151" t="s">
        <v>31</v>
      </c>
      <c r="M58" s="151"/>
      <c r="N58" s="151" t="s">
        <v>32</v>
      </c>
      <c r="O58" s="151"/>
    </row>
    <row r="59" spans="2:15" ht="39" customHeight="1" x14ac:dyDescent="0.2">
      <c r="B59" s="151"/>
      <c r="C59" s="151"/>
      <c r="D59" s="151"/>
      <c r="E59" s="158"/>
      <c r="F59" s="151"/>
      <c r="G59" s="151"/>
      <c r="H59" s="151"/>
      <c r="I59" s="151"/>
      <c r="J59" s="151"/>
      <c r="K59" s="151"/>
      <c r="L59" s="151"/>
      <c r="M59" s="151"/>
      <c r="N59" s="151"/>
      <c r="O59" s="151"/>
    </row>
    <row r="60" spans="2:15" ht="12.75" x14ac:dyDescent="0.2">
      <c r="B60" s="152" t="s">
        <v>78</v>
      </c>
      <c r="C60" s="152"/>
      <c r="D60" s="54">
        <v>4</v>
      </c>
      <c r="E60" s="53">
        <v>0.5</v>
      </c>
      <c r="F60" s="153">
        <v>1</v>
      </c>
      <c r="G60" s="154"/>
      <c r="H60" s="153">
        <v>0.95</v>
      </c>
      <c r="I60" s="154"/>
      <c r="J60" s="153">
        <v>1</v>
      </c>
      <c r="K60" s="154"/>
      <c r="L60" s="153">
        <v>0.75</v>
      </c>
      <c r="M60" s="153"/>
      <c r="N60" s="153">
        <v>0.75</v>
      </c>
      <c r="O60" s="154"/>
    </row>
    <row r="61" spans="2:15" ht="12.75" x14ac:dyDescent="0.2">
      <c r="B61" s="155" t="s">
        <v>34</v>
      </c>
      <c r="C61" s="156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7">
        <f>(E60+F60+H60+J60+L60+N60)/6</f>
        <v>0.82500000000000007</v>
      </c>
      <c r="O61" s="156"/>
    </row>
    <row r="62" spans="2:15" ht="12.75" x14ac:dyDescent="0.2"/>
    <row r="63" spans="2:15" ht="12.75" x14ac:dyDescent="0.2"/>
    <row r="64" spans="2:15" ht="12.75" x14ac:dyDescent="0.2"/>
    <row r="65" spans="2:15" ht="63.75" x14ac:dyDescent="0.2">
      <c r="B65" s="162" t="s">
        <v>12</v>
      </c>
      <c r="C65" s="162"/>
      <c r="D65" s="26" t="s">
        <v>1</v>
      </c>
      <c r="E65" s="26" t="s">
        <v>29</v>
      </c>
      <c r="F65" s="55" t="s">
        <v>81</v>
      </c>
      <c r="G65" s="24" t="s">
        <v>80</v>
      </c>
      <c r="H65" s="55" t="s">
        <v>39</v>
      </c>
      <c r="I65" s="65"/>
    </row>
    <row r="66" spans="2:15" ht="12.75" x14ac:dyDescent="0.2">
      <c r="B66" s="137" t="s">
        <v>73</v>
      </c>
      <c r="C66" s="137"/>
      <c r="D66" s="27">
        <v>3</v>
      </c>
      <c r="E66" s="28">
        <v>1</v>
      </c>
      <c r="F66" s="28">
        <v>1</v>
      </c>
      <c r="G66" s="29">
        <v>1</v>
      </c>
      <c r="H66" s="30">
        <f>+AVERAGE(E66:G66)</f>
        <v>1</v>
      </c>
      <c r="I66" s="66"/>
    </row>
    <row r="67" spans="2:15" ht="12.75" x14ac:dyDescent="0.2">
      <c r="B67" s="163" t="s">
        <v>79</v>
      </c>
      <c r="C67" s="163"/>
      <c r="D67" s="33">
        <v>3</v>
      </c>
      <c r="E67" s="28">
        <v>1</v>
      </c>
      <c r="F67" s="28">
        <v>1</v>
      </c>
      <c r="G67" s="28">
        <v>1</v>
      </c>
      <c r="H67" s="30">
        <f>+AVERAGE(E67:G67)</f>
        <v>1</v>
      </c>
      <c r="I67" s="66"/>
    </row>
    <row r="68" spans="2:15" ht="12.75" customHeight="1" x14ac:dyDescent="0.2">
      <c r="B68" s="63" t="s">
        <v>43</v>
      </c>
      <c r="C68" s="64"/>
      <c r="D68" s="64"/>
      <c r="E68" s="64"/>
      <c r="F68" s="64"/>
      <c r="G68" s="64"/>
      <c r="H68" s="36">
        <f>+AVERAGE(H66:H67)</f>
        <v>1</v>
      </c>
      <c r="I68" s="66"/>
    </row>
    <row r="69" spans="2:15" ht="9" customHeight="1" x14ac:dyDescent="0.2"/>
    <row r="70" spans="2:15" ht="12.75" x14ac:dyDescent="0.2">
      <c r="B70" s="12" t="s">
        <v>77</v>
      </c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2:15" ht="8.25" customHeight="1" x14ac:dyDescent="0.2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 x14ac:dyDescent="0.2">
      <c r="B72" s="151" t="s">
        <v>12</v>
      </c>
      <c r="C72" s="151"/>
      <c r="D72" s="52" t="s">
        <v>1</v>
      </c>
      <c r="E72" s="52" t="s">
        <v>13</v>
      </c>
      <c r="F72" s="52" t="s">
        <v>14</v>
      </c>
      <c r="G72" s="52" t="s">
        <v>15</v>
      </c>
      <c r="H72" s="52" t="s">
        <v>16</v>
      </c>
      <c r="I72" s="52" t="s">
        <v>17</v>
      </c>
      <c r="J72" s="52" t="s">
        <v>18</v>
      </c>
      <c r="K72" s="52" t="s">
        <v>19</v>
      </c>
      <c r="L72" s="8"/>
      <c r="M72" s="8"/>
      <c r="N72" s="8"/>
      <c r="O72" s="8"/>
    </row>
    <row r="73" spans="2:15" ht="12.75" x14ac:dyDescent="0.2">
      <c r="B73" s="152" t="s">
        <v>20</v>
      </c>
      <c r="C73" s="152"/>
      <c r="D73" s="54">
        <v>45</v>
      </c>
      <c r="E73" s="13">
        <v>0.84</v>
      </c>
      <c r="F73" s="14">
        <v>0.9</v>
      </c>
      <c r="G73" s="15">
        <v>0.92</v>
      </c>
      <c r="H73" s="14">
        <v>0.87</v>
      </c>
      <c r="I73" s="15">
        <v>0.89</v>
      </c>
      <c r="J73" s="15">
        <v>0.93</v>
      </c>
      <c r="K73" s="16">
        <f>+AVERAGE(E73:J73)</f>
        <v>0.89166666666666661</v>
      </c>
      <c r="L73" s="8"/>
      <c r="M73" s="8"/>
      <c r="N73" s="8"/>
      <c r="O73" s="8"/>
    </row>
    <row r="74" spans="2:15" ht="12.75" x14ac:dyDescent="0.2">
      <c r="B74" s="138" t="s">
        <v>21</v>
      </c>
      <c r="C74" s="139"/>
      <c r="D74" s="54">
        <v>29</v>
      </c>
      <c r="E74" s="13">
        <v>1</v>
      </c>
      <c r="F74" s="14">
        <v>1</v>
      </c>
      <c r="G74" s="15">
        <v>0.99</v>
      </c>
      <c r="H74" s="14">
        <v>0.9</v>
      </c>
      <c r="I74" s="15">
        <v>0.94</v>
      </c>
      <c r="J74" s="15">
        <v>0.99</v>
      </c>
      <c r="K74" s="16">
        <f t="shared" ref="K74:K80" si="1">+AVERAGE(E74:J74)</f>
        <v>0.97000000000000008</v>
      </c>
      <c r="L74" s="8"/>
      <c r="M74" s="8"/>
      <c r="N74" s="8"/>
      <c r="O74" s="8"/>
    </row>
    <row r="75" spans="2:15" ht="24" customHeight="1" x14ac:dyDescent="0.2">
      <c r="B75" s="152" t="s">
        <v>22</v>
      </c>
      <c r="C75" s="152"/>
      <c r="D75" s="54">
        <v>17</v>
      </c>
      <c r="E75" s="14">
        <v>1</v>
      </c>
      <c r="F75" s="17">
        <v>1</v>
      </c>
      <c r="G75" s="53">
        <v>1</v>
      </c>
      <c r="H75" s="17">
        <v>0.99</v>
      </c>
      <c r="I75" s="15">
        <v>1</v>
      </c>
      <c r="J75" s="53">
        <v>1</v>
      </c>
      <c r="K75" s="16">
        <f t="shared" si="1"/>
        <v>0.99833333333333341</v>
      </c>
      <c r="L75" s="8"/>
      <c r="M75" s="8"/>
      <c r="N75" s="8"/>
      <c r="O75" s="8"/>
    </row>
    <row r="76" spans="2:15" ht="30" customHeight="1" x14ac:dyDescent="0.2">
      <c r="B76" s="138" t="s">
        <v>84</v>
      </c>
      <c r="C76" s="139"/>
      <c r="D76" s="54">
        <v>3</v>
      </c>
      <c r="E76" s="14">
        <v>0.91</v>
      </c>
      <c r="F76" s="17">
        <v>0.92</v>
      </c>
      <c r="G76" s="53">
        <v>1</v>
      </c>
      <c r="H76" s="17">
        <v>0.75</v>
      </c>
      <c r="I76" s="15">
        <v>1</v>
      </c>
      <c r="J76" s="53">
        <v>0.96</v>
      </c>
      <c r="K76" s="16">
        <f>+AVERAGE(E76:J76)</f>
        <v>0.92333333333333334</v>
      </c>
      <c r="L76" s="8"/>
      <c r="M76" s="8"/>
      <c r="N76" s="8"/>
      <c r="O76" s="8"/>
    </row>
    <row r="77" spans="2:15" ht="30" customHeight="1" x14ac:dyDescent="0.2">
      <c r="B77" s="138" t="s">
        <v>85</v>
      </c>
      <c r="C77" s="139"/>
      <c r="D77" s="74">
        <v>13</v>
      </c>
      <c r="E77" s="14">
        <v>0.84</v>
      </c>
      <c r="F77" s="17">
        <v>0.91</v>
      </c>
      <c r="G77" s="73">
        <v>0.96</v>
      </c>
      <c r="H77" s="17">
        <v>0.8</v>
      </c>
      <c r="I77" s="15">
        <v>1</v>
      </c>
      <c r="J77" s="73">
        <v>0.89</v>
      </c>
      <c r="K77" s="16">
        <f t="shared" si="1"/>
        <v>0.89999999999999991</v>
      </c>
      <c r="L77" s="8"/>
      <c r="M77" s="8"/>
      <c r="N77" s="8"/>
      <c r="O77" s="8"/>
    </row>
    <row r="78" spans="2:15" ht="12.75" x14ac:dyDescent="0.2">
      <c r="B78" s="138" t="s">
        <v>91</v>
      </c>
      <c r="C78" s="139"/>
      <c r="D78" s="54">
        <v>49</v>
      </c>
      <c r="E78" s="53">
        <v>0.84</v>
      </c>
      <c r="F78" s="53">
        <v>0.84</v>
      </c>
      <c r="G78" s="53">
        <v>0.76</v>
      </c>
      <c r="H78" s="53">
        <v>0.74</v>
      </c>
      <c r="I78" s="53">
        <v>0.86</v>
      </c>
      <c r="J78" s="53">
        <v>0.88</v>
      </c>
      <c r="K78" s="16">
        <f t="shared" si="1"/>
        <v>0.82</v>
      </c>
      <c r="L78" s="8"/>
      <c r="M78" s="8"/>
      <c r="N78" s="8"/>
      <c r="O78" s="8"/>
    </row>
    <row r="79" spans="2:15" ht="12.75" x14ac:dyDescent="0.2">
      <c r="B79" s="138" t="s">
        <v>96</v>
      </c>
      <c r="C79" s="139"/>
      <c r="D79" s="54">
        <v>8</v>
      </c>
      <c r="E79" s="53">
        <v>0.7</v>
      </c>
      <c r="F79" s="53">
        <v>0.83</v>
      </c>
      <c r="G79" s="53">
        <v>0.75</v>
      </c>
      <c r="H79" s="53">
        <v>0.53</v>
      </c>
      <c r="I79" s="53">
        <v>1</v>
      </c>
      <c r="J79" s="53">
        <v>0.93</v>
      </c>
      <c r="K79" s="16">
        <f t="shared" si="1"/>
        <v>0.78999999999999992</v>
      </c>
      <c r="L79" s="8"/>
      <c r="M79" s="8"/>
      <c r="N79" s="8"/>
      <c r="O79" s="8"/>
    </row>
    <row r="80" spans="2:15" ht="12.75" x14ac:dyDescent="0.2">
      <c r="B80" s="138" t="s">
        <v>24</v>
      </c>
      <c r="C80" s="139"/>
      <c r="D80" s="54">
        <v>16</v>
      </c>
      <c r="E80" s="17">
        <v>0.89</v>
      </c>
      <c r="F80" s="17">
        <v>0.95</v>
      </c>
      <c r="G80" s="53">
        <v>0.98</v>
      </c>
      <c r="H80" s="17">
        <v>0.9</v>
      </c>
      <c r="I80" s="15">
        <v>1</v>
      </c>
      <c r="J80" s="53">
        <v>1</v>
      </c>
      <c r="K80" s="16">
        <f t="shared" si="1"/>
        <v>0.95333333333333325</v>
      </c>
      <c r="L80" s="8"/>
      <c r="M80" s="8"/>
      <c r="N80" s="8"/>
      <c r="O80" s="8"/>
    </row>
    <row r="81" spans="2:15" ht="12.75" x14ac:dyDescent="0.2">
      <c r="B81" s="151" t="s">
        <v>25</v>
      </c>
      <c r="C81" s="151"/>
      <c r="D81" s="151"/>
      <c r="E81" s="151"/>
      <c r="F81" s="151"/>
      <c r="G81" s="151"/>
      <c r="H81" s="151"/>
      <c r="I81" s="151"/>
      <c r="J81" s="151"/>
      <c r="K81" s="20">
        <f>+AVERAGE(K73:K80)</f>
        <v>0.90583333333333338</v>
      </c>
      <c r="L81" s="8"/>
      <c r="M81" s="8"/>
      <c r="N81" s="8"/>
      <c r="O81" s="8"/>
    </row>
    <row r="82" spans="2:15" ht="12.75" x14ac:dyDescent="0.2">
      <c r="B82" s="5"/>
      <c r="C82" s="5"/>
      <c r="D82" s="5"/>
      <c r="E82" s="5"/>
      <c r="F82" s="5"/>
      <c r="G82" s="5"/>
      <c r="H82" s="5"/>
      <c r="I82" s="5"/>
      <c r="J82" s="5"/>
      <c r="K82" s="21"/>
      <c r="L82" s="8"/>
      <c r="M82" s="8"/>
      <c r="N82" s="8"/>
      <c r="O82" s="8"/>
    </row>
    <row r="83" spans="2:15" ht="51" x14ac:dyDescent="0.2">
      <c r="B83" s="151" t="s">
        <v>12</v>
      </c>
      <c r="C83" s="151"/>
      <c r="D83" s="52" t="s">
        <v>1</v>
      </c>
      <c r="E83" s="52" t="s">
        <v>14</v>
      </c>
      <c r="F83" s="52" t="s">
        <v>16</v>
      </c>
      <c r="G83" s="52" t="s">
        <v>86</v>
      </c>
      <c r="H83" s="52" t="s">
        <v>17</v>
      </c>
      <c r="I83" s="52" t="s">
        <v>19</v>
      </c>
      <c r="J83" s="5"/>
      <c r="K83" s="5"/>
      <c r="L83" s="8"/>
      <c r="M83" s="8"/>
      <c r="N83" s="8"/>
      <c r="O83" s="8"/>
    </row>
    <row r="84" spans="2:15" ht="12.75" x14ac:dyDescent="0.2">
      <c r="B84" s="158" t="s">
        <v>27</v>
      </c>
      <c r="C84" s="158"/>
      <c r="D84" s="54">
        <v>7</v>
      </c>
      <c r="E84" s="13">
        <v>0.5</v>
      </c>
      <c r="F84" s="14">
        <v>1</v>
      </c>
      <c r="G84" s="15">
        <v>0.8</v>
      </c>
      <c r="H84" s="14">
        <v>1</v>
      </c>
      <c r="I84" s="15">
        <f>+AVERAGE(E84:H84)</f>
        <v>0.82499999999999996</v>
      </c>
      <c r="J84" s="22"/>
      <c r="K84" s="23"/>
      <c r="L84" s="8"/>
      <c r="M84" s="8"/>
      <c r="N84" s="8"/>
      <c r="O84" s="8"/>
    </row>
    <row r="85" spans="2:15" ht="12.75" x14ac:dyDescent="0.2">
      <c r="B85" s="155" t="s">
        <v>28</v>
      </c>
      <c r="C85" s="168"/>
      <c r="D85" s="168"/>
      <c r="E85" s="168"/>
      <c r="F85" s="168"/>
      <c r="G85" s="168"/>
      <c r="H85" s="156"/>
      <c r="I85" s="15">
        <f>+AVERAGE(I84)</f>
        <v>0.82499999999999996</v>
      </c>
      <c r="J85" s="22"/>
      <c r="K85" s="23"/>
      <c r="L85" s="8"/>
      <c r="M85" s="8"/>
      <c r="N85" s="8"/>
      <c r="O85" s="8"/>
    </row>
    <row r="86" spans="2:15" ht="12.75" x14ac:dyDescent="0.2">
      <c r="B86" s="5"/>
      <c r="C86" s="5"/>
      <c r="D86" s="5"/>
      <c r="E86" s="5"/>
      <c r="F86" s="5"/>
      <c r="G86" s="5"/>
      <c r="H86" s="5"/>
      <c r="I86" s="5"/>
      <c r="J86" s="5"/>
      <c r="K86" s="21"/>
      <c r="L86" s="8"/>
      <c r="M86" s="8"/>
      <c r="N86" s="8"/>
      <c r="O86" s="8"/>
    </row>
    <row r="87" spans="2:15" x14ac:dyDescent="0.2">
      <c r="B87" s="151" t="s">
        <v>12</v>
      </c>
      <c r="C87" s="151"/>
      <c r="D87" s="151" t="s">
        <v>1</v>
      </c>
      <c r="E87" s="158" t="s">
        <v>13</v>
      </c>
      <c r="F87" s="151" t="s">
        <v>29</v>
      </c>
      <c r="G87" s="151"/>
      <c r="H87" s="151" t="s">
        <v>26</v>
      </c>
      <c r="I87" s="151"/>
      <c r="J87" s="151" t="s">
        <v>30</v>
      </c>
      <c r="K87" s="155"/>
      <c r="L87" s="52" t="s">
        <v>32</v>
      </c>
      <c r="M87" s="68"/>
      <c r="N87" s="159"/>
      <c r="O87" s="159"/>
    </row>
    <row r="88" spans="2:15" ht="12.75" x14ac:dyDescent="0.2">
      <c r="B88" s="151"/>
      <c r="C88" s="151"/>
      <c r="D88" s="151"/>
      <c r="E88" s="158"/>
      <c r="F88" s="151"/>
      <c r="G88" s="151"/>
      <c r="H88" s="151"/>
      <c r="I88" s="151"/>
      <c r="J88" s="151"/>
      <c r="K88" s="155"/>
      <c r="L88" s="52"/>
      <c r="M88" s="68"/>
      <c r="N88" s="159"/>
      <c r="O88" s="159"/>
    </row>
    <row r="89" spans="2:15" ht="12.75" x14ac:dyDescent="0.2">
      <c r="B89" s="152" t="s">
        <v>33</v>
      </c>
      <c r="C89" s="152"/>
      <c r="D89" s="54">
        <v>16</v>
      </c>
      <c r="E89" s="53">
        <v>0.85</v>
      </c>
      <c r="F89" s="153">
        <v>0.54</v>
      </c>
      <c r="G89" s="154"/>
      <c r="H89" s="153">
        <v>0.89</v>
      </c>
      <c r="I89" s="154"/>
      <c r="J89" s="153">
        <v>0.59</v>
      </c>
      <c r="K89" s="160"/>
      <c r="L89" s="53">
        <v>0.52</v>
      </c>
      <c r="M89" s="68"/>
      <c r="N89" s="161"/>
      <c r="O89" s="159"/>
    </row>
    <row r="90" spans="2:15" ht="12.75" x14ac:dyDescent="0.2">
      <c r="B90" s="155" t="s">
        <v>34</v>
      </c>
      <c r="C90" s="156"/>
      <c r="D90" s="18"/>
      <c r="E90" s="67"/>
      <c r="F90" s="67"/>
      <c r="G90" s="67"/>
      <c r="H90" s="67"/>
      <c r="I90" s="67"/>
      <c r="J90" s="67"/>
      <c r="K90" s="67"/>
      <c r="L90" s="20">
        <f>(E89+F89+H89+J89+L89)/5</f>
        <v>0.67800000000000005</v>
      </c>
      <c r="M90" s="68"/>
      <c r="N90" s="161"/>
      <c r="O90" s="159"/>
    </row>
    <row r="91" spans="2:15" ht="12.75" x14ac:dyDescent="0.2">
      <c r="B91" s="8"/>
      <c r="C91" s="8"/>
      <c r="D91" s="8"/>
      <c r="E91" s="8"/>
      <c r="F91" s="8"/>
      <c r="G91" s="8"/>
      <c r="H91" s="8"/>
      <c r="I91" s="8"/>
      <c r="J91" s="8"/>
      <c r="K91" s="8"/>
      <c r="L91" s="41"/>
      <c r="M91" s="8"/>
      <c r="N91" s="8"/>
      <c r="O91" s="8"/>
    </row>
    <row r="92" spans="2:15" ht="12.75" x14ac:dyDescent="0.2">
      <c r="B92" s="151" t="s">
        <v>12</v>
      </c>
      <c r="C92" s="151"/>
      <c r="D92" s="151" t="s">
        <v>1</v>
      </c>
      <c r="E92" s="158" t="s">
        <v>13</v>
      </c>
      <c r="F92" s="151" t="s">
        <v>26</v>
      </c>
      <c r="G92" s="151"/>
      <c r="H92" s="151" t="s">
        <v>16</v>
      </c>
      <c r="I92" s="151"/>
      <c r="J92" s="151" t="s">
        <v>35</v>
      </c>
      <c r="K92" s="151"/>
      <c r="L92" s="151" t="s">
        <v>19</v>
      </c>
      <c r="M92" s="8"/>
      <c r="N92" s="8"/>
      <c r="O92" s="8"/>
    </row>
    <row r="93" spans="2:15" ht="12.75" x14ac:dyDescent="0.2">
      <c r="B93" s="151"/>
      <c r="C93" s="151"/>
      <c r="D93" s="151"/>
      <c r="E93" s="158"/>
      <c r="F93" s="151"/>
      <c r="G93" s="151"/>
      <c r="H93" s="151"/>
      <c r="I93" s="151"/>
      <c r="J93" s="151"/>
      <c r="K93" s="151"/>
      <c r="L93" s="151"/>
      <c r="M93" s="8"/>
      <c r="N93" s="8"/>
      <c r="O93" s="8"/>
    </row>
    <row r="94" spans="2:15" ht="12.75" x14ac:dyDescent="0.2">
      <c r="B94" s="152" t="s">
        <v>36</v>
      </c>
      <c r="C94" s="152"/>
      <c r="D94" s="54">
        <v>23</v>
      </c>
      <c r="E94" s="53">
        <v>0.99</v>
      </c>
      <c r="F94" s="153">
        <v>0.96</v>
      </c>
      <c r="G94" s="154"/>
      <c r="H94" s="153">
        <v>0.66</v>
      </c>
      <c r="I94" s="154"/>
      <c r="J94" s="153">
        <v>0.93</v>
      </c>
      <c r="K94" s="154"/>
      <c r="L94" s="73">
        <f>+AVERAGE(E94:K94)</f>
        <v>0.88500000000000001</v>
      </c>
      <c r="M94" s="8"/>
      <c r="N94" s="8"/>
      <c r="O94" s="8"/>
    </row>
    <row r="95" spans="2:15" ht="12.75" x14ac:dyDescent="0.2">
      <c r="B95" s="152" t="s">
        <v>37</v>
      </c>
      <c r="C95" s="152"/>
      <c r="D95" s="54">
        <v>13</v>
      </c>
      <c r="E95" s="53">
        <v>0.97</v>
      </c>
      <c r="F95" s="153">
        <v>1</v>
      </c>
      <c r="G95" s="154"/>
      <c r="H95" s="153">
        <v>0.88</v>
      </c>
      <c r="I95" s="154"/>
      <c r="J95" s="153">
        <v>0.92</v>
      </c>
      <c r="K95" s="154"/>
      <c r="L95" s="73">
        <f>+AVERAGE(E95:K95)</f>
        <v>0.9425</v>
      </c>
      <c r="M95" s="8"/>
      <c r="N95" s="8"/>
      <c r="O95" s="8"/>
    </row>
    <row r="96" spans="2:15" ht="12.75" x14ac:dyDescent="0.2">
      <c r="B96" s="151" t="s">
        <v>34</v>
      </c>
      <c r="C96" s="151"/>
      <c r="D96" s="151"/>
      <c r="E96" s="151"/>
      <c r="F96" s="151"/>
      <c r="G96" s="151"/>
      <c r="H96" s="151"/>
      <c r="I96" s="151"/>
      <c r="J96" s="151"/>
      <c r="K96" s="151"/>
      <c r="L96" s="20">
        <f>+AVERAGE(L94:L95)</f>
        <v>0.91375000000000006</v>
      </c>
      <c r="M96" s="8"/>
      <c r="N96" s="8"/>
      <c r="O96" s="8"/>
    </row>
    <row r="97" spans="2:15" ht="12.75" x14ac:dyDescent="0.2">
      <c r="B97" s="5"/>
      <c r="C97" s="5"/>
      <c r="D97" s="5"/>
      <c r="E97" s="5"/>
      <c r="F97" s="5"/>
      <c r="G97" s="5"/>
      <c r="H97" s="5"/>
      <c r="I97" s="5"/>
      <c r="J97" s="5"/>
      <c r="K97" s="5"/>
      <c r="L97" s="21"/>
      <c r="M97" s="8"/>
      <c r="N97" s="8"/>
      <c r="O97" s="8"/>
    </row>
    <row r="98" spans="2:15" ht="51" x14ac:dyDescent="0.2">
      <c r="B98" s="162" t="s">
        <v>12</v>
      </c>
      <c r="C98" s="162"/>
      <c r="D98" s="26" t="s">
        <v>1</v>
      </c>
      <c r="E98" s="26" t="s">
        <v>29</v>
      </c>
      <c r="F98" s="24" t="s">
        <v>38</v>
      </c>
      <c r="G98" s="24" t="s">
        <v>80</v>
      </c>
      <c r="H98" s="55" t="s">
        <v>17</v>
      </c>
      <c r="I98" s="55" t="s">
        <v>39</v>
      </c>
      <c r="J98" s="7"/>
      <c r="K98" s="7"/>
      <c r="L98" s="7"/>
      <c r="M98" s="8"/>
      <c r="N98" s="8"/>
      <c r="O98" s="8"/>
    </row>
    <row r="99" spans="2:15" ht="12.75" x14ac:dyDescent="0.2">
      <c r="B99" s="137" t="s">
        <v>40</v>
      </c>
      <c r="C99" s="137"/>
      <c r="D99" s="27">
        <v>5</v>
      </c>
      <c r="E99" s="28">
        <v>0.93</v>
      </c>
      <c r="F99" s="28">
        <v>0.96</v>
      </c>
      <c r="G99" s="29">
        <v>1</v>
      </c>
      <c r="H99" s="30">
        <v>1</v>
      </c>
      <c r="I99" s="30">
        <f>+AVERAGE(E99:H99)</f>
        <v>0.97250000000000003</v>
      </c>
      <c r="J99" s="31"/>
      <c r="K99" s="32"/>
      <c r="L99" s="31"/>
      <c r="M99" s="8"/>
      <c r="N99" s="8"/>
      <c r="O99" s="8"/>
    </row>
    <row r="100" spans="2:15" ht="12.75" x14ac:dyDescent="0.2">
      <c r="B100" s="163" t="s">
        <v>41</v>
      </c>
      <c r="C100" s="163"/>
      <c r="D100" s="33">
        <v>1</v>
      </c>
      <c r="E100" s="28">
        <v>1</v>
      </c>
      <c r="F100" s="28">
        <v>0.8</v>
      </c>
      <c r="G100" s="28">
        <v>1</v>
      </c>
      <c r="H100" s="30">
        <v>1</v>
      </c>
      <c r="I100" s="30">
        <f>+AVERAGE(E100:H100)</f>
        <v>0.95</v>
      </c>
      <c r="J100" s="31"/>
      <c r="K100" s="32"/>
      <c r="L100" s="31"/>
      <c r="M100" s="8"/>
      <c r="N100" s="8"/>
      <c r="O100" s="8"/>
    </row>
    <row r="101" spans="2:15" ht="12.75" x14ac:dyDescent="0.2">
      <c r="B101" s="164" t="s">
        <v>42</v>
      </c>
      <c r="C101" s="164"/>
      <c r="D101" s="34">
        <v>9</v>
      </c>
      <c r="E101" s="28">
        <v>0.85</v>
      </c>
      <c r="F101" s="28">
        <v>0.91</v>
      </c>
      <c r="G101" s="35">
        <v>1</v>
      </c>
      <c r="H101" s="30">
        <v>1</v>
      </c>
      <c r="I101" s="30">
        <f>+AVERAGE(E101:H101)</f>
        <v>0.94</v>
      </c>
      <c r="J101" s="31"/>
      <c r="K101" s="32"/>
      <c r="L101" s="31"/>
      <c r="M101" s="8"/>
      <c r="N101" s="8"/>
      <c r="O101" s="8"/>
    </row>
    <row r="102" spans="2:15" ht="12.75" x14ac:dyDescent="0.2">
      <c r="B102" s="142" t="s">
        <v>43</v>
      </c>
      <c r="C102" s="142"/>
      <c r="D102" s="142"/>
      <c r="E102" s="142"/>
      <c r="F102" s="142"/>
      <c r="G102" s="142"/>
      <c r="H102" s="142"/>
      <c r="I102" s="36">
        <f>+AVERAGE(I99:I101)</f>
        <v>0.95416666666666661</v>
      </c>
      <c r="J102" s="31"/>
      <c r="K102" s="32"/>
      <c r="L102" s="31"/>
      <c r="M102" s="8"/>
      <c r="N102" s="8"/>
      <c r="O102" s="8"/>
    </row>
    <row r="103" spans="2:15" ht="12.75" x14ac:dyDescent="0.2"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2:15" ht="12.75" x14ac:dyDescent="0.2">
      <c r="B104" s="143" t="s">
        <v>12</v>
      </c>
      <c r="C104" s="144"/>
      <c r="D104" s="147" t="s">
        <v>1</v>
      </c>
      <c r="E104" s="149" t="s">
        <v>13</v>
      </c>
      <c r="F104" s="143" t="s">
        <v>44</v>
      </c>
      <c r="G104" s="144"/>
      <c r="H104" s="143" t="s">
        <v>16</v>
      </c>
      <c r="I104" s="144"/>
      <c r="J104" s="143" t="s">
        <v>17</v>
      </c>
      <c r="K104" s="144"/>
      <c r="L104" s="147" t="s">
        <v>35</v>
      </c>
      <c r="M104" s="147" t="s">
        <v>19</v>
      </c>
      <c r="N104" s="8"/>
      <c r="O104" s="8"/>
    </row>
    <row r="105" spans="2:15" ht="28.5" customHeight="1" x14ac:dyDescent="0.2">
      <c r="B105" s="145"/>
      <c r="C105" s="146"/>
      <c r="D105" s="148"/>
      <c r="E105" s="150"/>
      <c r="F105" s="145"/>
      <c r="G105" s="146"/>
      <c r="H105" s="145"/>
      <c r="I105" s="146"/>
      <c r="J105" s="145"/>
      <c r="K105" s="146"/>
      <c r="L105" s="148"/>
      <c r="M105" s="148"/>
      <c r="N105" s="8"/>
      <c r="O105" s="8"/>
    </row>
    <row r="106" spans="2:15" ht="12.75" x14ac:dyDescent="0.2">
      <c r="B106" s="138" t="s">
        <v>45</v>
      </c>
      <c r="C106" s="139"/>
      <c r="D106" s="54">
        <v>2</v>
      </c>
      <c r="E106" s="53">
        <v>0.93</v>
      </c>
      <c r="F106" s="140">
        <v>0.98</v>
      </c>
      <c r="G106" s="141"/>
      <c r="H106" s="140">
        <v>1</v>
      </c>
      <c r="I106" s="141"/>
      <c r="J106" s="140">
        <v>1</v>
      </c>
      <c r="K106" s="141"/>
      <c r="L106" s="53">
        <v>0.93</v>
      </c>
      <c r="M106" s="53">
        <f>+AVERAGE(E106:L106)</f>
        <v>0.96799999999999997</v>
      </c>
      <c r="N106" s="8"/>
      <c r="O106" s="8"/>
    </row>
    <row r="107" spans="2:15" ht="12.75" x14ac:dyDescent="0.2">
      <c r="B107" s="37"/>
      <c r="C107" s="37"/>
      <c r="D107" s="25"/>
      <c r="E107" s="38"/>
      <c r="F107" s="38"/>
      <c r="G107" s="25"/>
      <c r="H107" s="38"/>
      <c r="I107" s="25"/>
      <c r="J107" s="38"/>
      <c r="K107" s="25"/>
      <c r="L107" s="38"/>
      <c r="M107" s="8"/>
      <c r="N107" s="8"/>
      <c r="O107" s="8"/>
    </row>
    <row r="108" spans="2:15" ht="63.75" x14ac:dyDescent="0.2">
      <c r="B108" s="162" t="s">
        <v>12</v>
      </c>
      <c r="C108" s="162"/>
      <c r="D108" s="26" t="s">
        <v>1</v>
      </c>
      <c r="E108" s="26" t="s">
        <v>29</v>
      </c>
      <c r="F108" s="55" t="s">
        <v>81</v>
      </c>
      <c r="G108" s="24" t="s">
        <v>80</v>
      </c>
      <c r="H108" s="55" t="s">
        <v>39</v>
      </c>
      <c r="I108" s="65"/>
    </row>
    <row r="109" spans="2:15" ht="12.75" x14ac:dyDescent="0.2">
      <c r="B109" s="137" t="s">
        <v>73</v>
      </c>
      <c r="C109" s="137"/>
      <c r="D109" s="27">
        <v>8</v>
      </c>
      <c r="E109" s="28">
        <v>0.8</v>
      </c>
      <c r="F109" s="28">
        <v>0.88</v>
      </c>
      <c r="G109" s="29">
        <v>0.8</v>
      </c>
      <c r="H109" s="30">
        <f>+AVERAGE(E109:G109)</f>
        <v>0.82666666666666677</v>
      </c>
      <c r="I109" s="66"/>
    </row>
    <row r="110" spans="2:15" ht="12.75" x14ac:dyDescent="0.2">
      <c r="B110" s="163" t="s">
        <v>79</v>
      </c>
      <c r="C110" s="163"/>
      <c r="D110" s="33">
        <v>6</v>
      </c>
      <c r="E110" s="28">
        <v>0.94</v>
      </c>
      <c r="F110" s="28">
        <v>0.96</v>
      </c>
      <c r="G110" s="28">
        <v>1</v>
      </c>
      <c r="H110" s="30">
        <f>+AVERAGE(E110:G110)</f>
        <v>0.96666666666666667</v>
      </c>
      <c r="I110" s="66"/>
    </row>
    <row r="111" spans="2:15" ht="25.5" customHeight="1" x14ac:dyDescent="0.2">
      <c r="B111" s="165" t="s">
        <v>43</v>
      </c>
      <c r="C111" s="166"/>
      <c r="D111" s="166"/>
      <c r="E111" s="166"/>
      <c r="F111" s="166"/>
      <c r="G111" s="167"/>
      <c r="H111" s="36">
        <f>+AVERAGE(H109:H110)</f>
        <v>0.89666666666666672</v>
      </c>
      <c r="I111" s="66"/>
    </row>
    <row r="112" spans="2:15" ht="8.25" customHeight="1" x14ac:dyDescent="0.2"/>
    <row r="113" spans="2:15" ht="10.5" customHeight="1" x14ac:dyDescent="0.2">
      <c r="B113" s="12" t="s">
        <v>11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2:15" ht="6.75" customHeight="1" x14ac:dyDescent="0.2"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2:15" x14ac:dyDescent="0.2">
      <c r="B115" s="151" t="s">
        <v>12</v>
      </c>
      <c r="C115" s="151"/>
      <c r="D115" s="87" t="s">
        <v>1</v>
      </c>
      <c r="E115" s="87" t="s">
        <v>13</v>
      </c>
      <c r="F115" s="87" t="s">
        <v>14</v>
      </c>
      <c r="G115" s="87" t="s">
        <v>15</v>
      </c>
      <c r="H115" s="87" t="s">
        <v>16</v>
      </c>
      <c r="I115" s="87" t="s">
        <v>17</v>
      </c>
      <c r="J115" s="87" t="s">
        <v>18</v>
      </c>
      <c r="K115" s="87" t="s">
        <v>19</v>
      </c>
      <c r="L115" s="8"/>
      <c r="M115" s="8"/>
      <c r="N115" s="8"/>
      <c r="O115" s="8"/>
    </row>
    <row r="116" spans="2:15" ht="12.75" x14ac:dyDescent="0.2">
      <c r="B116" s="152" t="s">
        <v>20</v>
      </c>
      <c r="C116" s="152"/>
      <c r="D116" s="86">
        <v>71</v>
      </c>
      <c r="E116" s="13">
        <v>0.89</v>
      </c>
      <c r="F116" s="14">
        <v>0.98299999999999998</v>
      </c>
      <c r="G116" s="15">
        <v>0.97799999999999998</v>
      </c>
      <c r="H116" s="14">
        <v>0.85599999999999998</v>
      </c>
      <c r="I116" s="15">
        <v>0.98799999999999999</v>
      </c>
      <c r="J116" s="15">
        <v>0.94699999999999995</v>
      </c>
      <c r="K116" s="16">
        <f>+AVERAGE(E116:J116)</f>
        <v>0.94033333333333335</v>
      </c>
      <c r="L116" s="8"/>
      <c r="M116" s="8"/>
      <c r="N116" s="8"/>
      <c r="O116" s="8"/>
    </row>
    <row r="117" spans="2:15" ht="12.75" x14ac:dyDescent="0.2">
      <c r="B117" s="138" t="s">
        <v>21</v>
      </c>
      <c r="C117" s="139"/>
      <c r="D117" s="86">
        <v>32</v>
      </c>
      <c r="E117" s="13">
        <v>0.95799999999999996</v>
      </c>
      <c r="F117" s="14">
        <v>0.94</v>
      </c>
      <c r="G117" s="15">
        <v>0.98499999999999999</v>
      </c>
      <c r="H117" s="14">
        <v>0.94</v>
      </c>
      <c r="I117" s="15">
        <v>0.98699999999999999</v>
      </c>
      <c r="J117" s="15">
        <v>0.99</v>
      </c>
      <c r="K117" s="16">
        <f t="shared" ref="K117:K123" si="2">+AVERAGE(E117:J117)</f>
        <v>0.96666666666666667</v>
      </c>
      <c r="L117" s="8"/>
      <c r="M117" s="8"/>
      <c r="N117" s="8"/>
      <c r="O117" s="8"/>
    </row>
    <row r="118" spans="2:15" ht="27" customHeight="1" x14ac:dyDescent="0.2">
      <c r="B118" s="152" t="s">
        <v>22</v>
      </c>
      <c r="C118" s="152"/>
      <c r="D118" s="86">
        <v>19</v>
      </c>
      <c r="E118" s="14">
        <v>0.99</v>
      </c>
      <c r="F118" s="17">
        <v>1</v>
      </c>
      <c r="G118" s="85">
        <v>0.99</v>
      </c>
      <c r="H118" s="17">
        <v>0.99</v>
      </c>
      <c r="I118" s="15">
        <v>1</v>
      </c>
      <c r="J118" s="85">
        <v>0.99</v>
      </c>
      <c r="K118" s="16">
        <f t="shared" si="2"/>
        <v>0.99333333333333329</v>
      </c>
      <c r="L118" s="8"/>
      <c r="M118" s="8"/>
      <c r="N118" s="8"/>
      <c r="O118" s="8"/>
    </row>
    <row r="119" spans="2:15" ht="24.75" customHeight="1" x14ac:dyDescent="0.2">
      <c r="B119" s="138" t="s">
        <v>85</v>
      </c>
      <c r="C119" s="139"/>
      <c r="D119" s="86">
        <v>35</v>
      </c>
      <c r="E119" s="17">
        <v>0.95</v>
      </c>
      <c r="F119" s="17">
        <v>0.96</v>
      </c>
      <c r="G119" s="85">
        <v>0.9</v>
      </c>
      <c r="H119" s="17">
        <v>0.94499999999999995</v>
      </c>
      <c r="I119" s="15">
        <v>1</v>
      </c>
      <c r="J119" s="85">
        <v>0.95</v>
      </c>
      <c r="K119" s="16">
        <f t="shared" si="2"/>
        <v>0.95083333333333331</v>
      </c>
      <c r="L119" s="8"/>
      <c r="M119" s="8"/>
      <c r="N119" s="8"/>
      <c r="O119" s="8"/>
    </row>
    <row r="120" spans="2:15" ht="12.75" x14ac:dyDescent="0.2">
      <c r="B120" s="138" t="s">
        <v>88</v>
      </c>
      <c r="C120" s="139"/>
      <c r="D120" s="86">
        <v>18</v>
      </c>
      <c r="E120" s="17">
        <v>0.96750000000000003</v>
      </c>
      <c r="F120" s="17">
        <v>0.95569999999999999</v>
      </c>
      <c r="G120" s="85">
        <v>0.96</v>
      </c>
      <c r="H120" s="17">
        <v>0.96750000000000003</v>
      </c>
      <c r="I120" s="15">
        <v>1</v>
      </c>
      <c r="J120" s="85">
        <v>0.97</v>
      </c>
      <c r="K120" s="16">
        <f t="shared" si="2"/>
        <v>0.97011666666666663</v>
      </c>
      <c r="L120" s="8"/>
      <c r="M120" s="8"/>
      <c r="N120" s="8"/>
      <c r="O120" s="8"/>
    </row>
    <row r="121" spans="2:15" ht="12.75" x14ac:dyDescent="0.2">
      <c r="B121" s="138" t="s">
        <v>82</v>
      </c>
      <c r="C121" s="139"/>
      <c r="D121" s="86">
        <v>1</v>
      </c>
      <c r="E121" s="17">
        <v>1</v>
      </c>
      <c r="F121" s="17">
        <v>0.92</v>
      </c>
      <c r="G121" s="85">
        <v>1</v>
      </c>
      <c r="H121" s="17">
        <v>0.875</v>
      </c>
      <c r="I121" s="15">
        <v>1</v>
      </c>
      <c r="J121" s="85">
        <v>1</v>
      </c>
      <c r="K121" s="16">
        <f t="shared" si="2"/>
        <v>0.96583333333333332</v>
      </c>
      <c r="L121" s="8"/>
      <c r="M121" s="8"/>
      <c r="N121" s="8"/>
      <c r="O121" s="8"/>
    </row>
    <row r="122" spans="2:15" ht="12.75" x14ac:dyDescent="0.2">
      <c r="B122" s="138" t="s">
        <v>89</v>
      </c>
      <c r="C122" s="139"/>
      <c r="D122" s="86">
        <v>69</v>
      </c>
      <c r="E122" s="85">
        <v>0.88</v>
      </c>
      <c r="F122" s="85">
        <v>0.85599999999999998</v>
      </c>
      <c r="G122" s="85">
        <v>0.97</v>
      </c>
      <c r="H122" s="85">
        <v>0.69</v>
      </c>
      <c r="I122" s="85">
        <v>0.99</v>
      </c>
      <c r="J122" s="85">
        <v>0.92</v>
      </c>
      <c r="K122" s="16">
        <f t="shared" si="2"/>
        <v>0.8843333333333333</v>
      </c>
      <c r="L122" s="8"/>
      <c r="M122" s="8"/>
      <c r="N122" s="8"/>
      <c r="O122" s="8"/>
    </row>
    <row r="123" spans="2:15" ht="12.75" x14ac:dyDescent="0.2">
      <c r="B123" s="138" t="s">
        <v>24</v>
      </c>
      <c r="C123" s="139"/>
      <c r="D123" s="86">
        <v>32</v>
      </c>
      <c r="E123" s="17">
        <v>0.95</v>
      </c>
      <c r="F123" s="17">
        <v>0.96</v>
      </c>
      <c r="G123" s="85">
        <v>0.98</v>
      </c>
      <c r="H123" s="17">
        <v>0.94</v>
      </c>
      <c r="I123" s="15">
        <v>1</v>
      </c>
      <c r="J123" s="85">
        <v>0.98</v>
      </c>
      <c r="K123" s="16">
        <f t="shared" si="2"/>
        <v>0.96833333333333338</v>
      </c>
      <c r="L123" s="8"/>
      <c r="M123" s="8"/>
      <c r="N123" s="8"/>
      <c r="O123" s="8"/>
    </row>
    <row r="124" spans="2:15" ht="12.75" x14ac:dyDescent="0.2">
      <c r="B124" s="151" t="s">
        <v>25</v>
      </c>
      <c r="C124" s="151"/>
      <c r="D124" s="151"/>
      <c r="E124" s="151"/>
      <c r="F124" s="151"/>
      <c r="G124" s="151"/>
      <c r="H124" s="151"/>
      <c r="I124" s="151"/>
      <c r="J124" s="151"/>
      <c r="K124" s="20">
        <f>+AVERAGE(K116:K123)</f>
        <v>0.95497291666666662</v>
      </c>
      <c r="L124" s="8"/>
      <c r="M124" s="8"/>
      <c r="N124" s="8"/>
      <c r="O124" s="8"/>
    </row>
    <row r="125" spans="2:15" ht="12.75" x14ac:dyDescent="0.2">
      <c r="B125" s="5"/>
      <c r="C125" s="5"/>
      <c r="D125" s="5"/>
      <c r="E125" s="5"/>
      <c r="F125" s="5"/>
      <c r="G125" s="5"/>
      <c r="H125" s="5"/>
      <c r="I125" s="5"/>
      <c r="J125" s="5"/>
      <c r="K125" s="21"/>
      <c r="L125" s="8"/>
      <c r="M125" s="8"/>
      <c r="N125" s="8"/>
      <c r="O125" s="8"/>
    </row>
    <row r="126" spans="2:15" ht="51" x14ac:dyDescent="0.2">
      <c r="B126" s="151" t="s">
        <v>12</v>
      </c>
      <c r="C126" s="151"/>
      <c r="D126" s="87" t="s">
        <v>1</v>
      </c>
      <c r="E126" s="87" t="s">
        <v>14</v>
      </c>
      <c r="F126" s="87" t="s">
        <v>16</v>
      </c>
      <c r="G126" s="87" t="s">
        <v>86</v>
      </c>
      <c r="H126" s="87" t="s">
        <v>17</v>
      </c>
      <c r="I126" s="87" t="s">
        <v>19</v>
      </c>
      <c r="J126" s="5"/>
      <c r="K126" s="5"/>
      <c r="L126" s="8"/>
      <c r="M126" s="8"/>
      <c r="N126" s="8"/>
      <c r="O126" s="8"/>
    </row>
    <row r="127" spans="2:15" ht="12.75" x14ac:dyDescent="0.2">
      <c r="B127" s="158" t="s">
        <v>27</v>
      </c>
      <c r="C127" s="158"/>
      <c r="D127" s="86">
        <v>42</v>
      </c>
      <c r="E127" s="13">
        <v>0.60499999999999998</v>
      </c>
      <c r="F127" s="14">
        <v>0.93</v>
      </c>
      <c r="G127" s="15">
        <v>0.66</v>
      </c>
      <c r="H127" s="14">
        <v>0.90749999999999997</v>
      </c>
      <c r="I127" s="15">
        <f>+AVERAGE(E127:H127)</f>
        <v>0.77562500000000001</v>
      </c>
      <c r="J127" s="22"/>
      <c r="K127" s="23"/>
      <c r="L127" s="8"/>
      <c r="M127" s="8"/>
      <c r="N127" s="8"/>
      <c r="O127" s="8"/>
    </row>
    <row r="128" spans="2:15" ht="12.75" x14ac:dyDescent="0.2">
      <c r="B128" s="5"/>
      <c r="C128" s="5"/>
      <c r="D128" s="5"/>
      <c r="E128" s="5"/>
      <c r="F128" s="5"/>
      <c r="G128" s="5"/>
      <c r="H128" s="5"/>
      <c r="I128" s="5"/>
      <c r="J128" s="5"/>
      <c r="K128" s="21"/>
      <c r="L128" s="8"/>
      <c r="M128" s="8"/>
      <c r="N128" s="8"/>
      <c r="O128" s="8"/>
    </row>
    <row r="129" spans="2:15" x14ac:dyDescent="0.2">
      <c r="B129" s="151" t="s">
        <v>12</v>
      </c>
      <c r="C129" s="151"/>
      <c r="D129" s="151" t="s">
        <v>1</v>
      </c>
      <c r="E129" s="158" t="s">
        <v>13</v>
      </c>
      <c r="F129" s="151" t="s">
        <v>29</v>
      </c>
      <c r="G129" s="151"/>
      <c r="H129" s="151" t="s">
        <v>26</v>
      </c>
      <c r="I129" s="151"/>
      <c r="J129" s="151" t="s">
        <v>30</v>
      </c>
      <c r="K129" s="155"/>
      <c r="L129" s="87" t="s">
        <v>32</v>
      </c>
      <c r="M129" s="68"/>
      <c r="N129" s="159"/>
      <c r="O129" s="159"/>
    </row>
    <row r="130" spans="2:15" ht="12.75" x14ac:dyDescent="0.2">
      <c r="B130" s="151"/>
      <c r="C130" s="151"/>
      <c r="D130" s="151"/>
      <c r="E130" s="158"/>
      <c r="F130" s="151"/>
      <c r="G130" s="151"/>
      <c r="H130" s="151"/>
      <c r="I130" s="151"/>
      <c r="J130" s="151"/>
      <c r="K130" s="155"/>
      <c r="L130" s="87"/>
      <c r="M130" s="68"/>
      <c r="N130" s="159"/>
      <c r="O130" s="159"/>
    </row>
    <row r="131" spans="2:15" ht="12.75" x14ac:dyDescent="0.2">
      <c r="B131" s="152" t="s">
        <v>33</v>
      </c>
      <c r="C131" s="152"/>
      <c r="D131" s="86">
        <v>22</v>
      </c>
      <c r="E131" s="85">
        <v>0.94</v>
      </c>
      <c r="F131" s="153">
        <v>0.79500000000000004</v>
      </c>
      <c r="G131" s="154"/>
      <c r="H131" s="153">
        <v>1</v>
      </c>
      <c r="I131" s="154"/>
      <c r="J131" s="153">
        <v>1</v>
      </c>
      <c r="K131" s="160"/>
      <c r="L131" s="85">
        <v>0.77800000000000002</v>
      </c>
      <c r="M131" s="68"/>
      <c r="N131" s="161"/>
      <c r="O131" s="159"/>
    </row>
    <row r="132" spans="2:15" ht="12.75" x14ac:dyDescent="0.2">
      <c r="B132" s="155" t="s">
        <v>34</v>
      </c>
      <c r="C132" s="156"/>
      <c r="D132" s="18"/>
      <c r="E132" s="67"/>
      <c r="F132" s="67"/>
      <c r="G132" s="67"/>
      <c r="H132" s="67"/>
      <c r="I132" s="67"/>
      <c r="J132" s="67"/>
      <c r="K132" s="67"/>
      <c r="L132" s="20">
        <f>(E131+F131+H131+J131+L131)/5</f>
        <v>0.90259999999999996</v>
      </c>
      <c r="M132" s="68"/>
      <c r="N132" s="161"/>
      <c r="O132" s="159"/>
    </row>
    <row r="133" spans="2:15" ht="12.75" x14ac:dyDescent="0.2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41"/>
      <c r="M133" s="8"/>
      <c r="N133" s="8"/>
      <c r="O133" s="8"/>
    </row>
    <row r="134" spans="2:15" ht="12.75" x14ac:dyDescent="0.2">
      <c r="B134" s="151" t="s">
        <v>12</v>
      </c>
      <c r="C134" s="151"/>
      <c r="D134" s="151" t="s">
        <v>1</v>
      </c>
      <c r="E134" s="158" t="s">
        <v>13</v>
      </c>
      <c r="F134" s="151" t="s">
        <v>26</v>
      </c>
      <c r="G134" s="151"/>
      <c r="H134" s="151" t="s">
        <v>16</v>
      </c>
      <c r="I134" s="151"/>
      <c r="J134" s="151" t="s">
        <v>35</v>
      </c>
      <c r="K134" s="151"/>
      <c r="L134" s="151" t="s">
        <v>19</v>
      </c>
      <c r="M134" s="8"/>
      <c r="N134" s="8"/>
      <c r="O134" s="8"/>
    </row>
    <row r="135" spans="2:15" ht="12.75" x14ac:dyDescent="0.2">
      <c r="B135" s="151"/>
      <c r="C135" s="151"/>
      <c r="D135" s="151"/>
      <c r="E135" s="158"/>
      <c r="F135" s="151"/>
      <c r="G135" s="151"/>
      <c r="H135" s="151"/>
      <c r="I135" s="151"/>
      <c r="J135" s="151"/>
      <c r="K135" s="151"/>
      <c r="L135" s="151"/>
      <c r="M135" s="8"/>
      <c r="N135" s="8"/>
      <c r="O135" s="8"/>
    </row>
    <row r="136" spans="2:15" ht="12.75" x14ac:dyDescent="0.2">
      <c r="B136" s="152" t="s">
        <v>36</v>
      </c>
      <c r="C136" s="152"/>
      <c r="D136" s="86">
        <v>22</v>
      </c>
      <c r="E136" s="85">
        <v>0.98799999999999999</v>
      </c>
      <c r="F136" s="153">
        <v>1</v>
      </c>
      <c r="G136" s="154"/>
      <c r="H136" s="153">
        <v>0.96499999999999997</v>
      </c>
      <c r="I136" s="154"/>
      <c r="J136" s="153">
        <v>0.89</v>
      </c>
      <c r="K136" s="154"/>
      <c r="L136" s="85">
        <f>+AVERAGE(E136:K136)</f>
        <v>0.96074999999999999</v>
      </c>
      <c r="M136" s="8"/>
      <c r="N136" s="8"/>
      <c r="O136" s="8"/>
    </row>
    <row r="137" spans="2:15" ht="12.75" x14ac:dyDescent="0.2">
      <c r="B137" s="152" t="s">
        <v>37</v>
      </c>
      <c r="C137" s="152"/>
      <c r="D137" s="86">
        <v>17</v>
      </c>
      <c r="E137" s="85">
        <v>0.93</v>
      </c>
      <c r="F137" s="153">
        <v>1</v>
      </c>
      <c r="G137" s="154"/>
      <c r="H137" s="153">
        <v>0.96</v>
      </c>
      <c r="I137" s="154"/>
      <c r="J137" s="153">
        <v>1</v>
      </c>
      <c r="K137" s="154"/>
      <c r="L137" s="85">
        <f>+AVERAGE(E137:K137)</f>
        <v>0.97250000000000003</v>
      </c>
      <c r="M137" s="8"/>
      <c r="N137" s="8"/>
      <c r="O137" s="8"/>
    </row>
    <row r="138" spans="2:15" ht="12.75" x14ac:dyDescent="0.2">
      <c r="B138" s="151" t="s">
        <v>34</v>
      </c>
      <c r="C138" s="151"/>
      <c r="D138" s="151"/>
      <c r="E138" s="151"/>
      <c r="F138" s="151"/>
      <c r="G138" s="151"/>
      <c r="H138" s="151"/>
      <c r="I138" s="151"/>
      <c r="J138" s="151"/>
      <c r="K138" s="151"/>
      <c r="L138" s="20">
        <f>+AVERAGE(L136:L137)</f>
        <v>0.96662500000000007</v>
      </c>
      <c r="M138" s="8"/>
      <c r="N138" s="8"/>
      <c r="O138" s="8"/>
    </row>
    <row r="139" spans="2:15" ht="12.75" x14ac:dyDescent="0.2"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21"/>
      <c r="M139" s="8"/>
      <c r="N139" s="8"/>
      <c r="O139" s="8"/>
    </row>
    <row r="140" spans="2:15" ht="51" x14ac:dyDescent="0.2">
      <c r="B140" s="162" t="s">
        <v>12</v>
      </c>
      <c r="C140" s="162"/>
      <c r="D140" s="26" t="s">
        <v>1</v>
      </c>
      <c r="E140" s="26" t="s">
        <v>29</v>
      </c>
      <c r="F140" s="24" t="s">
        <v>38</v>
      </c>
      <c r="G140" s="24" t="s">
        <v>80</v>
      </c>
      <c r="H140" s="88" t="s">
        <v>17</v>
      </c>
      <c r="I140" s="88" t="s">
        <v>39</v>
      </c>
      <c r="J140" s="7"/>
      <c r="K140" s="7"/>
      <c r="L140" s="7"/>
      <c r="M140" s="8"/>
      <c r="N140" s="8"/>
      <c r="O140" s="8"/>
    </row>
    <row r="141" spans="2:15" ht="12.75" x14ac:dyDescent="0.2">
      <c r="B141" s="137" t="s">
        <v>40</v>
      </c>
      <c r="C141" s="137"/>
      <c r="D141" s="27">
        <v>7</v>
      </c>
      <c r="E141" s="28">
        <v>1</v>
      </c>
      <c r="F141" s="28">
        <v>1</v>
      </c>
      <c r="G141" s="29">
        <v>0.96</v>
      </c>
      <c r="H141" s="30">
        <v>1</v>
      </c>
      <c r="I141" s="30">
        <f>+AVERAGE(E141:H141)</f>
        <v>0.99</v>
      </c>
      <c r="J141" s="31"/>
      <c r="K141" s="32"/>
      <c r="L141" s="31"/>
      <c r="M141" s="8"/>
      <c r="N141" s="8"/>
      <c r="O141" s="8"/>
    </row>
    <row r="142" spans="2:15" ht="12.75" x14ac:dyDescent="0.2">
      <c r="B142" s="163" t="s">
        <v>41</v>
      </c>
      <c r="C142" s="163"/>
      <c r="D142" s="33">
        <v>9</v>
      </c>
      <c r="E142" s="28">
        <v>0.74</v>
      </c>
      <c r="F142" s="28">
        <v>0.85</v>
      </c>
      <c r="G142" s="28">
        <v>0.96</v>
      </c>
      <c r="H142" s="30">
        <v>1</v>
      </c>
      <c r="I142" s="30">
        <f>+AVERAGE(E142:H142)</f>
        <v>0.88749999999999996</v>
      </c>
      <c r="J142" s="31"/>
      <c r="K142" s="32"/>
      <c r="L142" s="31"/>
      <c r="M142" s="8"/>
      <c r="N142" s="8"/>
      <c r="O142" s="8"/>
    </row>
    <row r="143" spans="2:15" ht="12.75" x14ac:dyDescent="0.2">
      <c r="B143" s="164" t="s">
        <v>42</v>
      </c>
      <c r="C143" s="164"/>
      <c r="D143" s="34">
        <v>35</v>
      </c>
      <c r="E143" s="28">
        <v>0.98</v>
      </c>
      <c r="F143" s="28">
        <v>0.99</v>
      </c>
      <c r="G143" s="35">
        <v>1</v>
      </c>
      <c r="H143" s="30">
        <v>1</v>
      </c>
      <c r="I143" s="30">
        <f>+AVERAGE(E143:H143)</f>
        <v>0.99249999999999994</v>
      </c>
      <c r="J143" s="31"/>
      <c r="K143" s="32"/>
      <c r="L143" s="31"/>
      <c r="M143" s="8"/>
      <c r="N143" s="8"/>
      <c r="O143" s="8"/>
    </row>
    <row r="144" spans="2:15" ht="12.75" x14ac:dyDescent="0.2">
      <c r="B144" s="142" t="s">
        <v>43</v>
      </c>
      <c r="C144" s="142"/>
      <c r="D144" s="142"/>
      <c r="E144" s="142"/>
      <c r="F144" s="142"/>
      <c r="G144" s="142"/>
      <c r="H144" s="142"/>
      <c r="I144" s="36">
        <f>+AVERAGE(I141:I143)</f>
        <v>0.95666666666666667</v>
      </c>
      <c r="J144" s="31"/>
      <c r="K144" s="32"/>
      <c r="L144" s="31"/>
      <c r="M144" s="8"/>
      <c r="N144" s="8"/>
      <c r="O144" s="8"/>
    </row>
    <row r="145" spans="2:15" ht="12.75" x14ac:dyDescent="0.2"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2:15" ht="12.75" x14ac:dyDescent="0.2">
      <c r="B146" s="143" t="s">
        <v>12</v>
      </c>
      <c r="C146" s="144"/>
      <c r="D146" s="147" t="s">
        <v>1</v>
      </c>
      <c r="E146" s="149" t="s">
        <v>13</v>
      </c>
      <c r="F146" s="143" t="s">
        <v>44</v>
      </c>
      <c r="G146" s="144"/>
      <c r="H146" s="143" t="s">
        <v>16</v>
      </c>
      <c r="I146" s="144"/>
      <c r="J146" s="143" t="s">
        <v>17</v>
      </c>
      <c r="K146" s="144"/>
      <c r="L146" s="147" t="s">
        <v>35</v>
      </c>
      <c r="M146" s="147" t="s">
        <v>19</v>
      </c>
      <c r="N146" s="8"/>
      <c r="O146" s="8"/>
    </row>
    <row r="147" spans="2:15" ht="12.75" x14ac:dyDescent="0.2">
      <c r="B147" s="145"/>
      <c r="C147" s="146"/>
      <c r="D147" s="148"/>
      <c r="E147" s="150"/>
      <c r="F147" s="145"/>
      <c r="G147" s="146"/>
      <c r="H147" s="145"/>
      <c r="I147" s="146"/>
      <c r="J147" s="145"/>
      <c r="K147" s="146"/>
      <c r="L147" s="148"/>
      <c r="M147" s="148"/>
      <c r="N147" s="8"/>
      <c r="O147" s="8"/>
    </row>
    <row r="148" spans="2:15" ht="12.75" x14ac:dyDescent="0.2">
      <c r="B148" s="138" t="s">
        <v>45</v>
      </c>
      <c r="C148" s="139"/>
      <c r="D148" s="86">
        <v>5</v>
      </c>
      <c r="E148" s="85">
        <v>0.98699999999999999</v>
      </c>
      <c r="F148" s="140">
        <v>0.9657</v>
      </c>
      <c r="G148" s="141"/>
      <c r="H148" s="140">
        <v>1</v>
      </c>
      <c r="I148" s="141"/>
      <c r="J148" s="140">
        <v>1</v>
      </c>
      <c r="K148" s="141"/>
      <c r="L148" s="85">
        <v>0.97499999999999998</v>
      </c>
      <c r="M148" s="85">
        <f>+AVERAGE(E148:L148)</f>
        <v>0.98553999999999997</v>
      </c>
      <c r="N148" s="8"/>
      <c r="O148" s="8"/>
    </row>
    <row r="149" spans="2:15" ht="12.75" x14ac:dyDescent="0.2">
      <c r="B149" s="37"/>
      <c r="C149" s="37"/>
      <c r="D149" s="25"/>
      <c r="E149" s="38"/>
      <c r="F149" s="38"/>
      <c r="G149" s="25"/>
      <c r="H149" s="38"/>
      <c r="I149" s="25"/>
      <c r="J149" s="38"/>
      <c r="K149" s="25"/>
      <c r="L149" s="38"/>
      <c r="M149" s="8"/>
      <c r="N149" s="8"/>
      <c r="O149" s="8"/>
    </row>
    <row r="150" spans="2:15" ht="12.75" x14ac:dyDescent="0.2">
      <c r="B150" s="151" t="s">
        <v>12</v>
      </c>
      <c r="C150" s="151"/>
      <c r="D150" s="151" t="s">
        <v>1</v>
      </c>
      <c r="E150" s="158" t="s">
        <v>13</v>
      </c>
      <c r="F150" s="151" t="s">
        <v>29</v>
      </c>
      <c r="G150" s="151"/>
      <c r="H150" s="151" t="s">
        <v>26</v>
      </c>
      <c r="I150" s="151"/>
      <c r="J150" s="151" t="s">
        <v>30</v>
      </c>
      <c r="K150" s="151"/>
      <c r="L150" s="151" t="s">
        <v>31</v>
      </c>
      <c r="M150" s="151"/>
      <c r="N150" s="151" t="s">
        <v>32</v>
      </c>
      <c r="O150" s="151"/>
    </row>
    <row r="151" spans="2:15" ht="12.75" x14ac:dyDescent="0.2">
      <c r="B151" s="151"/>
      <c r="C151" s="151"/>
      <c r="D151" s="151"/>
      <c r="E151" s="158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</row>
    <row r="152" spans="2:15" ht="12.75" x14ac:dyDescent="0.2">
      <c r="B152" s="152" t="s">
        <v>78</v>
      </c>
      <c r="C152" s="152"/>
      <c r="D152" s="86">
        <v>7</v>
      </c>
      <c r="E152" s="85">
        <v>1</v>
      </c>
      <c r="F152" s="153">
        <v>1</v>
      </c>
      <c r="G152" s="154"/>
      <c r="H152" s="153">
        <v>0.87</v>
      </c>
      <c r="I152" s="154"/>
      <c r="J152" s="153">
        <v>1</v>
      </c>
      <c r="K152" s="154"/>
      <c r="L152" s="153">
        <v>0.71499999999999997</v>
      </c>
      <c r="M152" s="153"/>
      <c r="N152" s="153">
        <v>0.85699999999999998</v>
      </c>
      <c r="O152" s="154"/>
    </row>
    <row r="153" spans="2:15" ht="12.75" x14ac:dyDescent="0.2">
      <c r="B153" s="155" t="s">
        <v>34</v>
      </c>
      <c r="C153" s="156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7">
        <f>(E152+F152+H152+J152+L152+N152)/6</f>
        <v>0.90700000000000003</v>
      </c>
      <c r="O153" s="156"/>
    </row>
    <row r="154" spans="2:15" ht="12.75" x14ac:dyDescent="0.2"/>
    <row r="155" spans="2:15" ht="12.75" x14ac:dyDescent="0.2"/>
    <row r="156" spans="2:15" ht="12.75" x14ac:dyDescent="0.2"/>
    <row r="157" spans="2:15" ht="63.75" x14ac:dyDescent="0.2">
      <c r="B157" s="162" t="s">
        <v>12</v>
      </c>
      <c r="C157" s="162"/>
      <c r="D157" s="26" t="s">
        <v>1</v>
      </c>
      <c r="E157" s="26" t="s">
        <v>29</v>
      </c>
      <c r="F157" s="88" t="s">
        <v>81</v>
      </c>
      <c r="G157" s="24" t="s">
        <v>80</v>
      </c>
      <c r="H157" s="88" t="s">
        <v>39</v>
      </c>
      <c r="I157" s="65"/>
    </row>
    <row r="158" spans="2:15" ht="12.75" x14ac:dyDescent="0.2">
      <c r="B158" s="137" t="s">
        <v>73</v>
      </c>
      <c r="C158" s="137"/>
      <c r="D158" s="27">
        <v>8</v>
      </c>
      <c r="E158" s="28">
        <v>0.67</v>
      </c>
      <c r="F158" s="28">
        <v>1</v>
      </c>
      <c r="G158" s="29">
        <v>1</v>
      </c>
      <c r="H158" s="30">
        <f>+AVERAGE(E158:G158)</f>
        <v>0.89</v>
      </c>
      <c r="I158" s="66"/>
    </row>
    <row r="159" spans="2:15" ht="12.75" x14ac:dyDescent="0.2">
      <c r="B159" s="163" t="s">
        <v>79</v>
      </c>
      <c r="C159" s="163"/>
      <c r="D159" s="33">
        <v>7</v>
      </c>
      <c r="E159" s="28">
        <v>1</v>
      </c>
      <c r="F159" s="28">
        <v>1</v>
      </c>
      <c r="G159" s="28">
        <v>1</v>
      </c>
      <c r="H159" s="30">
        <f>+AVERAGE(E159:G159)</f>
        <v>1</v>
      </c>
      <c r="I159" s="66"/>
    </row>
    <row r="160" spans="2:15" ht="25.5" x14ac:dyDescent="0.2">
      <c r="B160" s="63" t="s">
        <v>43</v>
      </c>
      <c r="C160" s="64"/>
      <c r="D160" s="64"/>
      <c r="E160" s="64"/>
      <c r="F160" s="64"/>
      <c r="G160" s="64"/>
      <c r="H160" s="36">
        <f>+AVERAGE(H158:H159)</f>
        <v>0.94500000000000006</v>
      </c>
      <c r="I160" s="66"/>
    </row>
    <row r="162" spans="2:15" ht="12.75" x14ac:dyDescent="0.2">
      <c r="B162" s="12" t="s">
        <v>46</v>
      </c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2:15" ht="12.75" x14ac:dyDescent="0.2"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2:15" x14ac:dyDescent="0.2">
      <c r="B164" s="151" t="s">
        <v>12</v>
      </c>
      <c r="C164" s="151"/>
      <c r="D164" s="93" t="s">
        <v>1</v>
      </c>
      <c r="E164" s="93" t="s">
        <v>13</v>
      </c>
      <c r="F164" s="93" t="s">
        <v>14</v>
      </c>
      <c r="G164" s="93" t="s">
        <v>15</v>
      </c>
      <c r="H164" s="93" t="s">
        <v>16</v>
      </c>
      <c r="I164" s="93" t="s">
        <v>17</v>
      </c>
      <c r="J164" s="93" t="s">
        <v>18</v>
      </c>
      <c r="K164" s="93" t="s">
        <v>19</v>
      </c>
      <c r="L164" s="8"/>
      <c r="M164" s="8"/>
      <c r="N164" s="8"/>
      <c r="O164" s="8"/>
    </row>
    <row r="165" spans="2:15" ht="12.75" x14ac:dyDescent="0.2">
      <c r="B165" s="152" t="s">
        <v>20</v>
      </c>
      <c r="C165" s="152"/>
      <c r="D165" s="92">
        <v>73</v>
      </c>
      <c r="E165" s="13">
        <v>0.89900000000000002</v>
      </c>
      <c r="F165" s="14">
        <v>0.94599999999999995</v>
      </c>
      <c r="G165" s="15">
        <v>0.97599999999999998</v>
      </c>
      <c r="H165" s="14">
        <v>0.94</v>
      </c>
      <c r="I165" s="15">
        <v>0.99</v>
      </c>
      <c r="J165" s="15">
        <v>0.94</v>
      </c>
      <c r="K165" s="16">
        <f>+AVERAGE(E165:J165)</f>
        <v>0.94849999999999979</v>
      </c>
      <c r="L165" s="8"/>
      <c r="M165" s="8"/>
      <c r="N165" s="8"/>
      <c r="O165" s="8"/>
    </row>
    <row r="166" spans="2:15" ht="12.75" x14ac:dyDescent="0.2">
      <c r="B166" s="138" t="s">
        <v>21</v>
      </c>
      <c r="C166" s="139"/>
      <c r="D166" s="92">
        <v>19</v>
      </c>
      <c r="E166" s="13">
        <v>1</v>
      </c>
      <c r="F166" s="14">
        <v>1</v>
      </c>
      <c r="G166" s="15">
        <v>1</v>
      </c>
      <c r="H166" s="14">
        <v>1</v>
      </c>
      <c r="I166" s="15">
        <v>1</v>
      </c>
      <c r="J166" s="15">
        <v>1</v>
      </c>
      <c r="K166" s="16">
        <f t="shared" ref="K166:K174" si="3">+AVERAGE(E166:J166)</f>
        <v>1</v>
      </c>
      <c r="L166" s="8"/>
      <c r="M166" s="8"/>
      <c r="N166" s="8"/>
      <c r="O166" s="8"/>
    </row>
    <row r="167" spans="2:15" ht="21.75" customHeight="1" x14ac:dyDescent="0.2">
      <c r="B167" s="152" t="s">
        <v>22</v>
      </c>
      <c r="C167" s="152"/>
      <c r="D167" s="92">
        <v>10</v>
      </c>
      <c r="E167" s="14">
        <v>0.98</v>
      </c>
      <c r="F167" s="17">
        <v>1</v>
      </c>
      <c r="G167" s="91">
        <v>1</v>
      </c>
      <c r="H167" s="17">
        <v>0.98</v>
      </c>
      <c r="I167" s="15">
        <v>1</v>
      </c>
      <c r="J167" s="91">
        <v>0.95</v>
      </c>
      <c r="K167" s="16">
        <f t="shared" si="3"/>
        <v>0.98499999999999999</v>
      </c>
      <c r="L167" s="8"/>
      <c r="M167" s="8"/>
      <c r="N167" s="8"/>
      <c r="O167" s="8"/>
    </row>
    <row r="168" spans="2:15" ht="25.5" customHeight="1" x14ac:dyDescent="0.2">
      <c r="B168" s="138" t="s">
        <v>84</v>
      </c>
      <c r="C168" s="139"/>
      <c r="D168" s="92"/>
      <c r="E168" s="14"/>
      <c r="F168" s="17"/>
      <c r="G168" s="91"/>
      <c r="H168" s="17"/>
      <c r="I168" s="15"/>
      <c r="J168" s="91"/>
      <c r="K168" s="16" t="e">
        <f t="shared" si="3"/>
        <v>#DIV/0!</v>
      </c>
      <c r="L168" s="8"/>
      <c r="M168" s="8"/>
      <c r="N168" s="8"/>
      <c r="O168" s="8"/>
    </row>
    <row r="169" spans="2:15" ht="25.5" customHeight="1" x14ac:dyDescent="0.2">
      <c r="B169" s="138" t="s">
        <v>85</v>
      </c>
      <c r="C169" s="139"/>
      <c r="D169" s="92">
        <v>37</v>
      </c>
      <c r="E169" s="17">
        <v>0.9</v>
      </c>
      <c r="F169" s="17">
        <v>0.98</v>
      </c>
      <c r="G169" s="91">
        <v>0.95</v>
      </c>
      <c r="H169" s="17">
        <v>0.85</v>
      </c>
      <c r="I169" s="15">
        <v>1</v>
      </c>
      <c r="J169" s="91">
        <v>0.94</v>
      </c>
      <c r="K169" s="16">
        <f t="shared" si="3"/>
        <v>0.93666666666666654</v>
      </c>
      <c r="L169" s="8"/>
      <c r="M169" s="8"/>
      <c r="N169" s="8"/>
      <c r="O169" s="8"/>
    </row>
    <row r="170" spans="2:15" ht="12.75" customHeight="1" x14ac:dyDescent="0.2">
      <c r="B170" s="138" t="s">
        <v>88</v>
      </c>
      <c r="C170" s="139"/>
      <c r="D170" s="92">
        <v>19</v>
      </c>
      <c r="E170" s="17">
        <v>0.9</v>
      </c>
      <c r="F170" s="17">
        <v>0.9</v>
      </c>
      <c r="G170" s="91">
        <v>0.95</v>
      </c>
      <c r="H170" s="17">
        <v>0.95</v>
      </c>
      <c r="I170" s="15">
        <v>1</v>
      </c>
      <c r="J170" s="91">
        <v>0.95</v>
      </c>
      <c r="K170" s="16">
        <f t="shared" si="3"/>
        <v>0.94166666666666676</v>
      </c>
      <c r="L170" s="8"/>
      <c r="M170" s="8"/>
      <c r="N170" s="8"/>
      <c r="O170" s="8"/>
    </row>
    <row r="171" spans="2:15" ht="12.75" customHeight="1" x14ac:dyDescent="0.2">
      <c r="B171" s="138" t="s">
        <v>82</v>
      </c>
      <c r="C171" s="139"/>
      <c r="D171" s="92">
        <v>6</v>
      </c>
      <c r="E171" s="17">
        <v>0.95</v>
      </c>
      <c r="F171" s="17">
        <v>0.92</v>
      </c>
      <c r="G171" s="91">
        <v>1</v>
      </c>
      <c r="H171" s="17">
        <v>0.89</v>
      </c>
      <c r="I171" s="15">
        <v>1</v>
      </c>
      <c r="J171" s="91">
        <v>1</v>
      </c>
      <c r="K171" s="16">
        <f t="shared" si="3"/>
        <v>0.96</v>
      </c>
      <c r="L171" s="8"/>
      <c r="M171" s="8"/>
      <c r="N171" s="8"/>
      <c r="O171" s="8"/>
    </row>
    <row r="172" spans="2:15" ht="12.75" customHeight="1" x14ac:dyDescent="0.2">
      <c r="B172" s="138" t="s">
        <v>89</v>
      </c>
      <c r="C172" s="139"/>
      <c r="D172" s="92">
        <v>55</v>
      </c>
      <c r="E172" s="91">
        <v>0.91</v>
      </c>
      <c r="F172" s="91">
        <v>0.88</v>
      </c>
      <c r="G172" s="91">
        <v>0.85</v>
      </c>
      <c r="H172" s="91">
        <v>0.68</v>
      </c>
      <c r="I172" s="91">
        <v>1</v>
      </c>
      <c r="J172" s="91">
        <v>0.92</v>
      </c>
      <c r="K172" s="16">
        <f t="shared" si="3"/>
        <v>0.87333333333333341</v>
      </c>
      <c r="L172" s="8"/>
      <c r="M172" s="8"/>
      <c r="N172" s="8"/>
      <c r="O172" s="8"/>
    </row>
    <row r="173" spans="2:15" ht="12.75" customHeight="1" x14ac:dyDescent="0.2">
      <c r="B173" s="138" t="s">
        <v>83</v>
      </c>
      <c r="C173" s="139"/>
      <c r="D173" s="92">
        <v>23</v>
      </c>
      <c r="E173" s="91">
        <v>0.9</v>
      </c>
      <c r="F173" s="91">
        <v>0.95</v>
      </c>
      <c r="G173" s="91">
        <v>0.92</v>
      </c>
      <c r="H173" s="91">
        <v>0.84</v>
      </c>
      <c r="I173" s="91">
        <v>1</v>
      </c>
      <c r="J173" s="91">
        <v>0.91</v>
      </c>
      <c r="K173" s="16">
        <f t="shared" si="3"/>
        <v>0.91999999999999993</v>
      </c>
      <c r="L173" s="8"/>
      <c r="M173" s="8"/>
      <c r="N173" s="8"/>
      <c r="O173" s="8"/>
    </row>
    <row r="174" spans="2:15" ht="12.75" customHeight="1" x14ac:dyDescent="0.2">
      <c r="B174" s="18" t="s">
        <v>24</v>
      </c>
      <c r="C174" s="19"/>
      <c r="D174" s="92">
        <v>32</v>
      </c>
      <c r="E174" s="17">
        <v>0.98</v>
      </c>
      <c r="F174" s="17">
        <v>0.93</v>
      </c>
      <c r="G174" s="91">
        <v>1</v>
      </c>
      <c r="H174" s="17">
        <v>0.88</v>
      </c>
      <c r="I174" s="15">
        <v>0.86</v>
      </c>
      <c r="J174" s="91">
        <v>0.96</v>
      </c>
      <c r="K174" s="16">
        <f t="shared" si="3"/>
        <v>0.93500000000000005</v>
      </c>
      <c r="L174" s="8"/>
      <c r="M174" s="8"/>
      <c r="N174" s="8"/>
      <c r="O174" s="8"/>
    </row>
    <row r="175" spans="2:15" ht="12.75" customHeight="1" x14ac:dyDescent="0.2">
      <c r="B175" s="151" t="s">
        <v>25</v>
      </c>
      <c r="C175" s="151"/>
      <c r="D175" s="151"/>
      <c r="E175" s="151"/>
      <c r="F175" s="151"/>
      <c r="G175" s="151"/>
      <c r="H175" s="151"/>
      <c r="I175" s="151"/>
      <c r="J175" s="151"/>
      <c r="K175" s="20" t="e">
        <f>+AVERAGE(K165:K174)</f>
        <v>#DIV/0!</v>
      </c>
      <c r="L175" s="8"/>
      <c r="M175" s="8"/>
      <c r="N175" s="8"/>
      <c r="O175" s="8"/>
    </row>
    <row r="176" spans="2:15" ht="12.75" x14ac:dyDescent="0.2">
      <c r="B176" s="5"/>
      <c r="C176" s="5"/>
      <c r="D176" s="5"/>
      <c r="E176" s="5"/>
      <c r="F176" s="5"/>
      <c r="G176" s="5"/>
      <c r="H176" s="5"/>
      <c r="I176" s="5"/>
      <c r="J176" s="5"/>
      <c r="K176" s="21"/>
      <c r="L176" s="8"/>
      <c r="M176" s="8"/>
      <c r="N176" s="8"/>
      <c r="O176" s="8"/>
    </row>
    <row r="177" spans="2:15" ht="60.75" customHeight="1" x14ac:dyDescent="0.2">
      <c r="B177" s="151" t="s">
        <v>12</v>
      </c>
      <c r="C177" s="151"/>
      <c r="D177" s="93" t="s">
        <v>1</v>
      </c>
      <c r="E177" s="93" t="s">
        <v>14</v>
      </c>
      <c r="F177" s="93" t="s">
        <v>16</v>
      </c>
      <c r="G177" s="93" t="s">
        <v>86</v>
      </c>
      <c r="H177" s="93" t="s">
        <v>17</v>
      </c>
      <c r="I177" s="93" t="s">
        <v>19</v>
      </c>
      <c r="J177" s="5"/>
      <c r="K177" s="5"/>
      <c r="L177" s="8"/>
      <c r="M177" s="8"/>
      <c r="N177" s="8"/>
      <c r="O177" s="8"/>
    </row>
    <row r="178" spans="2:15" ht="12.75" x14ac:dyDescent="0.2">
      <c r="B178" s="158" t="s">
        <v>27</v>
      </c>
      <c r="C178" s="158"/>
      <c r="D178" s="92">
        <v>15</v>
      </c>
      <c r="E178" s="13">
        <v>0.73</v>
      </c>
      <c r="F178" s="14">
        <v>0.96</v>
      </c>
      <c r="G178" s="15">
        <v>0.83</v>
      </c>
      <c r="H178" s="14">
        <v>0.8</v>
      </c>
      <c r="I178" s="15">
        <f>+AVERAGE(E178:H178)</f>
        <v>0.83000000000000007</v>
      </c>
      <c r="J178" s="22"/>
      <c r="K178" s="23"/>
      <c r="L178" s="8"/>
      <c r="M178" s="8"/>
      <c r="N178" s="8"/>
      <c r="O178" s="8"/>
    </row>
    <row r="179" spans="2:15" ht="12.75" x14ac:dyDescent="0.2">
      <c r="B179" s="5"/>
      <c r="C179" s="5"/>
      <c r="D179" s="5"/>
      <c r="E179" s="5"/>
      <c r="F179" s="5"/>
      <c r="G179" s="5"/>
      <c r="H179" s="5"/>
      <c r="I179" s="5"/>
      <c r="J179" s="5"/>
      <c r="K179" s="21"/>
      <c r="L179" s="8"/>
      <c r="M179" s="8"/>
      <c r="N179" s="8"/>
      <c r="O179" s="8"/>
    </row>
    <row r="180" spans="2:15" ht="21.75" customHeight="1" x14ac:dyDescent="0.2">
      <c r="B180" s="151" t="s">
        <v>12</v>
      </c>
      <c r="C180" s="151"/>
      <c r="D180" s="151" t="s">
        <v>1</v>
      </c>
      <c r="E180" s="158" t="s">
        <v>13</v>
      </c>
      <c r="F180" s="151" t="s">
        <v>29</v>
      </c>
      <c r="G180" s="151"/>
      <c r="H180" s="151" t="s">
        <v>26</v>
      </c>
      <c r="I180" s="151"/>
      <c r="J180" s="151" t="s">
        <v>30</v>
      </c>
      <c r="K180" s="155"/>
      <c r="L180" s="147" t="s">
        <v>32</v>
      </c>
      <c r="M180" s="68"/>
      <c r="N180" s="159"/>
      <c r="O180" s="159"/>
    </row>
    <row r="181" spans="2:15" ht="19.5" customHeight="1" x14ac:dyDescent="0.2">
      <c r="B181" s="151"/>
      <c r="C181" s="151"/>
      <c r="D181" s="151"/>
      <c r="E181" s="158"/>
      <c r="F181" s="151"/>
      <c r="G181" s="151"/>
      <c r="H181" s="151"/>
      <c r="I181" s="151"/>
      <c r="J181" s="151"/>
      <c r="K181" s="155"/>
      <c r="L181" s="148"/>
      <c r="M181" s="68"/>
      <c r="N181" s="159"/>
      <c r="O181" s="159"/>
    </row>
    <row r="182" spans="2:15" ht="38.25" customHeight="1" x14ac:dyDescent="0.2">
      <c r="B182" s="152" t="s">
        <v>33</v>
      </c>
      <c r="C182" s="152"/>
      <c r="D182" s="92">
        <v>26</v>
      </c>
      <c r="E182" s="91">
        <v>0.93</v>
      </c>
      <c r="F182" s="153">
        <v>0.87</v>
      </c>
      <c r="G182" s="154"/>
      <c r="H182" s="153">
        <v>0.96</v>
      </c>
      <c r="I182" s="154"/>
      <c r="J182" s="153">
        <v>0.81</v>
      </c>
      <c r="K182" s="160"/>
      <c r="L182" s="91">
        <v>0.76</v>
      </c>
      <c r="M182" s="68"/>
      <c r="N182" s="161"/>
      <c r="O182" s="159"/>
    </row>
    <row r="183" spans="2:15" ht="12.75" x14ac:dyDescent="0.2">
      <c r="B183" s="155" t="s">
        <v>34</v>
      </c>
      <c r="C183" s="156"/>
      <c r="D183" s="18"/>
      <c r="E183" s="67"/>
      <c r="F183" s="67"/>
      <c r="G183" s="67"/>
      <c r="H183" s="67"/>
      <c r="I183" s="67"/>
      <c r="J183" s="67"/>
      <c r="K183" s="67"/>
      <c r="L183" s="20">
        <f>(E182+F182+H182+J182+L182)/5</f>
        <v>0.86599999999999999</v>
      </c>
      <c r="M183" s="68"/>
      <c r="N183" s="161"/>
      <c r="O183" s="159"/>
    </row>
    <row r="184" spans="2:15" ht="12.75" x14ac:dyDescent="0.2"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41"/>
      <c r="M184" s="8"/>
      <c r="N184" s="8"/>
      <c r="O184" s="8"/>
    </row>
    <row r="185" spans="2:15" ht="12.75" customHeight="1" x14ac:dyDescent="0.2">
      <c r="B185" s="151" t="s">
        <v>12</v>
      </c>
      <c r="C185" s="151"/>
      <c r="D185" s="151" t="s">
        <v>1</v>
      </c>
      <c r="E185" s="158" t="s">
        <v>13</v>
      </c>
      <c r="F185" s="151" t="s">
        <v>26</v>
      </c>
      <c r="G185" s="151"/>
      <c r="H185" s="151" t="s">
        <v>16</v>
      </c>
      <c r="I185" s="151"/>
      <c r="J185" s="151" t="s">
        <v>35</v>
      </c>
      <c r="K185" s="151"/>
      <c r="L185" s="151" t="s">
        <v>19</v>
      </c>
      <c r="M185" s="8"/>
      <c r="N185" s="8"/>
      <c r="O185" s="8"/>
    </row>
    <row r="186" spans="2:15" ht="12.75" x14ac:dyDescent="0.2">
      <c r="B186" s="151"/>
      <c r="C186" s="151"/>
      <c r="D186" s="151"/>
      <c r="E186" s="158"/>
      <c r="F186" s="151"/>
      <c r="G186" s="151"/>
      <c r="H186" s="151"/>
      <c r="I186" s="151"/>
      <c r="J186" s="151"/>
      <c r="K186" s="151"/>
      <c r="L186" s="151"/>
      <c r="M186" s="8"/>
      <c r="N186" s="8"/>
      <c r="O186" s="8"/>
    </row>
    <row r="187" spans="2:15" ht="12.75" customHeight="1" x14ac:dyDescent="0.2">
      <c r="B187" s="152" t="s">
        <v>36</v>
      </c>
      <c r="C187" s="152"/>
      <c r="D187" s="92">
        <v>19</v>
      </c>
      <c r="E187" s="91">
        <v>0.94</v>
      </c>
      <c r="F187" s="153">
        <v>0.96</v>
      </c>
      <c r="G187" s="154"/>
      <c r="H187" s="153">
        <v>0.81</v>
      </c>
      <c r="I187" s="154"/>
      <c r="J187" s="153">
        <v>0.97</v>
      </c>
      <c r="K187" s="154"/>
      <c r="L187" s="91">
        <f>+AVERAGE(E187:K187)</f>
        <v>0.91999999999999993</v>
      </c>
      <c r="M187" s="8"/>
      <c r="N187" s="8"/>
      <c r="O187" s="8"/>
    </row>
    <row r="188" spans="2:15" ht="12.75" x14ac:dyDescent="0.2">
      <c r="B188" s="152" t="s">
        <v>37</v>
      </c>
      <c r="C188" s="152"/>
      <c r="D188" s="92">
        <v>17</v>
      </c>
      <c r="E188" s="91">
        <v>0.99</v>
      </c>
      <c r="F188" s="153">
        <v>0.96</v>
      </c>
      <c r="G188" s="154"/>
      <c r="H188" s="153">
        <v>0.96</v>
      </c>
      <c r="I188" s="154"/>
      <c r="J188" s="153">
        <v>0.74</v>
      </c>
      <c r="K188" s="154"/>
      <c r="L188" s="91">
        <f>+AVERAGE(E188:K188)</f>
        <v>0.91250000000000009</v>
      </c>
      <c r="M188" s="8"/>
      <c r="N188" s="8"/>
      <c r="O188" s="8"/>
    </row>
    <row r="189" spans="2:15" ht="12.75" x14ac:dyDescent="0.2">
      <c r="B189" s="151" t="s">
        <v>34</v>
      </c>
      <c r="C189" s="151"/>
      <c r="D189" s="151"/>
      <c r="E189" s="151"/>
      <c r="F189" s="151"/>
      <c r="G189" s="151"/>
      <c r="H189" s="151"/>
      <c r="I189" s="151"/>
      <c r="J189" s="151"/>
      <c r="K189" s="151"/>
      <c r="L189" s="20">
        <f>+AVERAGE(L187:L188)</f>
        <v>0.91625000000000001</v>
      </c>
      <c r="M189" s="8"/>
      <c r="N189" s="8"/>
      <c r="O189" s="8"/>
    </row>
    <row r="190" spans="2:15" ht="52.5" customHeight="1" x14ac:dyDescent="0.2"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21"/>
      <c r="M190" s="8"/>
      <c r="N190" s="8"/>
      <c r="O190" s="8"/>
    </row>
    <row r="191" spans="2:15" ht="53.25" customHeight="1" x14ac:dyDescent="0.2">
      <c r="B191" s="162" t="s">
        <v>12</v>
      </c>
      <c r="C191" s="162"/>
      <c r="D191" s="26" t="s">
        <v>1</v>
      </c>
      <c r="E191" s="26" t="s">
        <v>29</v>
      </c>
      <c r="F191" s="24" t="s">
        <v>38</v>
      </c>
      <c r="G191" s="24" t="s">
        <v>80</v>
      </c>
      <c r="H191" s="90" t="s">
        <v>17</v>
      </c>
      <c r="I191" s="90" t="s">
        <v>39</v>
      </c>
      <c r="J191" s="7"/>
      <c r="K191" s="7"/>
      <c r="L191" s="7"/>
      <c r="M191" s="8"/>
      <c r="N191" s="8"/>
      <c r="O191" s="8"/>
    </row>
    <row r="192" spans="2:15" ht="12.75" x14ac:dyDescent="0.2">
      <c r="B192" s="137" t="s">
        <v>40</v>
      </c>
      <c r="C192" s="137"/>
      <c r="D192" s="27">
        <v>5</v>
      </c>
      <c r="E192" s="28">
        <v>0.86599999999999999</v>
      </c>
      <c r="F192" s="28">
        <v>1</v>
      </c>
      <c r="G192" s="29">
        <v>0.9</v>
      </c>
      <c r="H192" s="30">
        <v>1</v>
      </c>
      <c r="I192" s="30">
        <f>+AVERAGE(E192:H192)</f>
        <v>0.9415</v>
      </c>
      <c r="J192" s="31"/>
      <c r="K192" s="32"/>
      <c r="L192" s="31"/>
      <c r="M192" s="8"/>
      <c r="N192" s="8"/>
      <c r="O192" s="8"/>
    </row>
    <row r="193" spans="2:15" ht="12.75" x14ac:dyDescent="0.2">
      <c r="B193" s="163" t="s">
        <v>41</v>
      </c>
      <c r="C193" s="163"/>
      <c r="D193" s="33">
        <v>4</v>
      </c>
      <c r="E193" s="28">
        <v>0.92</v>
      </c>
      <c r="F193" s="28">
        <v>0.85</v>
      </c>
      <c r="G193" s="28">
        <v>0.83</v>
      </c>
      <c r="H193" s="30">
        <v>1</v>
      </c>
      <c r="I193" s="30">
        <f>+AVERAGE(E193:H193)</f>
        <v>0.9</v>
      </c>
      <c r="J193" s="31"/>
      <c r="K193" s="32"/>
      <c r="L193" s="31"/>
      <c r="M193" s="8"/>
      <c r="N193" s="8"/>
      <c r="O193" s="8"/>
    </row>
    <row r="194" spans="2:15" ht="12.75" customHeight="1" x14ac:dyDescent="0.2">
      <c r="B194" s="164" t="s">
        <v>42</v>
      </c>
      <c r="C194" s="164"/>
      <c r="D194" s="34">
        <v>14</v>
      </c>
      <c r="E194" s="28">
        <v>0.95</v>
      </c>
      <c r="F194" s="28">
        <v>0.99</v>
      </c>
      <c r="G194" s="35">
        <v>1</v>
      </c>
      <c r="H194" s="30">
        <v>1</v>
      </c>
      <c r="I194" s="30">
        <f>+AVERAGE(E194:H194)</f>
        <v>0.98499999999999999</v>
      </c>
      <c r="J194" s="31"/>
      <c r="K194" s="32"/>
      <c r="L194" s="31"/>
      <c r="M194" s="8"/>
      <c r="N194" s="8"/>
      <c r="O194" s="8"/>
    </row>
    <row r="195" spans="2:15" ht="12.75" x14ac:dyDescent="0.2">
      <c r="B195" s="142" t="s">
        <v>43</v>
      </c>
      <c r="C195" s="142"/>
      <c r="D195" s="142"/>
      <c r="E195" s="142"/>
      <c r="F195" s="142"/>
      <c r="G195" s="142"/>
      <c r="H195" s="142"/>
      <c r="I195" s="36">
        <f>+AVERAGE(I192:I194)</f>
        <v>0.9421666666666666</v>
      </c>
      <c r="J195" s="31"/>
      <c r="K195" s="32"/>
      <c r="L195" s="31"/>
      <c r="M195" s="8"/>
      <c r="N195" s="8"/>
      <c r="O195" s="8"/>
    </row>
    <row r="196" spans="2:15" ht="12.75" customHeight="1" x14ac:dyDescent="0.2"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2:15" ht="12.75" customHeight="1" x14ac:dyDescent="0.2">
      <c r="B197" s="143" t="s">
        <v>12</v>
      </c>
      <c r="C197" s="144"/>
      <c r="D197" s="147" t="s">
        <v>1</v>
      </c>
      <c r="E197" s="149" t="s">
        <v>13</v>
      </c>
      <c r="F197" s="143" t="s">
        <v>44</v>
      </c>
      <c r="G197" s="144"/>
      <c r="H197" s="143" t="s">
        <v>16</v>
      </c>
      <c r="I197" s="144"/>
      <c r="J197" s="143" t="s">
        <v>17</v>
      </c>
      <c r="K197" s="144"/>
      <c r="L197" s="147" t="s">
        <v>35</v>
      </c>
      <c r="M197" s="147" t="s">
        <v>19</v>
      </c>
      <c r="N197" s="8"/>
      <c r="O197" s="8"/>
    </row>
    <row r="198" spans="2:15" ht="12.75" x14ac:dyDescent="0.2">
      <c r="B198" s="145"/>
      <c r="C198" s="146"/>
      <c r="D198" s="148"/>
      <c r="E198" s="150"/>
      <c r="F198" s="145"/>
      <c r="G198" s="146"/>
      <c r="H198" s="145"/>
      <c r="I198" s="146"/>
      <c r="J198" s="145"/>
      <c r="K198" s="146"/>
      <c r="L198" s="148"/>
      <c r="M198" s="148"/>
      <c r="N198" s="8"/>
      <c r="O198" s="8"/>
    </row>
    <row r="199" spans="2:15" ht="12.75" customHeight="1" x14ac:dyDescent="0.2">
      <c r="B199" s="138" t="s">
        <v>45</v>
      </c>
      <c r="C199" s="139"/>
      <c r="D199" s="92">
        <v>7</v>
      </c>
      <c r="E199" s="91">
        <v>0.92</v>
      </c>
      <c r="F199" s="140">
        <v>0.96</v>
      </c>
      <c r="G199" s="141"/>
      <c r="H199" s="140">
        <v>1</v>
      </c>
      <c r="I199" s="141"/>
      <c r="J199" s="140">
        <v>0.86</v>
      </c>
      <c r="K199" s="141"/>
      <c r="L199" s="91">
        <v>0.86</v>
      </c>
      <c r="M199" s="91">
        <f>+AVERAGE(E199:L199)</f>
        <v>0.91999999999999993</v>
      </c>
      <c r="N199" s="8"/>
      <c r="O199" s="8"/>
    </row>
    <row r="200" spans="2:15" ht="12.75" x14ac:dyDescent="0.2">
      <c r="B200" s="37"/>
      <c r="C200" s="37"/>
      <c r="D200" s="25"/>
      <c r="E200" s="38"/>
      <c r="F200" s="38"/>
      <c r="G200" s="25"/>
      <c r="H200" s="38"/>
      <c r="I200" s="25"/>
      <c r="J200" s="38"/>
      <c r="K200" s="25"/>
      <c r="L200" s="38"/>
      <c r="M200" s="8"/>
      <c r="N200" s="8"/>
      <c r="O200" s="8"/>
    </row>
    <row r="201" spans="2:15" ht="12.75" x14ac:dyDescent="0.2">
      <c r="B201" s="151" t="s">
        <v>12</v>
      </c>
      <c r="C201" s="151"/>
      <c r="D201" s="151" t="s">
        <v>1</v>
      </c>
      <c r="E201" s="158" t="s">
        <v>13</v>
      </c>
      <c r="F201" s="151" t="s">
        <v>29</v>
      </c>
      <c r="G201" s="151"/>
      <c r="H201" s="151" t="s">
        <v>26</v>
      </c>
      <c r="I201" s="151"/>
      <c r="J201" s="151" t="s">
        <v>30</v>
      </c>
      <c r="K201" s="151"/>
      <c r="L201" s="151" t="s">
        <v>31</v>
      </c>
      <c r="M201" s="151"/>
      <c r="N201" s="151" t="s">
        <v>32</v>
      </c>
      <c r="O201" s="151"/>
    </row>
    <row r="202" spans="2:15" ht="12.75" x14ac:dyDescent="0.2">
      <c r="B202" s="151"/>
      <c r="C202" s="151"/>
      <c r="D202" s="151"/>
      <c r="E202" s="158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</row>
    <row r="203" spans="2:15" ht="12.75" customHeight="1" x14ac:dyDescent="0.2">
      <c r="B203" s="152" t="s">
        <v>78</v>
      </c>
      <c r="C203" s="152"/>
      <c r="D203" s="92">
        <v>5</v>
      </c>
      <c r="E203" s="91">
        <v>1</v>
      </c>
      <c r="F203" s="153">
        <v>1</v>
      </c>
      <c r="G203" s="154"/>
      <c r="H203" s="153">
        <v>0.92</v>
      </c>
      <c r="I203" s="154"/>
      <c r="J203" s="153">
        <v>0.93</v>
      </c>
      <c r="K203" s="154"/>
      <c r="L203" s="153">
        <v>0.87</v>
      </c>
      <c r="M203" s="153"/>
      <c r="N203" s="153">
        <v>0.88</v>
      </c>
      <c r="O203" s="154"/>
    </row>
    <row r="204" spans="2:15" ht="12.75" x14ac:dyDescent="0.2">
      <c r="B204" s="155" t="s">
        <v>34</v>
      </c>
      <c r="C204" s="156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7">
        <f>(E203+F203+H203+J203+L203+N203)/6</f>
        <v>0.93333333333333324</v>
      </c>
      <c r="O204" s="156"/>
    </row>
    <row r="205" spans="2:15" ht="12.75" x14ac:dyDescent="0.2"/>
    <row r="206" spans="2:15" ht="63.75" x14ac:dyDescent="0.2">
      <c r="B206" s="162" t="s">
        <v>12</v>
      </c>
      <c r="C206" s="162"/>
      <c r="D206" s="26" t="s">
        <v>1</v>
      </c>
      <c r="E206" s="26" t="s">
        <v>29</v>
      </c>
      <c r="F206" s="90" t="s">
        <v>81</v>
      </c>
      <c r="G206" s="24" t="s">
        <v>80</v>
      </c>
      <c r="H206" s="90" t="s">
        <v>39</v>
      </c>
      <c r="I206" s="65"/>
    </row>
    <row r="207" spans="2:15" ht="12.75" x14ac:dyDescent="0.2">
      <c r="B207" s="137" t="s">
        <v>73</v>
      </c>
      <c r="C207" s="137"/>
      <c r="D207" s="27">
        <v>8</v>
      </c>
      <c r="E207" s="28">
        <v>0.8</v>
      </c>
      <c r="F207" s="28">
        <v>0.85</v>
      </c>
      <c r="G207" s="29">
        <v>0.92</v>
      </c>
      <c r="H207" s="30">
        <f>+AVERAGE(E207:G207)</f>
        <v>0.85666666666666658</v>
      </c>
      <c r="I207" s="66"/>
    </row>
    <row r="208" spans="2:15" ht="12.75" x14ac:dyDescent="0.2">
      <c r="B208" s="163" t="s">
        <v>79</v>
      </c>
      <c r="C208" s="163"/>
      <c r="D208" s="33">
        <v>11</v>
      </c>
      <c r="E208" s="28">
        <v>0.91</v>
      </c>
      <c r="F208" s="28">
        <v>0.91</v>
      </c>
      <c r="G208" s="28">
        <v>0.98499999999999999</v>
      </c>
      <c r="H208" s="30">
        <f>+AVERAGE(E208:G208)</f>
        <v>0.93500000000000005</v>
      </c>
      <c r="I208" s="66"/>
    </row>
    <row r="209" spans="2:15" ht="12.75" customHeight="1" x14ac:dyDescent="0.2">
      <c r="B209" s="63" t="s">
        <v>43</v>
      </c>
      <c r="C209" s="64"/>
      <c r="D209" s="64"/>
      <c r="E209" s="64"/>
      <c r="F209" s="64"/>
      <c r="G209" s="64"/>
      <c r="H209" s="36">
        <f>+AVERAGE(H207:H208)</f>
        <v>0.89583333333333326</v>
      </c>
      <c r="I209" s="66"/>
    </row>
    <row r="210" spans="2:15" ht="12.75" customHeight="1" x14ac:dyDescent="0.2"/>
    <row r="211" spans="2:15" x14ac:dyDescent="0.2">
      <c r="B211" s="151" t="s">
        <v>12</v>
      </c>
      <c r="C211" s="151"/>
      <c r="D211" s="94" t="s">
        <v>1</v>
      </c>
      <c r="E211" s="94" t="s">
        <v>13</v>
      </c>
      <c r="F211" s="94" t="s">
        <v>14</v>
      </c>
      <c r="G211" s="94" t="s">
        <v>15</v>
      </c>
      <c r="H211" s="94" t="s">
        <v>16</v>
      </c>
      <c r="I211" s="94" t="s">
        <v>17</v>
      </c>
      <c r="J211" s="94" t="s">
        <v>18</v>
      </c>
      <c r="K211" s="94" t="s">
        <v>19</v>
      </c>
    </row>
    <row r="212" spans="2:15" ht="12.75" x14ac:dyDescent="0.2">
      <c r="B212" s="152" t="s">
        <v>104</v>
      </c>
      <c r="C212" s="152"/>
      <c r="D212" s="95">
        <v>2</v>
      </c>
      <c r="E212" s="13">
        <v>0.42</v>
      </c>
      <c r="F212" s="14">
        <v>0.92</v>
      </c>
      <c r="G212" s="15">
        <v>0.92</v>
      </c>
      <c r="H212" s="14">
        <v>0.5</v>
      </c>
      <c r="I212" s="15" t="s">
        <v>105</v>
      </c>
      <c r="J212" s="15">
        <v>0.71</v>
      </c>
      <c r="K212" s="16">
        <f>+AVERAGE(E212:J212)</f>
        <v>0.69400000000000006</v>
      </c>
    </row>
    <row r="213" spans="2:15" ht="192.75" customHeight="1" x14ac:dyDescent="0.2"/>
    <row r="214" spans="2:15" ht="12.75" x14ac:dyDescent="0.2">
      <c r="B214" s="12" t="s">
        <v>47</v>
      </c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2:15" ht="12.75" x14ac:dyDescent="0.2"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2:15" x14ac:dyDescent="0.2">
      <c r="B216" s="151" t="s">
        <v>12</v>
      </c>
      <c r="C216" s="151"/>
      <c r="D216" s="100" t="s">
        <v>1</v>
      </c>
      <c r="E216" s="100" t="s">
        <v>13</v>
      </c>
      <c r="F216" s="100" t="s">
        <v>14</v>
      </c>
      <c r="G216" s="100" t="s">
        <v>15</v>
      </c>
      <c r="H216" s="100" t="s">
        <v>16</v>
      </c>
      <c r="I216" s="100" t="s">
        <v>17</v>
      </c>
      <c r="J216" s="100" t="s">
        <v>18</v>
      </c>
      <c r="K216" s="100" t="s">
        <v>19</v>
      </c>
      <c r="L216" s="8"/>
      <c r="M216" s="8"/>
      <c r="N216" s="8"/>
      <c r="O216" s="8"/>
    </row>
    <row r="217" spans="2:15" ht="12.75" x14ac:dyDescent="0.2">
      <c r="B217" s="152" t="s">
        <v>20</v>
      </c>
      <c r="C217" s="152"/>
      <c r="D217" s="102">
        <v>58</v>
      </c>
      <c r="E217" s="13">
        <v>0.879</v>
      </c>
      <c r="F217" s="14">
        <v>0.94599999999999995</v>
      </c>
      <c r="G217" s="15">
        <v>0.97599999999999998</v>
      </c>
      <c r="H217" s="14">
        <v>0.94299999999999995</v>
      </c>
      <c r="I217" s="15">
        <v>0.99</v>
      </c>
      <c r="J217" s="15">
        <v>0.93799999999999994</v>
      </c>
      <c r="K217" s="16">
        <f>+AVERAGE(E217:J217)</f>
        <v>0.94533333333333325</v>
      </c>
      <c r="L217" s="8"/>
      <c r="M217" s="8"/>
      <c r="N217" s="8"/>
      <c r="O217" s="8"/>
    </row>
    <row r="218" spans="2:15" ht="12.75" x14ac:dyDescent="0.2">
      <c r="B218" s="138" t="s">
        <v>21</v>
      </c>
      <c r="C218" s="139"/>
      <c r="D218" s="102">
        <v>43</v>
      </c>
      <c r="E218" s="13">
        <v>0.96</v>
      </c>
      <c r="F218" s="14">
        <v>0.93</v>
      </c>
      <c r="G218" s="15">
        <v>0.99</v>
      </c>
      <c r="H218" s="14">
        <v>1</v>
      </c>
      <c r="I218" s="15">
        <v>0.89</v>
      </c>
      <c r="J218" s="15">
        <v>0.98</v>
      </c>
      <c r="K218" s="16">
        <f t="shared" ref="K218:K226" si="4">+AVERAGE(E218:J218)</f>
        <v>0.95833333333333337</v>
      </c>
      <c r="L218" s="8"/>
      <c r="M218" s="8"/>
      <c r="N218" s="8"/>
      <c r="O218" s="8"/>
    </row>
    <row r="219" spans="2:15" ht="12.75" x14ac:dyDescent="0.2">
      <c r="B219" s="152" t="s">
        <v>22</v>
      </c>
      <c r="C219" s="152"/>
      <c r="D219" s="102">
        <v>34</v>
      </c>
      <c r="E219" s="14">
        <v>0.98</v>
      </c>
      <c r="F219" s="17">
        <v>0.97</v>
      </c>
      <c r="G219" s="101">
        <v>0.99</v>
      </c>
      <c r="H219" s="17">
        <v>0.99</v>
      </c>
      <c r="I219" s="15">
        <v>1</v>
      </c>
      <c r="J219" s="101">
        <v>0.99</v>
      </c>
      <c r="K219" s="16">
        <f t="shared" si="4"/>
        <v>0.98666666666666669</v>
      </c>
      <c r="L219" s="8"/>
      <c r="M219" s="8"/>
      <c r="N219" s="8"/>
      <c r="O219" s="8"/>
    </row>
    <row r="220" spans="2:15" ht="24.75" customHeight="1" x14ac:dyDescent="0.2">
      <c r="B220" s="138" t="s">
        <v>84</v>
      </c>
      <c r="C220" s="139"/>
      <c r="D220" s="102">
        <v>33</v>
      </c>
      <c r="E220" s="14">
        <v>0.91</v>
      </c>
      <c r="F220" s="17">
        <v>0.96</v>
      </c>
      <c r="G220" s="101">
        <v>0.99</v>
      </c>
      <c r="H220" s="17">
        <v>0.86</v>
      </c>
      <c r="I220" s="15">
        <v>1</v>
      </c>
      <c r="J220" s="101">
        <v>0.96</v>
      </c>
      <c r="K220" s="16">
        <f t="shared" si="4"/>
        <v>0.94666666666666677</v>
      </c>
      <c r="L220" s="8"/>
      <c r="M220" s="8"/>
      <c r="N220" s="8"/>
      <c r="O220" s="8"/>
    </row>
    <row r="221" spans="2:15" ht="30.75" customHeight="1" x14ac:dyDescent="0.2">
      <c r="B221" s="138" t="s">
        <v>85</v>
      </c>
      <c r="C221" s="139"/>
      <c r="D221" s="102">
        <v>22</v>
      </c>
      <c r="E221" s="17">
        <v>0.9</v>
      </c>
      <c r="F221" s="17">
        <v>0.9</v>
      </c>
      <c r="G221" s="101">
        <v>0.96</v>
      </c>
      <c r="H221" s="17">
        <v>0.88</v>
      </c>
      <c r="I221" s="15">
        <v>1</v>
      </c>
      <c r="J221" s="101">
        <v>0.91</v>
      </c>
      <c r="K221" s="16">
        <f t="shared" si="4"/>
        <v>0.92499999999999993</v>
      </c>
      <c r="L221" s="8"/>
      <c r="M221" s="8"/>
      <c r="N221" s="8"/>
      <c r="O221" s="8"/>
    </row>
    <row r="222" spans="2:15" ht="12.75" x14ac:dyDescent="0.2">
      <c r="B222" s="138" t="s">
        <v>88</v>
      </c>
      <c r="C222" s="139"/>
      <c r="D222" s="102"/>
      <c r="E222" s="17"/>
      <c r="F222" s="17"/>
      <c r="G222" s="101"/>
      <c r="H222" s="17"/>
      <c r="I222" s="15"/>
      <c r="J222" s="101"/>
      <c r="K222" s="16" t="e">
        <f t="shared" si="4"/>
        <v>#DIV/0!</v>
      </c>
      <c r="L222" s="8"/>
      <c r="M222" s="8"/>
      <c r="N222" s="8"/>
      <c r="O222" s="8"/>
    </row>
    <row r="223" spans="2:15" ht="12.75" x14ac:dyDescent="0.2">
      <c r="B223" s="138" t="s">
        <v>82</v>
      </c>
      <c r="C223" s="139"/>
      <c r="D223" s="102">
        <v>3</v>
      </c>
      <c r="E223" s="17">
        <v>0.94</v>
      </c>
      <c r="F223" s="17">
        <v>0.96</v>
      </c>
      <c r="G223" s="101">
        <v>0.97</v>
      </c>
      <c r="H223" s="17">
        <v>0.89</v>
      </c>
      <c r="I223" s="15">
        <v>1</v>
      </c>
      <c r="J223" s="101">
        <v>1</v>
      </c>
      <c r="K223" s="16">
        <f t="shared" si="4"/>
        <v>0.96</v>
      </c>
      <c r="L223" s="8"/>
      <c r="M223" s="8"/>
      <c r="N223" s="8"/>
      <c r="O223" s="8"/>
    </row>
    <row r="224" spans="2:15" ht="12.75" x14ac:dyDescent="0.2">
      <c r="B224" s="138" t="s">
        <v>89</v>
      </c>
      <c r="C224" s="139"/>
      <c r="D224" s="102">
        <v>95</v>
      </c>
      <c r="E224" s="101">
        <v>0.92</v>
      </c>
      <c r="F224" s="101">
        <v>0.9</v>
      </c>
      <c r="G224" s="101">
        <v>0.95</v>
      </c>
      <c r="H224" s="101">
        <v>0.74</v>
      </c>
      <c r="I224" s="101">
        <v>1</v>
      </c>
      <c r="J224" s="101">
        <v>0.93</v>
      </c>
      <c r="K224" s="16">
        <f t="shared" si="4"/>
        <v>0.90666666666666662</v>
      </c>
      <c r="L224" s="8"/>
      <c r="M224" s="8"/>
      <c r="N224" s="8"/>
      <c r="O224" s="8"/>
    </row>
    <row r="225" spans="2:15" ht="12.75" x14ac:dyDescent="0.2">
      <c r="B225" s="138" t="s">
        <v>83</v>
      </c>
      <c r="C225" s="139"/>
      <c r="D225" s="102">
        <v>45</v>
      </c>
      <c r="E225" s="101">
        <v>0.88</v>
      </c>
      <c r="F225" s="101">
        <v>0.93</v>
      </c>
      <c r="G225" s="101">
        <v>0.91</v>
      </c>
      <c r="H225" s="101">
        <v>0.75</v>
      </c>
      <c r="I225" s="101">
        <v>1</v>
      </c>
      <c r="J225" s="101">
        <v>0.95</v>
      </c>
      <c r="K225" s="16">
        <f t="shared" si="4"/>
        <v>0.90333333333333343</v>
      </c>
      <c r="L225" s="8"/>
      <c r="M225" s="8"/>
      <c r="N225" s="8"/>
      <c r="O225" s="8"/>
    </row>
    <row r="226" spans="2:15" ht="12.75" x14ac:dyDescent="0.2">
      <c r="B226" s="18" t="s">
        <v>24</v>
      </c>
      <c r="C226" s="19"/>
      <c r="D226" s="102">
        <v>26</v>
      </c>
      <c r="E226" s="17">
        <v>0.96</v>
      </c>
      <c r="F226" s="17">
        <v>0.96</v>
      </c>
      <c r="G226" s="101">
        <v>0.99</v>
      </c>
      <c r="H226" s="17">
        <v>0.95</v>
      </c>
      <c r="I226" s="15">
        <v>1</v>
      </c>
      <c r="J226" s="101">
        <v>0.97</v>
      </c>
      <c r="K226" s="16">
        <f t="shared" si="4"/>
        <v>0.97166666666666668</v>
      </c>
      <c r="L226" s="8"/>
      <c r="M226" s="8"/>
      <c r="N226" s="8"/>
      <c r="O226" s="8"/>
    </row>
    <row r="227" spans="2:15" ht="12.75" x14ac:dyDescent="0.2">
      <c r="B227" s="151" t="s">
        <v>25</v>
      </c>
      <c r="C227" s="151"/>
      <c r="D227" s="151"/>
      <c r="E227" s="151"/>
      <c r="F227" s="151"/>
      <c r="G227" s="151"/>
      <c r="H227" s="151"/>
      <c r="I227" s="151"/>
      <c r="J227" s="151"/>
      <c r="K227" s="20" t="e">
        <f>+AVERAGE(K217:K226)</f>
        <v>#DIV/0!</v>
      </c>
      <c r="L227" s="8"/>
      <c r="M227" s="8"/>
      <c r="N227" s="8"/>
      <c r="O227" s="8"/>
    </row>
    <row r="228" spans="2:15" ht="12.75" x14ac:dyDescent="0.2">
      <c r="B228" s="5"/>
      <c r="C228" s="5"/>
      <c r="D228" s="5"/>
      <c r="E228" s="5"/>
      <c r="F228" s="5"/>
      <c r="G228" s="5"/>
      <c r="H228" s="5"/>
      <c r="I228" s="5"/>
      <c r="J228" s="5"/>
      <c r="K228" s="21"/>
      <c r="L228" s="8"/>
      <c r="M228" s="8"/>
      <c r="N228" s="8"/>
      <c r="O228" s="8"/>
    </row>
    <row r="229" spans="2:15" ht="51" x14ac:dyDescent="0.2">
      <c r="B229" s="151" t="s">
        <v>12</v>
      </c>
      <c r="C229" s="151"/>
      <c r="D229" s="100" t="s">
        <v>1</v>
      </c>
      <c r="E229" s="100" t="s">
        <v>14</v>
      </c>
      <c r="F229" s="100" t="s">
        <v>16</v>
      </c>
      <c r="G229" s="100" t="s">
        <v>86</v>
      </c>
      <c r="H229" s="100" t="s">
        <v>17</v>
      </c>
      <c r="I229" s="100" t="s">
        <v>19</v>
      </c>
      <c r="J229" s="5"/>
      <c r="K229" s="5"/>
      <c r="L229" s="8"/>
      <c r="M229" s="8"/>
      <c r="N229" s="8"/>
      <c r="O229" s="8"/>
    </row>
    <row r="230" spans="2:15" ht="12.75" x14ac:dyDescent="0.2">
      <c r="B230" s="158" t="s">
        <v>27</v>
      </c>
      <c r="C230" s="158"/>
      <c r="D230" s="102">
        <v>27</v>
      </c>
      <c r="E230" s="13">
        <v>0.76</v>
      </c>
      <c r="F230" s="14">
        <v>0.94</v>
      </c>
      <c r="G230" s="15">
        <v>0.75</v>
      </c>
      <c r="H230" s="14">
        <v>0.83</v>
      </c>
      <c r="I230" s="15">
        <f>+AVERAGE(E230:H230)</f>
        <v>0.82000000000000006</v>
      </c>
      <c r="J230" s="22"/>
      <c r="K230" s="23"/>
      <c r="L230" s="8"/>
      <c r="M230" s="8"/>
      <c r="N230" s="8"/>
      <c r="O230" s="8"/>
    </row>
    <row r="231" spans="2:15" ht="12.75" x14ac:dyDescent="0.2">
      <c r="B231" s="5"/>
      <c r="C231" s="5"/>
      <c r="D231" s="5"/>
      <c r="E231" s="5"/>
      <c r="F231" s="5"/>
      <c r="G231" s="5"/>
      <c r="H231" s="5"/>
      <c r="I231" s="5"/>
      <c r="J231" s="5"/>
      <c r="K231" s="21"/>
      <c r="L231" s="8"/>
      <c r="M231" s="8"/>
      <c r="N231" s="8"/>
      <c r="O231" s="8"/>
    </row>
    <row r="232" spans="2:15" ht="12.75" x14ac:dyDescent="0.2">
      <c r="B232" s="151" t="s">
        <v>12</v>
      </c>
      <c r="C232" s="151"/>
      <c r="D232" s="151" t="s">
        <v>1</v>
      </c>
      <c r="E232" s="158" t="s">
        <v>13</v>
      </c>
      <c r="F232" s="151" t="s">
        <v>29</v>
      </c>
      <c r="G232" s="151"/>
      <c r="H232" s="151" t="s">
        <v>26</v>
      </c>
      <c r="I232" s="151"/>
      <c r="J232" s="151" t="s">
        <v>30</v>
      </c>
      <c r="K232" s="155"/>
      <c r="L232" s="147" t="s">
        <v>32</v>
      </c>
      <c r="M232" s="68"/>
      <c r="N232" s="159"/>
      <c r="O232" s="159"/>
    </row>
    <row r="233" spans="2:15" ht="12.75" x14ac:dyDescent="0.2">
      <c r="B233" s="151"/>
      <c r="C233" s="151"/>
      <c r="D233" s="151"/>
      <c r="E233" s="158"/>
      <c r="F233" s="151"/>
      <c r="G233" s="151"/>
      <c r="H233" s="151"/>
      <c r="I233" s="151"/>
      <c r="J233" s="151"/>
      <c r="K233" s="155"/>
      <c r="L233" s="148"/>
      <c r="M233" s="68"/>
      <c r="N233" s="159"/>
      <c r="O233" s="159"/>
    </row>
    <row r="234" spans="2:15" ht="12.75" x14ac:dyDescent="0.2">
      <c r="B234" s="152" t="s">
        <v>33</v>
      </c>
      <c r="C234" s="152"/>
      <c r="D234" s="102">
        <v>42</v>
      </c>
      <c r="E234" s="101">
        <v>0.87</v>
      </c>
      <c r="F234" s="153">
        <v>0.81</v>
      </c>
      <c r="G234" s="154"/>
      <c r="H234" s="153">
        <v>0.91</v>
      </c>
      <c r="I234" s="154"/>
      <c r="J234" s="153">
        <v>0.74</v>
      </c>
      <c r="K234" s="160"/>
      <c r="L234" s="101">
        <v>0.6</v>
      </c>
      <c r="M234" s="68"/>
      <c r="N234" s="161"/>
      <c r="O234" s="159"/>
    </row>
    <row r="235" spans="2:15" ht="12.75" x14ac:dyDescent="0.2">
      <c r="B235" s="155" t="s">
        <v>34</v>
      </c>
      <c r="C235" s="156"/>
      <c r="D235" s="18"/>
      <c r="E235" s="67"/>
      <c r="F235" s="67"/>
      <c r="G235" s="67"/>
      <c r="H235" s="67"/>
      <c r="I235" s="67"/>
      <c r="J235" s="67"/>
      <c r="K235" s="67"/>
      <c r="L235" s="20">
        <f>(E234+F234+H234+J234+L234)/5</f>
        <v>0.78600000000000003</v>
      </c>
      <c r="M235" s="68"/>
      <c r="N235" s="161"/>
      <c r="O235" s="159"/>
    </row>
    <row r="236" spans="2:15" ht="12.75" x14ac:dyDescent="0.2"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41"/>
      <c r="M236" s="8"/>
      <c r="N236" s="8"/>
      <c r="O236" s="8"/>
    </row>
    <row r="237" spans="2:15" ht="12.75" x14ac:dyDescent="0.2">
      <c r="B237" s="151" t="s">
        <v>12</v>
      </c>
      <c r="C237" s="151"/>
      <c r="D237" s="151" t="s">
        <v>1</v>
      </c>
      <c r="E237" s="158" t="s">
        <v>13</v>
      </c>
      <c r="F237" s="151" t="s">
        <v>26</v>
      </c>
      <c r="G237" s="151"/>
      <c r="H237" s="151" t="s">
        <v>16</v>
      </c>
      <c r="I237" s="151"/>
      <c r="J237" s="151" t="s">
        <v>35</v>
      </c>
      <c r="K237" s="151"/>
      <c r="L237" s="151" t="s">
        <v>19</v>
      </c>
      <c r="M237" s="8"/>
      <c r="N237" s="8"/>
      <c r="O237" s="8"/>
    </row>
    <row r="238" spans="2:15" ht="12.75" x14ac:dyDescent="0.2">
      <c r="B238" s="151"/>
      <c r="C238" s="151"/>
      <c r="D238" s="151"/>
      <c r="E238" s="158"/>
      <c r="F238" s="151"/>
      <c r="G238" s="151"/>
      <c r="H238" s="151"/>
      <c r="I238" s="151"/>
      <c r="J238" s="151"/>
      <c r="K238" s="151"/>
      <c r="L238" s="151"/>
      <c r="M238" s="8"/>
      <c r="N238" s="8"/>
      <c r="O238" s="8"/>
    </row>
    <row r="239" spans="2:15" ht="12.75" x14ac:dyDescent="0.2">
      <c r="B239" s="152" t="s">
        <v>36</v>
      </c>
      <c r="C239" s="152"/>
      <c r="D239" s="102">
        <v>32</v>
      </c>
      <c r="E239" s="101">
        <v>0.95</v>
      </c>
      <c r="F239" s="153">
        <v>0.91</v>
      </c>
      <c r="G239" s="154"/>
      <c r="H239" s="153">
        <v>0.92800000000000005</v>
      </c>
      <c r="I239" s="154"/>
      <c r="J239" s="153">
        <v>0.91</v>
      </c>
      <c r="K239" s="154"/>
      <c r="L239" s="101">
        <f>+AVERAGE(E239:K239)</f>
        <v>0.92449999999999999</v>
      </c>
      <c r="M239" s="8"/>
      <c r="N239" s="8"/>
      <c r="O239" s="8"/>
    </row>
    <row r="240" spans="2:15" ht="12.75" x14ac:dyDescent="0.2">
      <c r="B240" s="152" t="s">
        <v>37</v>
      </c>
      <c r="C240" s="152"/>
      <c r="D240" s="102">
        <v>24</v>
      </c>
      <c r="E240" s="101">
        <v>0.95</v>
      </c>
      <c r="F240" s="153">
        <v>1</v>
      </c>
      <c r="G240" s="154"/>
      <c r="H240" s="153">
        <v>0.93</v>
      </c>
      <c r="I240" s="154"/>
      <c r="J240" s="153">
        <v>1</v>
      </c>
      <c r="K240" s="154"/>
      <c r="L240" s="101">
        <f>+AVERAGE(E240:K240)</f>
        <v>0.97</v>
      </c>
      <c r="M240" s="8"/>
      <c r="N240" s="8"/>
      <c r="O240" s="8"/>
    </row>
    <row r="241" spans="2:15" ht="12.75" x14ac:dyDescent="0.2">
      <c r="B241" s="151" t="s">
        <v>34</v>
      </c>
      <c r="C241" s="151"/>
      <c r="D241" s="151"/>
      <c r="E241" s="151"/>
      <c r="F241" s="151"/>
      <c r="G241" s="151"/>
      <c r="H241" s="151"/>
      <c r="I241" s="151"/>
      <c r="J241" s="151"/>
      <c r="K241" s="151"/>
      <c r="L241" s="20">
        <f>+AVERAGE(L239:L240)</f>
        <v>0.94724999999999993</v>
      </c>
      <c r="M241" s="8"/>
      <c r="N241" s="8"/>
      <c r="O241" s="8"/>
    </row>
    <row r="242" spans="2:15" ht="12.75" x14ac:dyDescent="0.2"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21"/>
      <c r="M242" s="8"/>
      <c r="N242" s="8"/>
      <c r="O242" s="8"/>
    </row>
    <row r="243" spans="2:15" ht="51" x14ac:dyDescent="0.2">
      <c r="B243" s="162" t="s">
        <v>12</v>
      </c>
      <c r="C243" s="162"/>
      <c r="D243" s="26" t="s">
        <v>1</v>
      </c>
      <c r="E243" s="26" t="s">
        <v>29</v>
      </c>
      <c r="F243" s="24" t="s">
        <v>38</v>
      </c>
      <c r="G243" s="24" t="s">
        <v>80</v>
      </c>
      <c r="H243" s="99" t="s">
        <v>17</v>
      </c>
      <c r="I243" s="99" t="s">
        <v>39</v>
      </c>
      <c r="J243" s="7"/>
      <c r="K243" s="7"/>
      <c r="L243" s="7"/>
      <c r="M243" s="8"/>
      <c r="N243" s="8"/>
      <c r="O243" s="8"/>
    </row>
    <row r="244" spans="2:15" ht="12.75" x14ac:dyDescent="0.2">
      <c r="B244" s="137" t="s">
        <v>40</v>
      </c>
      <c r="C244" s="137"/>
      <c r="D244" s="27">
        <v>5</v>
      </c>
      <c r="E244" s="28">
        <v>0.73</v>
      </c>
      <c r="F244" s="28">
        <v>0.8</v>
      </c>
      <c r="G244" s="29">
        <v>0.8</v>
      </c>
      <c r="H244" s="30">
        <v>1</v>
      </c>
      <c r="I244" s="30">
        <f>+AVERAGE(E244:H244)</f>
        <v>0.83250000000000002</v>
      </c>
      <c r="J244" s="31"/>
      <c r="K244" s="32"/>
      <c r="L244" s="31"/>
      <c r="M244" s="8"/>
      <c r="N244" s="8"/>
      <c r="O244" s="8"/>
    </row>
    <row r="245" spans="2:15" ht="12.75" x14ac:dyDescent="0.2">
      <c r="B245" s="163" t="s">
        <v>41</v>
      </c>
      <c r="C245" s="163"/>
      <c r="D245" s="33">
        <v>17</v>
      </c>
      <c r="E245" s="28">
        <v>0.78</v>
      </c>
      <c r="F245" s="28">
        <v>0.84</v>
      </c>
      <c r="G245" s="28">
        <v>0.69</v>
      </c>
      <c r="H245" s="30">
        <v>0.74</v>
      </c>
      <c r="I245" s="30">
        <f>+AVERAGE(E245:H245)</f>
        <v>0.76249999999999996</v>
      </c>
      <c r="J245" s="31"/>
      <c r="K245" s="32"/>
      <c r="L245" s="31"/>
      <c r="M245" s="8"/>
      <c r="N245" s="8"/>
      <c r="O245" s="8"/>
    </row>
    <row r="246" spans="2:15" ht="12.75" x14ac:dyDescent="0.2">
      <c r="B246" s="164" t="s">
        <v>42</v>
      </c>
      <c r="C246" s="164"/>
      <c r="D246" s="34">
        <v>23</v>
      </c>
      <c r="E246" s="28">
        <v>0.91</v>
      </c>
      <c r="F246" s="28">
        <v>0.95</v>
      </c>
      <c r="G246" s="35">
        <v>0.97</v>
      </c>
      <c r="H246" s="30">
        <v>1</v>
      </c>
      <c r="I246" s="30">
        <f>+AVERAGE(E246:H246)</f>
        <v>0.95750000000000002</v>
      </c>
      <c r="J246" s="31"/>
      <c r="K246" s="32"/>
      <c r="L246" s="31"/>
      <c r="M246" s="8"/>
      <c r="N246" s="8"/>
      <c r="O246" s="8"/>
    </row>
    <row r="247" spans="2:15" ht="12.75" x14ac:dyDescent="0.2">
      <c r="B247" s="142" t="s">
        <v>43</v>
      </c>
      <c r="C247" s="142"/>
      <c r="D247" s="142"/>
      <c r="E247" s="142"/>
      <c r="F247" s="142"/>
      <c r="G247" s="142"/>
      <c r="H247" s="142"/>
      <c r="I247" s="36">
        <f>+AVERAGE(I244:I246)</f>
        <v>0.85083333333333344</v>
      </c>
      <c r="J247" s="31"/>
      <c r="K247" s="32"/>
      <c r="L247" s="31"/>
      <c r="M247" s="8"/>
      <c r="N247" s="8"/>
      <c r="O247" s="8"/>
    </row>
    <row r="248" spans="2:15" ht="24.75" customHeight="1" x14ac:dyDescent="0.2"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2:15" ht="12.75" x14ac:dyDescent="0.2">
      <c r="B249" s="143" t="s">
        <v>12</v>
      </c>
      <c r="C249" s="144"/>
      <c r="D249" s="147" t="s">
        <v>1</v>
      </c>
      <c r="E249" s="149" t="s">
        <v>13</v>
      </c>
      <c r="F249" s="143" t="s">
        <v>44</v>
      </c>
      <c r="G249" s="144"/>
      <c r="H249" s="143" t="s">
        <v>16</v>
      </c>
      <c r="I249" s="144"/>
      <c r="J249" s="143" t="s">
        <v>17</v>
      </c>
      <c r="K249" s="144"/>
      <c r="L249" s="147" t="s">
        <v>35</v>
      </c>
      <c r="M249" s="147" t="s">
        <v>19</v>
      </c>
      <c r="N249" s="8"/>
      <c r="O249" s="8"/>
    </row>
    <row r="250" spans="2:15" ht="12.75" x14ac:dyDescent="0.2">
      <c r="B250" s="145"/>
      <c r="C250" s="146"/>
      <c r="D250" s="148"/>
      <c r="E250" s="150"/>
      <c r="F250" s="145"/>
      <c r="G250" s="146"/>
      <c r="H250" s="145"/>
      <c r="I250" s="146"/>
      <c r="J250" s="145"/>
      <c r="K250" s="146"/>
      <c r="L250" s="148"/>
      <c r="M250" s="148"/>
      <c r="N250" s="8"/>
      <c r="O250" s="8"/>
    </row>
    <row r="251" spans="2:15" ht="12.75" x14ac:dyDescent="0.2">
      <c r="B251" s="138" t="s">
        <v>45</v>
      </c>
      <c r="C251" s="139"/>
      <c r="D251" s="102">
        <v>5</v>
      </c>
      <c r="E251" s="101">
        <v>0.95</v>
      </c>
      <c r="F251" s="140">
        <v>0.93</v>
      </c>
      <c r="G251" s="141"/>
      <c r="H251" s="140">
        <v>1</v>
      </c>
      <c r="I251" s="141"/>
      <c r="J251" s="140">
        <v>0.8</v>
      </c>
      <c r="K251" s="141"/>
      <c r="L251" s="101">
        <v>0.92</v>
      </c>
      <c r="M251" s="101">
        <f>+AVERAGE(E251:L251)</f>
        <v>0.91999999999999993</v>
      </c>
      <c r="N251" s="8"/>
      <c r="O251" s="8"/>
    </row>
    <row r="252" spans="2:15" ht="12.75" x14ac:dyDescent="0.2">
      <c r="B252" s="37"/>
      <c r="C252" s="37"/>
      <c r="D252" s="25"/>
      <c r="E252" s="38"/>
      <c r="F252" s="38"/>
      <c r="G252" s="25"/>
      <c r="H252" s="38"/>
      <c r="I252" s="25"/>
      <c r="J252" s="38"/>
      <c r="K252" s="25"/>
      <c r="L252" s="38"/>
      <c r="M252" s="8"/>
      <c r="N252" s="8"/>
      <c r="O252" s="8"/>
    </row>
    <row r="253" spans="2:15" ht="12.75" x14ac:dyDescent="0.2">
      <c r="B253" s="151" t="s">
        <v>12</v>
      </c>
      <c r="C253" s="151"/>
      <c r="D253" s="151" t="s">
        <v>1</v>
      </c>
      <c r="E253" s="158" t="s">
        <v>13</v>
      </c>
      <c r="F253" s="151" t="s">
        <v>29</v>
      </c>
      <c r="G253" s="151"/>
      <c r="H253" s="151" t="s">
        <v>26</v>
      </c>
      <c r="I253" s="151"/>
      <c r="J253" s="151" t="s">
        <v>30</v>
      </c>
      <c r="K253" s="151"/>
      <c r="L253" s="151" t="s">
        <v>31</v>
      </c>
      <c r="M253" s="151"/>
      <c r="N253" s="151" t="s">
        <v>32</v>
      </c>
      <c r="O253" s="151"/>
    </row>
    <row r="254" spans="2:15" ht="12.75" x14ac:dyDescent="0.2">
      <c r="B254" s="151"/>
      <c r="C254" s="151"/>
      <c r="D254" s="151"/>
      <c r="E254" s="158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</row>
    <row r="255" spans="2:15" ht="12.75" x14ac:dyDescent="0.2">
      <c r="B255" s="152" t="s">
        <v>78</v>
      </c>
      <c r="C255" s="152"/>
      <c r="D255" s="102">
        <v>3</v>
      </c>
      <c r="E255" s="101">
        <v>0.83</v>
      </c>
      <c r="F255" s="153">
        <v>0.83</v>
      </c>
      <c r="G255" s="154"/>
      <c r="H255" s="153">
        <v>0.8</v>
      </c>
      <c r="I255" s="154"/>
      <c r="J255" s="153">
        <v>0.83</v>
      </c>
      <c r="K255" s="154"/>
      <c r="L255" s="153">
        <v>0.5</v>
      </c>
      <c r="M255" s="153"/>
      <c r="N255" s="153">
        <v>1</v>
      </c>
      <c r="O255" s="154"/>
    </row>
    <row r="256" spans="2:15" ht="12.75" x14ac:dyDescent="0.2">
      <c r="B256" s="155" t="s">
        <v>34</v>
      </c>
      <c r="C256" s="156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7">
        <f>(E255+F255+H255+J255+L255+N255)/6</f>
        <v>0.79833333333333334</v>
      </c>
      <c r="O256" s="156"/>
    </row>
    <row r="257" spans="2:15" ht="12.75" x14ac:dyDescent="0.2"/>
    <row r="258" spans="2:15" ht="63.75" x14ac:dyDescent="0.2">
      <c r="B258" s="162" t="s">
        <v>12</v>
      </c>
      <c r="C258" s="162"/>
      <c r="D258" s="26" t="s">
        <v>1</v>
      </c>
      <c r="E258" s="26" t="s">
        <v>29</v>
      </c>
      <c r="F258" s="99" t="s">
        <v>81</v>
      </c>
      <c r="G258" s="24" t="s">
        <v>80</v>
      </c>
      <c r="H258" s="99" t="s">
        <v>39</v>
      </c>
      <c r="I258" s="65"/>
    </row>
    <row r="259" spans="2:15" ht="12.75" x14ac:dyDescent="0.2">
      <c r="B259" s="137" t="s">
        <v>73</v>
      </c>
      <c r="C259" s="137"/>
      <c r="D259" s="27">
        <v>11</v>
      </c>
      <c r="E259" s="28">
        <v>0.8</v>
      </c>
      <c r="F259" s="28">
        <v>0.9</v>
      </c>
      <c r="G259" s="29">
        <v>0.91</v>
      </c>
      <c r="H259" s="30">
        <f>+AVERAGE(E259:G259)</f>
        <v>0.87000000000000011</v>
      </c>
      <c r="I259" s="66"/>
    </row>
    <row r="260" spans="2:15" ht="12.75" x14ac:dyDescent="0.2">
      <c r="B260" s="163" t="s">
        <v>79</v>
      </c>
      <c r="C260" s="163"/>
      <c r="D260" s="33"/>
      <c r="E260" s="28"/>
      <c r="F260" s="28"/>
      <c r="G260" s="28"/>
      <c r="H260" s="30" t="e">
        <f>+AVERAGE(E260:G260)</f>
        <v>#DIV/0!</v>
      </c>
      <c r="I260" s="66"/>
    </row>
    <row r="261" spans="2:15" ht="25.5" x14ac:dyDescent="0.2">
      <c r="B261" s="63" t="s">
        <v>43</v>
      </c>
      <c r="C261" s="64"/>
      <c r="D261" s="64"/>
      <c r="E261" s="64"/>
      <c r="F261" s="64"/>
      <c r="G261" s="64"/>
      <c r="H261" s="36" t="e">
        <f>+AVERAGE(H259:H260)</f>
        <v>#DIV/0!</v>
      </c>
      <c r="I261" s="66"/>
    </row>
    <row r="262" spans="2:15" ht="12.75" x14ac:dyDescent="0.2"/>
    <row r="263" spans="2:15" ht="12.75" x14ac:dyDescent="0.2">
      <c r="B263" s="12" t="s">
        <v>48</v>
      </c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2:15" ht="12.75" x14ac:dyDescent="0.2"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2:15" x14ac:dyDescent="0.2">
      <c r="B265" s="151" t="s">
        <v>12</v>
      </c>
      <c r="C265" s="151"/>
      <c r="D265" s="100" t="s">
        <v>1</v>
      </c>
      <c r="E265" s="100" t="s">
        <v>13</v>
      </c>
      <c r="F265" s="100" t="s">
        <v>14</v>
      </c>
      <c r="G265" s="100" t="s">
        <v>15</v>
      </c>
      <c r="H265" s="100" t="s">
        <v>16</v>
      </c>
      <c r="I265" s="100" t="s">
        <v>17</v>
      </c>
      <c r="J265" s="100" t="s">
        <v>18</v>
      </c>
      <c r="K265" s="100" t="s">
        <v>19</v>
      </c>
      <c r="L265" s="8"/>
      <c r="M265" s="8"/>
      <c r="N265" s="8"/>
      <c r="O265" s="8"/>
    </row>
    <row r="266" spans="2:15" ht="12.75" x14ac:dyDescent="0.2">
      <c r="B266" s="152" t="s">
        <v>20</v>
      </c>
      <c r="C266" s="152"/>
      <c r="D266" s="102">
        <v>24</v>
      </c>
      <c r="E266" s="13">
        <v>0.89</v>
      </c>
      <c r="F266" s="14">
        <v>0.95</v>
      </c>
      <c r="G266" s="15">
        <v>0.96</v>
      </c>
      <c r="H266" s="14">
        <v>0.96</v>
      </c>
      <c r="I266" s="15">
        <v>1</v>
      </c>
      <c r="J266" s="15">
        <v>0.92</v>
      </c>
      <c r="K266" s="16">
        <f>+AVERAGE(E266:J266)</f>
        <v>0.94666666666666666</v>
      </c>
      <c r="L266" s="8"/>
      <c r="M266" s="8"/>
      <c r="N266" s="8"/>
      <c r="O266" s="8"/>
    </row>
    <row r="267" spans="2:15" ht="12.75" x14ac:dyDescent="0.2">
      <c r="B267" s="138" t="s">
        <v>21</v>
      </c>
      <c r="C267" s="139"/>
      <c r="D267" s="102">
        <v>28</v>
      </c>
      <c r="E267" s="13">
        <v>0.99</v>
      </c>
      <c r="F267" s="14">
        <v>1</v>
      </c>
      <c r="G267" s="15">
        <v>1</v>
      </c>
      <c r="H267" s="14">
        <v>0.98</v>
      </c>
      <c r="I267" s="15">
        <v>1</v>
      </c>
      <c r="J267" s="15">
        <v>1</v>
      </c>
      <c r="K267" s="16">
        <f t="shared" ref="K267:K275" si="5">+AVERAGE(E267:J267)</f>
        <v>0.99500000000000011</v>
      </c>
      <c r="L267" s="8"/>
      <c r="M267" s="8"/>
      <c r="N267" s="8"/>
      <c r="O267" s="8"/>
    </row>
    <row r="268" spans="2:15" ht="24" customHeight="1" x14ac:dyDescent="0.2">
      <c r="B268" s="152" t="s">
        <v>22</v>
      </c>
      <c r="C268" s="152"/>
      <c r="D268" s="102">
        <v>20</v>
      </c>
      <c r="E268" s="14">
        <v>0.98</v>
      </c>
      <c r="F268" s="17">
        <v>0.95</v>
      </c>
      <c r="G268" s="101">
        <v>0.98</v>
      </c>
      <c r="H268" s="17">
        <v>1</v>
      </c>
      <c r="I268" s="15">
        <v>1</v>
      </c>
      <c r="J268" s="101">
        <v>0.99</v>
      </c>
      <c r="K268" s="16">
        <f t="shared" si="5"/>
        <v>0.98333333333333339</v>
      </c>
      <c r="L268" s="8"/>
      <c r="M268" s="8"/>
      <c r="N268" s="8"/>
      <c r="O268" s="8"/>
    </row>
    <row r="269" spans="2:15" ht="25.5" customHeight="1" x14ac:dyDescent="0.2">
      <c r="B269" s="138" t="s">
        <v>84</v>
      </c>
      <c r="C269" s="139"/>
      <c r="D269" s="102">
        <v>32</v>
      </c>
      <c r="E269" s="14">
        <v>0.94</v>
      </c>
      <c r="F269" s="17">
        <v>0.91</v>
      </c>
      <c r="G269" s="101">
        <v>0.93</v>
      </c>
      <c r="H269" s="17">
        <v>0.9</v>
      </c>
      <c r="I269" s="15">
        <v>0.98</v>
      </c>
      <c r="J269" s="101">
        <v>0.93</v>
      </c>
      <c r="K269" s="16">
        <f t="shared" si="5"/>
        <v>0.93166666666666664</v>
      </c>
      <c r="L269" s="8"/>
      <c r="M269" s="8"/>
      <c r="N269" s="8"/>
      <c r="O269" s="8"/>
    </row>
    <row r="270" spans="2:15" ht="23.25" customHeight="1" x14ac:dyDescent="0.2">
      <c r="B270" s="138" t="s">
        <v>85</v>
      </c>
      <c r="C270" s="139"/>
      <c r="D270" s="102">
        <v>9</v>
      </c>
      <c r="E270" s="17">
        <v>0.95</v>
      </c>
      <c r="F270" s="17">
        <v>0.96</v>
      </c>
      <c r="G270" s="101">
        <v>0.98</v>
      </c>
      <c r="H270" s="17">
        <v>1</v>
      </c>
      <c r="I270" s="15">
        <v>1</v>
      </c>
      <c r="J270" s="101">
        <v>0.95</v>
      </c>
      <c r="K270" s="16">
        <f t="shared" si="5"/>
        <v>0.97333333333333327</v>
      </c>
      <c r="L270" s="8"/>
      <c r="M270" s="8"/>
      <c r="N270" s="8"/>
      <c r="O270" s="8"/>
    </row>
    <row r="271" spans="2:15" ht="12.75" x14ac:dyDescent="0.2">
      <c r="B271" s="138" t="s">
        <v>88</v>
      </c>
      <c r="C271" s="139"/>
      <c r="D271" s="102">
        <v>1</v>
      </c>
      <c r="E271" s="17">
        <v>1</v>
      </c>
      <c r="F271" s="17">
        <v>0.92</v>
      </c>
      <c r="G271" s="101">
        <v>0.93</v>
      </c>
      <c r="H271" s="17">
        <v>1</v>
      </c>
      <c r="I271" s="15">
        <v>1</v>
      </c>
      <c r="J271" s="101">
        <v>1</v>
      </c>
      <c r="K271" s="16">
        <f t="shared" si="5"/>
        <v>0.97499999999999998</v>
      </c>
      <c r="L271" s="8"/>
      <c r="M271" s="8"/>
      <c r="N271" s="8"/>
      <c r="O271" s="8"/>
    </row>
    <row r="272" spans="2:15" ht="12.75" x14ac:dyDescent="0.2">
      <c r="B272" s="138" t="s">
        <v>82</v>
      </c>
      <c r="C272" s="139"/>
      <c r="D272" s="102">
        <v>13</v>
      </c>
      <c r="E272" s="17">
        <v>0.94</v>
      </c>
      <c r="F272" s="17">
        <v>0.97</v>
      </c>
      <c r="G272" s="101">
        <v>0.97</v>
      </c>
      <c r="H272" s="17">
        <v>0.92</v>
      </c>
      <c r="I272" s="15">
        <v>1</v>
      </c>
      <c r="J272" s="101">
        <v>1</v>
      </c>
      <c r="K272" s="16">
        <f t="shared" si="5"/>
        <v>0.96666666666666667</v>
      </c>
      <c r="L272" s="8"/>
      <c r="M272" s="8"/>
      <c r="N272" s="8"/>
      <c r="O272" s="8"/>
    </row>
    <row r="273" spans="2:15" ht="12.75" x14ac:dyDescent="0.2">
      <c r="B273" s="138" t="s">
        <v>89</v>
      </c>
      <c r="C273" s="139"/>
      <c r="D273" s="102">
        <v>53</v>
      </c>
      <c r="E273" s="101">
        <v>0.77</v>
      </c>
      <c r="F273" s="101">
        <v>0.9</v>
      </c>
      <c r="G273" s="101">
        <v>0.96</v>
      </c>
      <c r="H273" s="101">
        <v>0.67</v>
      </c>
      <c r="I273" s="101">
        <v>0.89</v>
      </c>
      <c r="J273" s="101">
        <v>0.93</v>
      </c>
      <c r="K273" s="16">
        <f t="shared" si="5"/>
        <v>0.85333333333333317</v>
      </c>
      <c r="L273" s="8"/>
      <c r="M273" s="8"/>
      <c r="N273" s="8"/>
      <c r="O273" s="8"/>
    </row>
    <row r="274" spans="2:15" ht="12.75" x14ac:dyDescent="0.2">
      <c r="B274" s="138" t="s">
        <v>83</v>
      </c>
      <c r="C274" s="139"/>
      <c r="D274" s="102">
        <v>43</v>
      </c>
      <c r="E274" s="101">
        <v>0.93</v>
      </c>
      <c r="F274" s="101">
        <v>0.92</v>
      </c>
      <c r="G274" s="101">
        <v>0.98</v>
      </c>
      <c r="H274" s="101">
        <v>0.85</v>
      </c>
      <c r="I274" s="101">
        <v>1</v>
      </c>
      <c r="J274" s="101">
        <v>0.96</v>
      </c>
      <c r="K274" s="16">
        <f t="shared" si="5"/>
        <v>0.94</v>
      </c>
      <c r="L274" s="8"/>
      <c r="M274" s="8"/>
      <c r="N274" s="8"/>
      <c r="O274" s="8"/>
    </row>
    <row r="275" spans="2:15" ht="12.75" x14ac:dyDescent="0.2">
      <c r="B275" s="18" t="s">
        <v>24</v>
      </c>
      <c r="C275" s="19"/>
      <c r="D275" s="102">
        <v>23</v>
      </c>
      <c r="E275" s="17">
        <v>0.94</v>
      </c>
      <c r="F275" s="17">
        <v>0.97</v>
      </c>
      <c r="G275" s="101">
        <v>1</v>
      </c>
      <c r="H275" s="17">
        <v>0.96</v>
      </c>
      <c r="I275" s="15">
        <v>0.71</v>
      </c>
      <c r="J275" s="101">
        <v>0.97</v>
      </c>
      <c r="K275" s="16">
        <f t="shared" si="5"/>
        <v>0.92499999999999993</v>
      </c>
      <c r="L275" s="8"/>
      <c r="M275" s="8"/>
      <c r="N275" s="8"/>
      <c r="O275" s="8"/>
    </row>
    <row r="276" spans="2:15" ht="12.75" x14ac:dyDescent="0.2">
      <c r="B276" s="151" t="s">
        <v>25</v>
      </c>
      <c r="C276" s="151"/>
      <c r="D276" s="151"/>
      <c r="E276" s="151"/>
      <c r="F276" s="151"/>
      <c r="G276" s="151"/>
      <c r="H276" s="151"/>
      <c r="I276" s="151"/>
      <c r="J276" s="151"/>
      <c r="K276" s="20">
        <f>+AVERAGE(K266:K275)</f>
        <v>0.94900000000000007</v>
      </c>
      <c r="L276" s="8"/>
      <c r="M276" s="8"/>
      <c r="N276" s="8"/>
      <c r="O276" s="8"/>
    </row>
    <row r="277" spans="2:15" ht="12.75" x14ac:dyDescent="0.2">
      <c r="B277" s="5"/>
      <c r="C277" s="5"/>
      <c r="D277" s="5"/>
      <c r="E277" s="5"/>
      <c r="F277" s="5"/>
      <c r="G277" s="5"/>
      <c r="H277" s="5"/>
      <c r="I277" s="5"/>
      <c r="J277" s="5"/>
      <c r="K277" s="21"/>
      <c r="L277" s="8"/>
      <c r="M277" s="8"/>
      <c r="N277" s="8"/>
      <c r="O277" s="8"/>
    </row>
    <row r="278" spans="2:15" ht="51" x14ac:dyDescent="0.2">
      <c r="B278" s="151" t="s">
        <v>12</v>
      </c>
      <c r="C278" s="151"/>
      <c r="D278" s="100" t="s">
        <v>1</v>
      </c>
      <c r="E278" s="100" t="s">
        <v>14</v>
      </c>
      <c r="F278" s="100" t="s">
        <v>16</v>
      </c>
      <c r="G278" s="100" t="s">
        <v>86</v>
      </c>
      <c r="H278" s="100" t="s">
        <v>17</v>
      </c>
      <c r="I278" s="100" t="s">
        <v>19</v>
      </c>
      <c r="J278" s="5"/>
      <c r="K278" s="5"/>
      <c r="L278" s="8"/>
      <c r="M278" s="8"/>
      <c r="N278" s="8"/>
      <c r="O278" s="8"/>
    </row>
    <row r="279" spans="2:15" ht="12.75" x14ac:dyDescent="0.2">
      <c r="B279" s="158" t="s">
        <v>27</v>
      </c>
      <c r="C279" s="158"/>
      <c r="D279" s="102">
        <v>38</v>
      </c>
      <c r="E279" s="13">
        <v>0.8</v>
      </c>
      <c r="F279" s="14">
        <v>0.93</v>
      </c>
      <c r="G279" s="15">
        <v>0.71</v>
      </c>
      <c r="H279" s="14">
        <v>0.96</v>
      </c>
      <c r="I279" s="15">
        <f>+AVERAGE(E279:H279)</f>
        <v>0.85</v>
      </c>
      <c r="J279" s="22"/>
      <c r="K279" s="23"/>
      <c r="L279" s="8"/>
      <c r="M279" s="8"/>
      <c r="N279" s="8"/>
      <c r="O279" s="8"/>
    </row>
    <row r="280" spans="2:15" ht="64.5" customHeight="1" x14ac:dyDescent="0.2">
      <c r="B280" s="5"/>
      <c r="C280" s="5"/>
      <c r="D280" s="5"/>
      <c r="E280" s="5"/>
      <c r="F280" s="5"/>
      <c r="G280" s="5"/>
      <c r="H280" s="5"/>
      <c r="I280" s="5"/>
      <c r="J280" s="5"/>
      <c r="K280" s="21"/>
      <c r="L280" s="8"/>
      <c r="M280" s="8"/>
      <c r="N280" s="8"/>
      <c r="O280" s="8"/>
    </row>
    <row r="281" spans="2:15" ht="12.75" x14ac:dyDescent="0.2">
      <c r="B281" s="151" t="s">
        <v>12</v>
      </c>
      <c r="C281" s="151"/>
      <c r="D281" s="151" t="s">
        <v>1</v>
      </c>
      <c r="E281" s="158" t="s">
        <v>13</v>
      </c>
      <c r="F281" s="151" t="s">
        <v>29</v>
      </c>
      <c r="G281" s="151"/>
      <c r="H281" s="151" t="s">
        <v>26</v>
      </c>
      <c r="I281" s="151"/>
      <c r="J281" s="151" t="s">
        <v>30</v>
      </c>
      <c r="K281" s="155"/>
      <c r="L281" s="147" t="s">
        <v>32</v>
      </c>
      <c r="M281" s="68"/>
      <c r="N281" s="159"/>
      <c r="O281" s="159"/>
    </row>
    <row r="282" spans="2:15" ht="12.75" x14ac:dyDescent="0.2">
      <c r="B282" s="151"/>
      <c r="C282" s="151"/>
      <c r="D282" s="151"/>
      <c r="E282" s="158"/>
      <c r="F282" s="151"/>
      <c r="G282" s="151"/>
      <c r="H282" s="151"/>
      <c r="I282" s="151"/>
      <c r="J282" s="151"/>
      <c r="K282" s="155"/>
      <c r="L282" s="148"/>
      <c r="M282" s="68"/>
      <c r="N282" s="159"/>
      <c r="O282" s="159"/>
    </row>
    <row r="283" spans="2:15" ht="12.75" x14ac:dyDescent="0.2">
      <c r="B283" s="152" t="s">
        <v>33</v>
      </c>
      <c r="C283" s="152"/>
      <c r="D283" s="102">
        <v>34</v>
      </c>
      <c r="E283" s="101">
        <v>0.81</v>
      </c>
      <c r="F283" s="153">
        <v>0.66</v>
      </c>
      <c r="G283" s="154"/>
      <c r="H283" s="153">
        <v>0.91</v>
      </c>
      <c r="I283" s="154"/>
      <c r="J283" s="153">
        <v>0.88</v>
      </c>
      <c r="K283" s="160"/>
      <c r="L283" s="101">
        <v>0.56999999999999995</v>
      </c>
      <c r="M283" s="68"/>
      <c r="N283" s="161"/>
      <c r="O283" s="159"/>
    </row>
    <row r="284" spans="2:15" ht="12.75" x14ac:dyDescent="0.2">
      <c r="B284" s="155" t="s">
        <v>34</v>
      </c>
      <c r="C284" s="156"/>
      <c r="D284" s="18"/>
      <c r="E284" s="67"/>
      <c r="F284" s="67"/>
      <c r="G284" s="67"/>
      <c r="H284" s="67"/>
      <c r="I284" s="67"/>
      <c r="J284" s="67"/>
      <c r="K284" s="67"/>
      <c r="L284" s="20">
        <f>(E283+F283+H283+J283+L283)/5</f>
        <v>0.76600000000000001</v>
      </c>
      <c r="M284" s="68"/>
      <c r="N284" s="161"/>
      <c r="O284" s="159"/>
    </row>
    <row r="285" spans="2:15" ht="12.75" x14ac:dyDescent="0.2"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41"/>
      <c r="M285" s="8"/>
      <c r="N285" s="8"/>
      <c r="O285" s="8"/>
    </row>
    <row r="286" spans="2:15" ht="12.75" x14ac:dyDescent="0.2">
      <c r="B286" s="151" t="s">
        <v>12</v>
      </c>
      <c r="C286" s="151"/>
      <c r="D286" s="151" t="s">
        <v>1</v>
      </c>
      <c r="E286" s="158" t="s">
        <v>13</v>
      </c>
      <c r="F286" s="151" t="s">
        <v>26</v>
      </c>
      <c r="G286" s="151"/>
      <c r="H286" s="151" t="s">
        <v>16</v>
      </c>
      <c r="I286" s="151"/>
      <c r="J286" s="151" t="s">
        <v>35</v>
      </c>
      <c r="K286" s="151"/>
      <c r="L286" s="151" t="s">
        <v>19</v>
      </c>
      <c r="M286" s="8"/>
      <c r="N286" s="8"/>
      <c r="O286" s="8"/>
    </row>
    <row r="287" spans="2:15" ht="12.75" x14ac:dyDescent="0.2">
      <c r="B287" s="151"/>
      <c r="C287" s="151"/>
      <c r="D287" s="151"/>
      <c r="E287" s="158"/>
      <c r="F287" s="151"/>
      <c r="G287" s="151"/>
      <c r="H287" s="151"/>
      <c r="I287" s="151"/>
      <c r="J287" s="151"/>
      <c r="K287" s="151"/>
      <c r="L287" s="151"/>
      <c r="M287" s="8"/>
      <c r="N287" s="8"/>
      <c r="O287" s="8"/>
    </row>
    <row r="288" spans="2:15" ht="12.75" x14ac:dyDescent="0.2">
      <c r="B288" s="152" t="s">
        <v>36</v>
      </c>
      <c r="C288" s="152"/>
      <c r="D288" s="102">
        <v>20</v>
      </c>
      <c r="E288" s="101">
        <v>0.99</v>
      </c>
      <c r="F288" s="153">
        <v>1</v>
      </c>
      <c r="G288" s="154"/>
      <c r="H288" s="153">
        <v>0.95</v>
      </c>
      <c r="I288" s="154"/>
      <c r="J288" s="153">
        <v>0.97</v>
      </c>
      <c r="K288" s="154"/>
      <c r="L288" s="101">
        <f>+AVERAGE(E288:K288)</f>
        <v>0.97750000000000004</v>
      </c>
      <c r="M288" s="8"/>
      <c r="N288" s="8"/>
      <c r="O288" s="8"/>
    </row>
    <row r="289" spans="2:15" ht="12.75" x14ac:dyDescent="0.2">
      <c r="B289" s="152" t="s">
        <v>37</v>
      </c>
      <c r="C289" s="152"/>
      <c r="D289" s="102">
        <v>17</v>
      </c>
      <c r="E289" s="101">
        <v>0.94</v>
      </c>
      <c r="F289" s="153">
        <v>0.83</v>
      </c>
      <c r="G289" s="154"/>
      <c r="H289" s="153">
        <v>0.96</v>
      </c>
      <c r="I289" s="154"/>
      <c r="J289" s="153">
        <v>0.78</v>
      </c>
      <c r="K289" s="154"/>
      <c r="L289" s="101">
        <f>+AVERAGE(E289:K289)</f>
        <v>0.87749999999999995</v>
      </c>
      <c r="M289" s="8"/>
      <c r="N289" s="8"/>
      <c r="O289" s="8"/>
    </row>
    <row r="290" spans="2:15" ht="12.75" x14ac:dyDescent="0.2">
      <c r="B290" s="151" t="s">
        <v>34</v>
      </c>
      <c r="C290" s="151"/>
      <c r="D290" s="151"/>
      <c r="E290" s="151"/>
      <c r="F290" s="151"/>
      <c r="G290" s="151"/>
      <c r="H290" s="151"/>
      <c r="I290" s="151"/>
      <c r="J290" s="151"/>
      <c r="K290" s="151"/>
      <c r="L290" s="20">
        <f>+AVERAGE(L288:L289)</f>
        <v>0.92749999999999999</v>
      </c>
      <c r="M290" s="8"/>
      <c r="N290" s="8"/>
      <c r="O290" s="8"/>
    </row>
    <row r="291" spans="2:15" ht="12.75" x14ac:dyDescent="0.2"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21"/>
      <c r="M291" s="8"/>
      <c r="N291" s="8"/>
      <c r="O291" s="8"/>
    </row>
    <row r="292" spans="2:15" ht="51" x14ac:dyDescent="0.2">
      <c r="B292" s="162" t="s">
        <v>12</v>
      </c>
      <c r="C292" s="162"/>
      <c r="D292" s="26" t="s">
        <v>1</v>
      </c>
      <c r="E292" s="26" t="s">
        <v>29</v>
      </c>
      <c r="F292" s="24" t="s">
        <v>38</v>
      </c>
      <c r="G292" s="24" t="s">
        <v>80</v>
      </c>
      <c r="H292" s="99" t="s">
        <v>17</v>
      </c>
      <c r="I292" s="99" t="s">
        <v>39</v>
      </c>
      <c r="J292" s="7"/>
      <c r="K292" s="7"/>
      <c r="L292" s="7"/>
      <c r="M292" s="8"/>
      <c r="N292" s="8"/>
      <c r="O292" s="8"/>
    </row>
    <row r="293" spans="2:15" ht="12.75" x14ac:dyDescent="0.2">
      <c r="B293" s="137" t="s">
        <v>40</v>
      </c>
      <c r="C293" s="137"/>
      <c r="D293" s="27">
        <v>3</v>
      </c>
      <c r="E293" s="28">
        <v>1</v>
      </c>
      <c r="F293" s="28">
        <v>1</v>
      </c>
      <c r="G293" s="29">
        <v>1</v>
      </c>
      <c r="H293" s="30">
        <v>1</v>
      </c>
      <c r="I293" s="30">
        <f>+AVERAGE(E293:H293)</f>
        <v>1</v>
      </c>
      <c r="J293" s="31"/>
      <c r="K293" s="32"/>
      <c r="L293" s="31"/>
      <c r="M293" s="8"/>
      <c r="N293" s="8"/>
      <c r="O293" s="8"/>
    </row>
    <row r="294" spans="2:15" ht="12.75" x14ac:dyDescent="0.2">
      <c r="B294" s="163" t="s">
        <v>41</v>
      </c>
      <c r="C294" s="163"/>
      <c r="D294" s="33">
        <v>10</v>
      </c>
      <c r="E294" s="28">
        <v>0.86</v>
      </c>
      <c r="F294" s="28">
        <v>0.86</v>
      </c>
      <c r="G294" s="28">
        <v>0.9</v>
      </c>
      <c r="H294" s="30">
        <v>1</v>
      </c>
      <c r="I294" s="30">
        <f>+AVERAGE(E294:H294)</f>
        <v>0.90500000000000003</v>
      </c>
      <c r="J294" s="31"/>
      <c r="K294" s="32"/>
      <c r="L294" s="31"/>
      <c r="M294" s="8"/>
      <c r="N294" s="8"/>
      <c r="O294" s="8"/>
    </row>
    <row r="295" spans="2:15" ht="12.75" x14ac:dyDescent="0.2">
      <c r="B295" s="164" t="s">
        <v>42</v>
      </c>
      <c r="C295" s="164"/>
      <c r="D295" s="34">
        <v>11</v>
      </c>
      <c r="E295" s="28">
        <v>0.94</v>
      </c>
      <c r="F295" s="28">
        <v>0.96</v>
      </c>
      <c r="G295" s="35">
        <v>1</v>
      </c>
      <c r="H295" s="30">
        <v>1</v>
      </c>
      <c r="I295" s="30">
        <f>+AVERAGE(E295:H295)</f>
        <v>0.97499999999999998</v>
      </c>
      <c r="J295" s="31"/>
      <c r="K295" s="32"/>
      <c r="L295" s="31"/>
      <c r="M295" s="8"/>
      <c r="N295" s="8"/>
      <c r="O295" s="8"/>
    </row>
    <row r="296" spans="2:15" ht="12.75" x14ac:dyDescent="0.2">
      <c r="B296" s="142" t="s">
        <v>43</v>
      </c>
      <c r="C296" s="142"/>
      <c r="D296" s="142"/>
      <c r="E296" s="142"/>
      <c r="F296" s="142"/>
      <c r="G296" s="142"/>
      <c r="H296" s="142"/>
      <c r="I296" s="36">
        <f>+AVERAGE(I293:I295)</f>
        <v>0.96</v>
      </c>
      <c r="J296" s="31"/>
      <c r="K296" s="32"/>
      <c r="L296" s="31"/>
      <c r="M296" s="8"/>
      <c r="N296" s="8"/>
      <c r="O296" s="8"/>
    </row>
    <row r="297" spans="2:15" ht="12.75" x14ac:dyDescent="0.2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2:15" ht="12.75" x14ac:dyDescent="0.2">
      <c r="B298" s="143" t="s">
        <v>12</v>
      </c>
      <c r="C298" s="144"/>
      <c r="D298" s="147" t="s">
        <v>1</v>
      </c>
      <c r="E298" s="149" t="s">
        <v>13</v>
      </c>
      <c r="F298" s="143" t="s">
        <v>44</v>
      </c>
      <c r="G298" s="144"/>
      <c r="H298" s="143" t="s">
        <v>16</v>
      </c>
      <c r="I298" s="144"/>
      <c r="J298" s="143" t="s">
        <v>17</v>
      </c>
      <c r="K298" s="144"/>
      <c r="L298" s="147" t="s">
        <v>35</v>
      </c>
      <c r="M298" s="147" t="s">
        <v>19</v>
      </c>
      <c r="N298" s="8"/>
      <c r="O298" s="8"/>
    </row>
    <row r="299" spans="2:15" ht="12.75" x14ac:dyDescent="0.2">
      <c r="B299" s="145"/>
      <c r="C299" s="146"/>
      <c r="D299" s="148"/>
      <c r="E299" s="150"/>
      <c r="F299" s="145"/>
      <c r="G299" s="146"/>
      <c r="H299" s="145"/>
      <c r="I299" s="146"/>
      <c r="J299" s="145"/>
      <c r="K299" s="146"/>
      <c r="L299" s="148"/>
      <c r="M299" s="148"/>
      <c r="N299" s="8"/>
      <c r="O299" s="8"/>
    </row>
    <row r="300" spans="2:15" ht="12.75" x14ac:dyDescent="0.2">
      <c r="B300" s="138" t="s">
        <v>45</v>
      </c>
      <c r="C300" s="139"/>
      <c r="D300" s="102">
        <v>8</v>
      </c>
      <c r="E300" s="101">
        <v>0.93</v>
      </c>
      <c r="F300" s="140">
        <v>0.95</v>
      </c>
      <c r="G300" s="141"/>
      <c r="H300" s="140">
        <v>0.96</v>
      </c>
      <c r="I300" s="141"/>
      <c r="J300" s="140">
        <v>0.56999999999999995</v>
      </c>
      <c r="K300" s="141"/>
      <c r="L300" s="101">
        <v>0.89</v>
      </c>
      <c r="M300" s="101">
        <f>+AVERAGE(E300:L300)</f>
        <v>0.86</v>
      </c>
      <c r="N300" s="8"/>
      <c r="O300" s="8"/>
    </row>
    <row r="301" spans="2:15" ht="12.75" x14ac:dyDescent="0.2">
      <c r="B301" s="37"/>
      <c r="C301" s="37"/>
      <c r="D301" s="25"/>
      <c r="E301" s="38"/>
      <c r="F301" s="38"/>
      <c r="G301" s="25"/>
      <c r="H301" s="38"/>
      <c r="I301" s="25"/>
      <c r="J301" s="38"/>
      <c r="K301" s="25"/>
      <c r="L301" s="38"/>
      <c r="M301" s="8"/>
      <c r="N301" s="8"/>
      <c r="O301" s="8"/>
    </row>
    <row r="302" spans="2:15" ht="12.75" x14ac:dyDescent="0.2">
      <c r="B302" s="151" t="s">
        <v>12</v>
      </c>
      <c r="C302" s="151"/>
      <c r="D302" s="151" t="s">
        <v>1</v>
      </c>
      <c r="E302" s="158" t="s">
        <v>13</v>
      </c>
      <c r="F302" s="151" t="s">
        <v>29</v>
      </c>
      <c r="G302" s="151"/>
      <c r="H302" s="151" t="s">
        <v>26</v>
      </c>
      <c r="I302" s="151"/>
      <c r="J302" s="151" t="s">
        <v>30</v>
      </c>
      <c r="K302" s="151"/>
      <c r="L302" s="151" t="s">
        <v>31</v>
      </c>
      <c r="M302" s="151"/>
      <c r="N302" s="151" t="s">
        <v>32</v>
      </c>
      <c r="O302" s="151"/>
    </row>
    <row r="303" spans="2:15" ht="12.75" x14ac:dyDescent="0.2">
      <c r="B303" s="151"/>
      <c r="C303" s="151"/>
      <c r="D303" s="151"/>
      <c r="E303" s="158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</row>
    <row r="304" spans="2:15" ht="12.75" x14ac:dyDescent="0.2">
      <c r="B304" s="152" t="s">
        <v>78</v>
      </c>
      <c r="C304" s="152"/>
      <c r="D304" s="102">
        <v>2</v>
      </c>
      <c r="E304" s="101">
        <v>0.91</v>
      </c>
      <c r="F304" s="153">
        <v>1</v>
      </c>
      <c r="G304" s="154"/>
      <c r="H304" s="153">
        <v>1</v>
      </c>
      <c r="I304" s="154"/>
      <c r="J304" s="153">
        <v>0.67</v>
      </c>
      <c r="K304" s="154"/>
      <c r="L304" s="153">
        <v>0.5</v>
      </c>
      <c r="M304" s="153"/>
      <c r="N304" s="153">
        <v>1</v>
      </c>
      <c r="O304" s="154"/>
    </row>
    <row r="305" spans="2:15" ht="12.75" x14ac:dyDescent="0.2">
      <c r="B305" s="155" t="s">
        <v>34</v>
      </c>
      <c r="C305" s="156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7">
        <f>(E304+F304+H304+J304+L304+N304)/6</f>
        <v>0.84666666666666668</v>
      </c>
      <c r="O305" s="156"/>
    </row>
    <row r="306" spans="2:15" ht="12.75" x14ac:dyDescent="0.2"/>
    <row r="307" spans="2:15" ht="63.75" x14ac:dyDescent="0.2">
      <c r="B307" s="162" t="s">
        <v>12</v>
      </c>
      <c r="C307" s="162"/>
      <c r="D307" s="26" t="s">
        <v>1</v>
      </c>
      <c r="E307" s="26" t="s">
        <v>29</v>
      </c>
      <c r="F307" s="99" t="s">
        <v>81</v>
      </c>
      <c r="G307" s="24" t="s">
        <v>80</v>
      </c>
      <c r="H307" s="99" t="s">
        <v>39</v>
      </c>
      <c r="I307" s="65"/>
    </row>
    <row r="308" spans="2:15" ht="12.75" x14ac:dyDescent="0.2">
      <c r="B308" s="137" t="s">
        <v>73</v>
      </c>
      <c r="C308" s="137"/>
      <c r="D308" s="27">
        <v>9</v>
      </c>
      <c r="E308" s="28">
        <v>0.9</v>
      </c>
      <c r="F308" s="28">
        <v>0.8</v>
      </c>
      <c r="G308" s="29">
        <v>0.9</v>
      </c>
      <c r="H308" s="30">
        <f>+AVERAGE(E308:G308)</f>
        <v>0.8666666666666667</v>
      </c>
      <c r="I308" s="66"/>
    </row>
    <row r="309" spans="2:15" ht="12.75" x14ac:dyDescent="0.2">
      <c r="B309" s="163" t="s">
        <v>79</v>
      </c>
      <c r="C309" s="163"/>
      <c r="D309" s="33">
        <v>3</v>
      </c>
      <c r="E309" s="28">
        <v>1</v>
      </c>
      <c r="F309" s="28">
        <v>1</v>
      </c>
      <c r="G309" s="28">
        <v>1</v>
      </c>
      <c r="H309" s="30">
        <f>+AVERAGE(E309:G309)</f>
        <v>1</v>
      </c>
      <c r="I309" s="66"/>
    </row>
    <row r="310" spans="2:15" ht="25.5" x14ac:dyDescent="0.2">
      <c r="B310" s="63" t="s">
        <v>43</v>
      </c>
      <c r="C310" s="64"/>
      <c r="D310" s="64"/>
      <c r="E310" s="64"/>
      <c r="F310" s="64"/>
      <c r="G310" s="64"/>
      <c r="H310" s="36">
        <f>+AVERAGE(H308:H309)</f>
        <v>0.93333333333333335</v>
      </c>
      <c r="I310" s="66"/>
    </row>
    <row r="312" spans="2:15" ht="12.75" x14ac:dyDescent="0.2">
      <c r="B312" s="12" t="s">
        <v>49</v>
      </c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2:15" ht="12.75" x14ac:dyDescent="0.2"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2:15" x14ac:dyDescent="0.2">
      <c r="B314" s="151" t="s">
        <v>12</v>
      </c>
      <c r="C314" s="151"/>
      <c r="D314" s="108" t="s">
        <v>1</v>
      </c>
      <c r="E314" s="108" t="s">
        <v>13</v>
      </c>
      <c r="F314" s="108" t="s">
        <v>14</v>
      </c>
      <c r="G314" s="108" t="s">
        <v>15</v>
      </c>
      <c r="H314" s="108" t="s">
        <v>16</v>
      </c>
      <c r="I314" s="108" t="s">
        <v>17</v>
      </c>
      <c r="J314" s="108" t="s">
        <v>18</v>
      </c>
      <c r="K314" s="108" t="s">
        <v>19</v>
      </c>
      <c r="L314" s="8"/>
      <c r="M314" s="8"/>
      <c r="N314" s="8"/>
      <c r="O314" s="8"/>
    </row>
    <row r="315" spans="2:15" ht="12.75" x14ac:dyDescent="0.2">
      <c r="B315" s="152" t="s">
        <v>20</v>
      </c>
      <c r="C315" s="152"/>
      <c r="D315" s="111">
        <v>47</v>
      </c>
      <c r="E315" s="13">
        <v>0.76700000000000002</v>
      </c>
      <c r="F315" s="14">
        <v>0.88800000000000001</v>
      </c>
      <c r="G315" s="15">
        <v>0.91100000000000003</v>
      </c>
      <c r="H315" s="14">
        <v>0.876</v>
      </c>
      <c r="I315" s="15">
        <v>0.75</v>
      </c>
      <c r="J315" s="15">
        <v>0.93300000000000005</v>
      </c>
      <c r="K315" s="16">
        <f>+AVERAGE(E315:J315)</f>
        <v>0.85416666666666663</v>
      </c>
      <c r="L315" s="8"/>
      <c r="M315" s="8"/>
      <c r="N315" s="8"/>
      <c r="O315" s="8"/>
    </row>
    <row r="316" spans="2:15" ht="12.75" x14ac:dyDescent="0.2">
      <c r="B316" s="138" t="s">
        <v>21</v>
      </c>
      <c r="C316" s="139"/>
      <c r="D316" s="111">
        <v>25</v>
      </c>
      <c r="E316" s="13">
        <v>0.99</v>
      </c>
      <c r="F316" s="14">
        <v>0.98</v>
      </c>
      <c r="G316" s="15">
        <v>0.99</v>
      </c>
      <c r="H316" s="14">
        <v>0.96</v>
      </c>
      <c r="I316" s="15">
        <v>0.97</v>
      </c>
      <c r="J316" s="15">
        <v>0.94</v>
      </c>
      <c r="K316" s="16">
        <f t="shared" ref="K316:K324" si="6">+AVERAGE(E316:J316)</f>
        <v>0.97166666666666668</v>
      </c>
      <c r="L316" s="8"/>
      <c r="M316" s="8"/>
      <c r="N316" s="8"/>
      <c r="O316" s="8"/>
    </row>
    <row r="317" spans="2:15" ht="12.75" x14ac:dyDescent="0.2">
      <c r="B317" s="152" t="s">
        <v>22</v>
      </c>
      <c r="C317" s="152"/>
      <c r="D317" s="111">
        <v>24</v>
      </c>
      <c r="E317" s="14">
        <v>0.94</v>
      </c>
      <c r="F317" s="17">
        <v>0.98809999999999998</v>
      </c>
      <c r="G317" s="110">
        <v>0.98809999999999998</v>
      </c>
      <c r="H317" s="17">
        <v>0.97</v>
      </c>
      <c r="I317" s="15">
        <v>1</v>
      </c>
      <c r="J317" s="110">
        <v>0.997</v>
      </c>
      <c r="K317" s="16">
        <f t="shared" si="6"/>
        <v>0.98053333333333326</v>
      </c>
      <c r="L317" s="8"/>
      <c r="M317" s="8"/>
      <c r="N317" s="8"/>
      <c r="O317" s="8"/>
    </row>
    <row r="318" spans="2:15" ht="27" customHeight="1" x14ac:dyDescent="0.2">
      <c r="B318" s="138" t="s">
        <v>84</v>
      </c>
      <c r="C318" s="139"/>
      <c r="D318" s="111">
        <v>20</v>
      </c>
      <c r="E318" s="14">
        <v>0.92</v>
      </c>
      <c r="F318" s="17">
        <v>0.92</v>
      </c>
      <c r="G318" s="110">
        <v>0.98</v>
      </c>
      <c r="H318" s="17">
        <v>0.91</v>
      </c>
      <c r="I318" s="15">
        <v>1</v>
      </c>
      <c r="J318" s="110">
        <v>0.98</v>
      </c>
      <c r="K318" s="16">
        <f t="shared" si="6"/>
        <v>0.95166666666666677</v>
      </c>
      <c r="L318" s="8"/>
      <c r="M318" s="8"/>
      <c r="N318" s="8"/>
      <c r="O318" s="8"/>
    </row>
    <row r="319" spans="2:15" ht="28.5" customHeight="1" x14ac:dyDescent="0.2">
      <c r="B319" s="138" t="s">
        <v>85</v>
      </c>
      <c r="C319" s="139"/>
      <c r="D319" s="111">
        <v>25</v>
      </c>
      <c r="E319" s="17">
        <v>0.96</v>
      </c>
      <c r="F319" s="17">
        <v>0.99</v>
      </c>
      <c r="G319" s="110">
        <v>0.98</v>
      </c>
      <c r="H319" s="17">
        <v>0.92</v>
      </c>
      <c r="I319" s="15">
        <v>1</v>
      </c>
      <c r="J319" s="110">
        <v>0.96</v>
      </c>
      <c r="K319" s="16">
        <f t="shared" si="6"/>
        <v>0.96833333333333327</v>
      </c>
      <c r="L319" s="8"/>
      <c r="M319" s="8"/>
      <c r="N319" s="8"/>
      <c r="O319" s="8"/>
    </row>
    <row r="320" spans="2:15" ht="12.75" x14ac:dyDescent="0.2">
      <c r="B320" s="138" t="s">
        <v>88</v>
      </c>
      <c r="C320" s="139"/>
      <c r="D320" s="111">
        <v>3</v>
      </c>
      <c r="E320" s="17">
        <v>1</v>
      </c>
      <c r="F320" s="17">
        <v>0.96</v>
      </c>
      <c r="G320" s="110">
        <v>0.89</v>
      </c>
      <c r="H320" s="17">
        <v>1</v>
      </c>
      <c r="I320" s="15">
        <v>1</v>
      </c>
      <c r="J320" s="110">
        <v>0.91</v>
      </c>
      <c r="K320" s="16">
        <f t="shared" si="6"/>
        <v>0.96</v>
      </c>
      <c r="L320" s="8"/>
      <c r="M320" s="8"/>
      <c r="N320" s="8"/>
      <c r="O320" s="8"/>
    </row>
    <row r="321" spans="2:15" ht="12.75" x14ac:dyDescent="0.2">
      <c r="B321" s="138" t="s">
        <v>82</v>
      </c>
      <c r="C321" s="139"/>
      <c r="D321" s="111">
        <v>3</v>
      </c>
      <c r="E321" s="17">
        <v>1</v>
      </c>
      <c r="F321" s="17">
        <v>1</v>
      </c>
      <c r="G321" s="110">
        <v>0.94</v>
      </c>
      <c r="H321" s="17">
        <v>1</v>
      </c>
      <c r="I321" s="15">
        <v>1</v>
      </c>
      <c r="J321" s="110">
        <v>0.94</v>
      </c>
      <c r="K321" s="16">
        <f t="shared" si="6"/>
        <v>0.97999999999999987</v>
      </c>
      <c r="L321" s="8"/>
      <c r="M321" s="8"/>
      <c r="N321" s="8"/>
      <c r="O321" s="8"/>
    </row>
    <row r="322" spans="2:15" ht="12.75" x14ac:dyDescent="0.2">
      <c r="B322" s="138" t="s">
        <v>89</v>
      </c>
      <c r="C322" s="139"/>
      <c r="D322" s="111">
        <v>66</v>
      </c>
      <c r="E322" s="110">
        <v>0.91</v>
      </c>
      <c r="F322" s="110">
        <v>0.91</v>
      </c>
      <c r="G322" s="110">
        <v>0.97</v>
      </c>
      <c r="H322" s="110">
        <v>0.72</v>
      </c>
      <c r="I322" s="110">
        <v>1</v>
      </c>
      <c r="J322" s="110">
        <v>0.96</v>
      </c>
      <c r="K322" s="16">
        <f t="shared" si="6"/>
        <v>0.91166666666666663</v>
      </c>
      <c r="L322" s="8"/>
      <c r="M322" s="8"/>
      <c r="N322" s="8"/>
      <c r="O322" s="8"/>
    </row>
    <row r="323" spans="2:15" ht="12.75" x14ac:dyDescent="0.2">
      <c r="B323" s="138" t="s">
        <v>83</v>
      </c>
      <c r="C323" s="139"/>
      <c r="D323" s="111">
        <v>12</v>
      </c>
      <c r="E323" s="110">
        <v>0.91</v>
      </c>
      <c r="F323" s="110">
        <v>0.88</v>
      </c>
      <c r="G323" s="110">
        <v>0.84</v>
      </c>
      <c r="H323" s="110">
        <v>0.67</v>
      </c>
      <c r="I323" s="110">
        <v>1</v>
      </c>
      <c r="J323" s="110">
        <v>0.98</v>
      </c>
      <c r="K323" s="16">
        <f t="shared" si="6"/>
        <v>0.87999999999999989</v>
      </c>
      <c r="L323" s="8"/>
      <c r="M323" s="8"/>
      <c r="N323" s="8"/>
      <c r="O323" s="8"/>
    </row>
    <row r="324" spans="2:15" ht="12.75" x14ac:dyDescent="0.2">
      <c r="B324" s="18" t="s">
        <v>24</v>
      </c>
      <c r="C324" s="19"/>
      <c r="D324" s="111">
        <v>10</v>
      </c>
      <c r="E324" s="17">
        <v>0.99</v>
      </c>
      <c r="F324" s="17">
        <v>1</v>
      </c>
      <c r="G324" s="110">
        <v>1</v>
      </c>
      <c r="H324" s="17">
        <v>0.99</v>
      </c>
      <c r="I324" s="15">
        <v>1</v>
      </c>
      <c r="J324" s="110">
        <v>1</v>
      </c>
      <c r="K324" s="16">
        <f t="shared" si="6"/>
        <v>0.9966666666666667</v>
      </c>
      <c r="L324" s="8"/>
      <c r="M324" s="8"/>
      <c r="N324" s="8"/>
      <c r="O324" s="8"/>
    </row>
    <row r="325" spans="2:15" ht="12.75" x14ac:dyDescent="0.2">
      <c r="B325" s="151" t="s">
        <v>25</v>
      </c>
      <c r="C325" s="151"/>
      <c r="D325" s="151"/>
      <c r="E325" s="151"/>
      <c r="F325" s="151"/>
      <c r="G325" s="151"/>
      <c r="H325" s="151"/>
      <c r="I325" s="151"/>
      <c r="J325" s="151"/>
      <c r="K325" s="20">
        <f>+AVERAGE(K315:K324)</f>
        <v>0.94546999999999992</v>
      </c>
      <c r="L325" s="8"/>
      <c r="M325" s="8"/>
      <c r="N325" s="8"/>
      <c r="O325" s="8"/>
    </row>
    <row r="326" spans="2:15" ht="12.75" x14ac:dyDescent="0.2">
      <c r="B326" s="5"/>
      <c r="C326" s="5"/>
      <c r="D326" s="5"/>
      <c r="E326" s="5"/>
      <c r="F326" s="5"/>
      <c r="G326" s="5"/>
      <c r="H326" s="5"/>
      <c r="I326" s="5"/>
      <c r="J326" s="5"/>
      <c r="K326" s="21"/>
      <c r="L326" s="8"/>
      <c r="M326" s="8"/>
      <c r="N326" s="8"/>
      <c r="O326" s="8"/>
    </row>
    <row r="327" spans="2:15" ht="51" x14ac:dyDescent="0.2">
      <c r="B327" s="151" t="s">
        <v>12</v>
      </c>
      <c r="C327" s="151"/>
      <c r="D327" s="108" t="s">
        <v>1</v>
      </c>
      <c r="E327" s="108" t="s">
        <v>14</v>
      </c>
      <c r="F327" s="108" t="s">
        <v>16</v>
      </c>
      <c r="G327" s="108" t="s">
        <v>86</v>
      </c>
      <c r="H327" s="108" t="s">
        <v>17</v>
      </c>
      <c r="I327" s="108" t="s">
        <v>19</v>
      </c>
      <c r="J327" s="5"/>
      <c r="K327" s="5"/>
      <c r="L327" s="8"/>
      <c r="M327" s="8"/>
      <c r="N327" s="8"/>
      <c r="O327" s="8"/>
    </row>
    <row r="328" spans="2:15" ht="12.75" x14ac:dyDescent="0.2">
      <c r="B328" s="158" t="s">
        <v>27</v>
      </c>
      <c r="C328" s="158"/>
      <c r="D328" s="111">
        <v>23</v>
      </c>
      <c r="E328" s="13">
        <v>0.7</v>
      </c>
      <c r="F328" s="14">
        <v>0.9</v>
      </c>
      <c r="G328" s="15">
        <v>0.65</v>
      </c>
      <c r="H328" s="14">
        <v>0.96</v>
      </c>
      <c r="I328" s="15">
        <f>+AVERAGE(E328:H328)</f>
        <v>0.80249999999999999</v>
      </c>
      <c r="J328" s="22"/>
      <c r="K328" s="23"/>
      <c r="L328" s="8"/>
      <c r="M328" s="8"/>
      <c r="N328" s="8"/>
      <c r="O328" s="8"/>
    </row>
    <row r="329" spans="2:15" ht="12.75" x14ac:dyDescent="0.2">
      <c r="B329" s="5"/>
      <c r="C329" s="5"/>
      <c r="D329" s="5"/>
      <c r="E329" s="5"/>
      <c r="F329" s="5"/>
      <c r="G329" s="5"/>
      <c r="H329" s="5"/>
      <c r="I329" s="5"/>
      <c r="J329" s="5"/>
      <c r="K329" s="21"/>
      <c r="L329" s="8"/>
      <c r="M329" s="8"/>
      <c r="N329" s="8"/>
      <c r="O329" s="8"/>
    </row>
    <row r="330" spans="2:15" ht="12.75" x14ac:dyDescent="0.2">
      <c r="B330" s="151" t="s">
        <v>12</v>
      </c>
      <c r="C330" s="151"/>
      <c r="D330" s="151" t="s">
        <v>1</v>
      </c>
      <c r="E330" s="158" t="s">
        <v>13</v>
      </c>
      <c r="F330" s="151" t="s">
        <v>29</v>
      </c>
      <c r="G330" s="151"/>
      <c r="H330" s="151" t="s">
        <v>26</v>
      </c>
      <c r="I330" s="151"/>
      <c r="J330" s="151" t="s">
        <v>30</v>
      </c>
      <c r="K330" s="155"/>
      <c r="L330" s="147" t="s">
        <v>32</v>
      </c>
      <c r="M330" s="68"/>
      <c r="N330" s="159"/>
      <c r="O330" s="159"/>
    </row>
    <row r="331" spans="2:15" ht="12.75" x14ac:dyDescent="0.2">
      <c r="B331" s="151"/>
      <c r="C331" s="151"/>
      <c r="D331" s="151"/>
      <c r="E331" s="158"/>
      <c r="F331" s="151"/>
      <c r="G331" s="151"/>
      <c r="H331" s="151"/>
      <c r="I331" s="151"/>
      <c r="J331" s="151"/>
      <c r="K331" s="155"/>
      <c r="L331" s="148"/>
      <c r="M331" s="68"/>
      <c r="N331" s="159"/>
      <c r="O331" s="159"/>
    </row>
    <row r="332" spans="2:15" ht="12.75" x14ac:dyDescent="0.2">
      <c r="B332" s="152" t="s">
        <v>33</v>
      </c>
      <c r="C332" s="152"/>
      <c r="D332" s="111">
        <v>38</v>
      </c>
      <c r="E332" s="110">
        <v>0.7</v>
      </c>
      <c r="F332" s="153">
        <v>0.72</v>
      </c>
      <c r="G332" s="154"/>
      <c r="H332" s="153">
        <v>0.93</v>
      </c>
      <c r="I332" s="154"/>
      <c r="J332" s="153">
        <v>0.76</v>
      </c>
      <c r="K332" s="160"/>
      <c r="L332" s="110">
        <v>0.6</v>
      </c>
      <c r="M332" s="68"/>
      <c r="N332" s="161"/>
      <c r="O332" s="159"/>
    </row>
    <row r="333" spans="2:15" ht="12.75" x14ac:dyDescent="0.2">
      <c r="B333" s="155" t="s">
        <v>34</v>
      </c>
      <c r="C333" s="156"/>
      <c r="D333" s="18"/>
      <c r="E333" s="67"/>
      <c r="F333" s="67"/>
      <c r="G333" s="67"/>
      <c r="H333" s="67"/>
      <c r="I333" s="67"/>
      <c r="J333" s="67"/>
      <c r="K333" s="67"/>
      <c r="L333" s="20">
        <f>(E332+F332+H332+J332+L332)/5</f>
        <v>0.7420000000000001</v>
      </c>
      <c r="M333" s="68"/>
      <c r="N333" s="161"/>
      <c r="O333" s="159"/>
    </row>
    <row r="334" spans="2:15" ht="12.75" x14ac:dyDescent="0.2"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41"/>
      <c r="M334" s="8"/>
      <c r="N334" s="8"/>
      <c r="O334" s="8"/>
    </row>
    <row r="335" spans="2:15" ht="12.75" x14ac:dyDescent="0.2">
      <c r="B335" s="151" t="s">
        <v>12</v>
      </c>
      <c r="C335" s="151"/>
      <c r="D335" s="151" t="s">
        <v>1</v>
      </c>
      <c r="E335" s="158" t="s">
        <v>13</v>
      </c>
      <c r="F335" s="151" t="s">
        <v>26</v>
      </c>
      <c r="G335" s="151"/>
      <c r="H335" s="151" t="s">
        <v>16</v>
      </c>
      <c r="I335" s="151"/>
      <c r="J335" s="151" t="s">
        <v>35</v>
      </c>
      <c r="K335" s="151"/>
      <c r="L335" s="151" t="s">
        <v>19</v>
      </c>
      <c r="M335" s="8"/>
      <c r="N335" s="8"/>
      <c r="O335" s="8"/>
    </row>
    <row r="336" spans="2:15" ht="12.75" x14ac:dyDescent="0.2">
      <c r="B336" s="151"/>
      <c r="C336" s="151"/>
      <c r="D336" s="151"/>
      <c r="E336" s="158"/>
      <c r="F336" s="151"/>
      <c r="G336" s="151"/>
      <c r="H336" s="151"/>
      <c r="I336" s="151"/>
      <c r="J336" s="151"/>
      <c r="K336" s="151"/>
      <c r="L336" s="151"/>
      <c r="M336" s="8"/>
      <c r="N336" s="8"/>
      <c r="O336" s="8"/>
    </row>
    <row r="337" spans="2:15" ht="12.75" x14ac:dyDescent="0.2">
      <c r="B337" s="152" t="s">
        <v>36</v>
      </c>
      <c r="C337" s="152"/>
      <c r="D337" s="111">
        <v>25</v>
      </c>
      <c r="E337" s="110">
        <v>0.95</v>
      </c>
      <c r="F337" s="153">
        <v>1</v>
      </c>
      <c r="G337" s="154"/>
      <c r="H337" s="153">
        <v>0.96</v>
      </c>
      <c r="I337" s="154"/>
      <c r="J337" s="153">
        <v>0.95</v>
      </c>
      <c r="K337" s="154"/>
      <c r="L337" s="110">
        <f>+AVERAGE(E337:K337)</f>
        <v>0.96500000000000008</v>
      </c>
      <c r="M337" s="8"/>
      <c r="N337" s="8"/>
      <c r="O337" s="8"/>
    </row>
    <row r="338" spans="2:15" ht="12.75" x14ac:dyDescent="0.2">
      <c r="B338" s="152" t="s">
        <v>37</v>
      </c>
      <c r="C338" s="152"/>
      <c r="D338" s="111">
        <v>21</v>
      </c>
      <c r="E338" s="110">
        <v>0.94</v>
      </c>
      <c r="F338" s="153">
        <v>1</v>
      </c>
      <c r="G338" s="154"/>
      <c r="H338" s="153">
        <v>0.9</v>
      </c>
      <c r="I338" s="154"/>
      <c r="J338" s="153">
        <v>1</v>
      </c>
      <c r="K338" s="154"/>
      <c r="L338" s="110">
        <f>+AVERAGE(E338:K338)</f>
        <v>0.96</v>
      </c>
      <c r="M338" s="8"/>
      <c r="N338" s="8"/>
      <c r="O338" s="8"/>
    </row>
    <row r="339" spans="2:15" ht="12.75" x14ac:dyDescent="0.2">
      <c r="B339" s="151" t="s">
        <v>34</v>
      </c>
      <c r="C339" s="151"/>
      <c r="D339" s="151"/>
      <c r="E339" s="151"/>
      <c r="F339" s="151"/>
      <c r="G339" s="151"/>
      <c r="H339" s="151"/>
      <c r="I339" s="151"/>
      <c r="J339" s="151"/>
      <c r="K339" s="151"/>
      <c r="L339" s="20">
        <f>+AVERAGE(L337:L338)</f>
        <v>0.96250000000000002</v>
      </c>
      <c r="M339" s="8"/>
      <c r="N339" s="8"/>
      <c r="O339" s="8"/>
    </row>
    <row r="340" spans="2:15" ht="12.75" x14ac:dyDescent="0.2"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21"/>
      <c r="M340" s="8"/>
      <c r="N340" s="8"/>
      <c r="O340" s="8"/>
    </row>
    <row r="341" spans="2:15" ht="51" x14ac:dyDescent="0.2">
      <c r="B341" s="162" t="s">
        <v>12</v>
      </c>
      <c r="C341" s="162"/>
      <c r="D341" s="26" t="s">
        <v>1</v>
      </c>
      <c r="E341" s="26" t="s">
        <v>29</v>
      </c>
      <c r="F341" s="24" t="s">
        <v>38</v>
      </c>
      <c r="G341" s="24" t="s">
        <v>80</v>
      </c>
      <c r="H341" s="109" t="s">
        <v>17</v>
      </c>
      <c r="I341" s="109" t="s">
        <v>39</v>
      </c>
      <c r="J341" s="7"/>
      <c r="K341" s="7"/>
      <c r="L341" s="7"/>
      <c r="M341" s="8"/>
      <c r="N341" s="8"/>
      <c r="O341" s="8"/>
    </row>
    <row r="342" spans="2:15" ht="12.75" x14ac:dyDescent="0.2">
      <c r="B342" s="137" t="s">
        <v>40</v>
      </c>
      <c r="C342" s="137"/>
      <c r="D342" s="27">
        <v>5</v>
      </c>
      <c r="E342" s="28">
        <v>0.6</v>
      </c>
      <c r="F342" s="28">
        <v>1</v>
      </c>
      <c r="G342" s="29">
        <v>0.98</v>
      </c>
      <c r="H342" s="30">
        <v>1</v>
      </c>
      <c r="I342" s="30">
        <f>+AVERAGE(E342:H342)</f>
        <v>0.89500000000000002</v>
      </c>
      <c r="J342" s="31"/>
      <c r="K342" s="32"/>
      <c r="L342" s="31"/>
      <c r="M342" s="8"/>
      <c r="N342" s="8"/>
      <c r="O342" s="8"/>
    </row>
    <row r="343" spans="2:15" ht="12.75" x14ac:dyDescent="0.2">
      <c r="B343" s="163" t="s">
        <v>41</v>
      </c>
      <c r="C343" s="163"/>
      <c r="D343" s="33">
        <v>8</v>
      </c>
      <c r="E343" s="28">
        <v>0.75</v>
      </c>
      <c r="F343" s="28">
        <v>0.85</v>
      </c>
      <c r="G343" s="28">
        <v>0.5</v>
      </c>
      <c r="H343" s="30">
        <v>1</v>
      </c>
      <c r="I343" s="30">
        <f>+AVERAGE(E343:H343)</f>
        <v>0.77500000000000002</v>
      </c>
      <c r="J343" s="31"/>
      <c r="K343" s="32"/>
      <c r="L343" s="31"/>
      <c r="M343" s="8"/>
      <c r="N343" s="8"/>
      <c r="O343" s="8"/>
    </row>
    <row r="344" spans="2:15" ht="12.75" x14ac:dyDescent="0.2">
      <c r="B344" s="164" t="s">
        <v>42</v>
      </c>
      <c r="C344" s="164"/>
      <c r="D344" s="34">
        <v>16</v>
      </c>
      <c r="E344" s="28">
        <v>0.6</v>
      </c>
      <c r="F344" s="28">
        <v>1</v>
      </c>
      <c r="G344" s="35">
        <v>0.98</v>
      </c>
      <c r="H344" s="30">
        <v>1</v>
      </c>
      <c r="I344" s="30">
        <f>+AVERAGE(E344:H344)</f>
        <v>0.89500000000000002</v>
      </c>
      <c r="J344" s="31"/>
      <c r="K344" s="32"/>
      <c r="L344" s="31"/>
      <c r="M344" s="8"/>
      <c r="N344" s="8"/>
      <c r="O344" s="8"/>
    </row>
    <row r="345" spans="2:15" ht="12.75" x14ac:dyDescent="0.2">
      <c r="B345" s="142" t="s">
        <v>43</v>
      </c>
      <c r="C345" s="142"/>
      <c r="D345" s="142"/>
      <c r="E345" s="142"/>
      <c r="F345" s="142"/>
      <c r="G345" s="142"/>
      <c r="H345" s="142"/>
      <c r="I345" s="36">
        <f>+AVERAGE(I342:I344)</f>
        <v>0.85499999999999998</v>
      </c>
      <c r="J345" s="31"/>
      <c r="K345" s="32"/>
      <c r="L345" s="31"/>
      <c r="M345" s="8"/>
      <c r="N345" s="8"/>
      <c r="O345" s="8"/>
    </row>
    <row r="346" spans="2:15" ht="27" customHeight="1" x14ac:dyDescent="0.2"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2:15" ht="12.75" x14ac:dyDescent="0.2">
      <c r="B347" s="143" t="s">
        <v>12</v>
      </c>
      <c r="C347" s="144"/>
      <c r="D347" s="147" t="s">
        <v>1</v>
      </c>
      <c r="E347" s="149" t="s">
        <v>13</v>
      </c>
      <c r="F347" s="143" t="s">
        <v>44</v>
      </c>
      <c r="G347" s="144"/>
      <c r="H347" s="143" t="s">
        <v>16</v>
      </c>
      <c r="I347" s="144"/>
      <c r="J347" s="143" t="s">
        <v>17</v>
      </c>
      <c r="K347" s="144"/>
      <c r="L347" s="147" t="s">
        <v>35</v>
      </c>
      <c r="M347" s="147" t="s">
        <v>19</v>
      </c>
      <c r="N347" s="8"/>
      <c r="O347" s="8"/>
    </row>
    <row r="348" spans="2:15" ht="12.75" x14ac:dyDescent="0.2">
      <c r="B348" s="145"/>
      <c r="C348" s="146"/>
      <c r="D348" s="148"/>
      <c r="E348" s="150"/>
      <c r="F348" s="145"/>
      <c r="G348" s="146"/>
      <c r="H348" s="145"/>
      <c r="I348" s="146"/>
      <c r="J348" s="145"/>
      <c r="K348" s="146"/>
      <c r="L348" s="148"/>
      <c r="M348" s="148"/>
      <c r="N348" s="8"/>
      <c r="O348" s="8"/>
    </row>
    <row r="349" spans="2:15" ht="12.75" x14ac:dyDescent="0.2">
      <c r="B349" s="138" t="s">
        <v>45</v>
      </c>
      <c r="C349" s="139"/>
      <c r="D349" s="111">
        <v>6</v>
      </c>
      <c r="E349" s="110">
        <v>0.9</v>
      </c>
      <c r="F349" s="140">
        <v>0.92</v>
      </c>
      <c r="G349" s="141"/>
      <c r="H349" s="140">
        <v>0.89</v>
      </c>
      <c r="I349" s="141"/>
      <c r="J349" s="140">
        <v>0.92</v>
      </c>
      <c r="K349" s="141"/>
      <c r="L349" s="110">
        <v>0.98</v>
      </c>
      <c r="M349" s="110">
        <f>+AVERAGE(E349:L349)</f>
        <v>0.92199999999999993</v>
      </c>
      <c r="N349" s="8"/>
      <c r="O349" s="8"/>
    </row>
    <row r="350" spans="2:15" ht="12.75" x14ac:dyDescent="0.2">
      <c r="B350" s="37"/>
      <c r="C350" s="37"/>
      <c r="D350" s="25"/>
      <c r="E350" s="38"/>
      <c r="F350" s="38"/>
      <c r="G350" s="25"/>
      <c r="H350" s="38"/>
      <c r="I350" s="25"/>
      <c r="J350" s="38"/>
      <c r="K350" s="25"/>
      <c r="L350" s="38"/>
      <c r="M350" s="8"/>
      <c r="N350" s="8"/>
      <c r="O350" s="8"/>
    </row>
    <row r="351" spans="2:15" ht="12.75" x14ac:dyDescent="0.2">
      <c r="B351" s="151" t="s">
        <v>12</v>
      </c>
      <c r="C351" s="151"/>
      <c r="D351" s="151" t="s">
        <v>1</v>
      </c>
      <c r="E351" s="158" t="s">
        <v>13</v>
      </c>
      <c r="F351" s="151" t="s">
        <v>29</v>
      </c>
      <c r="G351" s="151"/>
      <c r="H351" s="151" t="s">
        <v>26</v>
      </c>
      <c r="I351" s="151"/>
      <c r="J351" s="151" t="s">
        <v>30</v>
      </c>
      <c r="K351" s="151"/>
      <c r="L351" s="151" t="s">
        <v>31</v>
      </c>
      <c r="M351" s="151"/>
      <c r="N351" s="151" t="s">
        <v>32</v>
      </c>
      <c r="O351" s="151"/>
    </row>
    <row r="352" spans="2:15" ht="12.75" x14ac:dyDescent="0.2">
      <c r="B352" s="151"/>
      <c r="C352" s="151"/>
      <c r="D352" s="151"/>
      <c r="E352" s="158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</row>
    <row r="353" spans="2:15" ht="12.75" x14ac:dyDescent="0.2">
      <c r="B353" s="152" t="s">
        <v>78</v>
      </c>
      <c r="C353" s="152"/>
      <c r="D353" s="111">
        <v>4</v>
      </c>
      <c r="E353" s="110">
        <v>1</v>
      </c>
      <c r="F353" s="153">
        <v>1</v>
      </c>
      <c r="G353" s="154"/>
      <c r="H353" s="153">
        <v>0.92</v>
      </c>
      <c r="I353" s="154"/>
      <c r="J353" s="153">
        <v>1</v>
      </c>
      <c r="K353" s="154"/>
      <c r="L353" s="153">
        <v>0.33</v>
      </c>
      <c r="M353" s="153"/>
      <c r="N353" s="153">
        <v>0.94</v>
      </c>
      <c r="O353" s="154"/>
    </row>
    <row r="354" spans="2:15" ht="12.75" x14ac:dyDescent="0.2">
      <c r="B354" s="155" t="s">
        <v>34</v>
      </c>
      <c r="C354" s="156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7">
        <f>(E353+F353+H353+J353+L353+N353)/6</f>
        <v>0.86499999999999988</v>
      </c>
      <c r="O354" s="156"/>
    </row>
    <row r="355" spans="2:15" ht="12.75" x14ac:dyDescent="0.2"/>
    <row r="356" spans="2:15" ht="63.75" x14ac:dyDescent="0.2">
      <c r="B356" s="162" t="s">
        <v>12</v>
      </c>
      <c r="C356" s="162"/>
      <c r="D356" s="26" t="s">
        <v>1</v>
      </c>
      <c r="E356" s="26" t="s">
        <v>29</v>
      </c>
      <c r="F356" s="109" t="s">
        <v>81</v>
      </c>
      <c r="G356" s="24" t="s">
        <v>80</v>
      </c>
      <c r="H356" s="109" t="s">
        <v>39</v>
      </c>
      <c r="I356" s="65"/>
    </row>
    <row r="357" spans="2:15" ht="12.75" x14ac:dyDescent="0.2">
      <c r="B357" s="137" t="s">
        <v>73</v>
      </c>
      <c r="C357" s="137"/>
      <c r="D357" s="27">
        <v>9</v>
      </c>
      <c r="E357" s="28">
        <v>1</v>
      </c>
      <c r="F357" s="28">
        <v>0.96</v>
      </c>
      <c r="G357" s="29">
        <v>0.92</v>
      </c>
      <c r="H357" s="30">
        <f>+AVERAGE(E357:G357)</f>
        <v>0.96</v>
      </c>
      <c r="I357" s="66"/>
    </row>
    <row r="358" spans="2:15" ht="12.75" x14ac:dyDescent="0.2">
      <c r="B358" s="163" t="s">
        <v>79</v>
      </c>
      <c r="C358" s="163"/>
      <c r="D358" s="33">
        <v>12</v>
      </c>
      <c r="E358" s="28">
        <v>0.93</v>
      </c>
      <c r="F358" s="28">
        <v>0.95</v>
      </c>
      <c r="G358" s="28">
        <v>1</v>
      </c>
      <c r="H358" s="30">
        <f>+AVERAGE(E358:G358)</f>
        <v>0.96</v>
      </c>
      <c r="I358" s="66"/>
    </row>
    <row r="359" spans="2:15" ht="25.5" x14ac:dyDescent="0.2">
      <c r="B359" s="63" t="s">
        <v>43</v>
      </c>
      <c r="C359" s="64"/>
      <c r="D359" s="64"/>
      <c r="E359" s="64"/>
      <c r="F359" s="64"/>
      <c r="G359" s="64"/>
      <c r="H359" s="36">
        <f>+AVERAGE(H357:H358)</f>
        <v>0.96</v>
      </c>
      <c r="I359" s="66"/>
    </row>
    <row r="360" spans="2:15" ht="12.75" x14ac:dyDescent="0.2"/>
    <row r="361" spans="2:15" ht="12.75" x14ac:dyDescent="0.2">
      <c r="B361" s="12" t="s">
        <v>50</v>
      </c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2:15" ht="12.75" x14ac:dyDescent="0.2"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2:15" x14ac:dyDescent="0.2">
      <c r="B363" s="151" t="s">
        <v>12</v>
      </c>
      <c r="C363" s="151"/>
      <c r="D363" s="108" t="s">
        <v>1</v>
      </c>
      <c r="E363" s="108" t="s">
        <v>13</v>
      </c>
      <c r="F363" s="108" t="s">
        <v>14</v>
      </c>
      <c r="G363" s="108" t="s">
        <v>15</v>
      </c>
      <c r="H363" s="108" t="s">
        <v>16</v>
      </c>
      <c r="I363" s="108" t="s">
        <v>17</v>
      </c>
      <c r="J363" s="108" t="s">
        <v>18</v>
      </c>
      <c r="K363" s="108" t="s">
        <v>19</v>
      </c>
      <c r="L363" s="8"/>
      <c r="M363" s="8"/>
      <c r="N363" s="8"/>
      <c r="O363" s="8"/>
    </row>
    <row r="364" spans="2:15" ht="12.75" x14ac:dyDescent="0.2">
      <c r="B364" s="152" t="s">
        <v>20</v>
      </c>
      <c r="C364" s="152"/>
      <c r="D364" s="111">
        <v>50</v>
      </c>
      <c r="E364" s="13">
        <v>0.90700000000000003</v>
      </c>
      <c r="F364" s="14">
        <v>0.92</v>
      </c>
      <c r="G364" s="15">
        <v>0.91600000000000004</v>
      </c>
      <c r="H364" s="14">
        <v>0.86899999999999999</v>
      </c>
      <c r="I364" s="15">
        <v>0.98099999999999998</v>
      </c>
      <c r="J364" s="15">
        <v>0.90700000000000003</v>
      </c>
      <c r="K364" s="16">
        <f>+AVERAGE(E364:J364)</f>
        <v>0.91666666666666663</v>
      </c>
      <c r="L364" s="8"/>
      <c r="M364" s="8"/>
      <c r="N364" s="8"/>
      <c r="O364" s="8"/>
    </row>
    <row r="365" spans="2:15" ht="12.75" x14ac:dyDescent="0.2">
      <c r="B365" s="138" t="s">
        <v>21</v>
      </c>
      <c r="C365" s="139"/>
      <c r="D365" s="111">
        <v>23</v>
      </c>
      <c r="E365" s="13">
        <v>0.99</v>
      </c>
      <c r="F365" s="14">
        <v>0.95</v>
      </c>
      <c r="G365" s="15">
        <v>1</v>
      </c>
      <c r="H365" s="14">
        <v>0.98</v>
      </c>
      <c r="I365" s="15">
        <v>1</v>
      </c>
      <c r="J365" s="15">
        <v>0.98</v>
      </c>
      <c r="K365" s="16">
        <f t="shared" ref="K365:K373" si="7">+AVERAGE(E365:J365)</f>
        <v>0.98333333333333339</v>
      </c>
      <c r="L365" s="8"/>
      <c r="M365" s="8"/>
      <c r="N365" s="8"/>
      <c r="O365" s="8"/>
    </row>
    <row r="366" spans="2:15" ht="12.75" x14ac:dyDescent="0.2">
      <c r="B366" s="152" t="s">
        <v>22</v>
      </c>
      <c r="C366" s="152"/>
      <c r="D366" s="111">
        <v>17</v>
      </c>
      <c r="E366" s="14">
        <v>0.98899999999999999</v>
      </c>
      <c r="F366" s="17">
        <v>0.98599999999999999</v>
      </c>
      <c r="G366" s="110">
        <v>1</v>
      </c>
      <c r="H366" s="17">
        <v>1</v>
      </c>
      <c r="I366" s="15">
        <v>1</v>
      </c>
      <c r="J366" s="110">
        <v>0.98899999999999999</v>
      </c>
      <c r="K366" s="16">
        <f t="shared" si="7"/>
        <v>0.99399999999999988</v>
      </c>
      <c r="L366" s="8"/>
      <c r="M366" s="8"/>
      <c r="N366" s="8"/>
      <c r="O366" s="8"/>
    </row>
    <row r="367" spans="2:15" ht="28.5" customHeight="1" x14ac:dyDescent="0.2">
      <c r="B367" s="138" t="s">
        <v>84</v>
      </c>
      <c r="C367" s="139"/>
      <c r="D367" s="111">
        <v>10</v>
      </c>
      <c r="E367" s="14">
        <v>0.95</v>
      </c>
      <c r="F367" s="17">
        <v>0.96</v>
      </c>
      <c r="G367" s="110">
        <v>0.76</v>
      </c>
      <c r="H367" s="17">
        <v>0.83</v>
      </c>
      <c r="I367" s="15">
        <v>0.94</v>
      </c>
      <c r="J367" s="110">
        <v>0.91</v>
      </c>
      <c r="K367" s="16">
        <f t="shared" si="7"/>
        <v>0.89166666666666661</v>
      </c>
      <c r="L367" s="8"/>
      <c r="M367" s="8"/>
      <c r="N367" s="8"/>
      <c r="O367" s="8"/>
    </row>
    <row r="368" spans="2:15" ht="23.25" customHeight="1" x14ac:dyDescent="0.2">
      <c r="B368" s="138" t="s">
        <v>85</v>
      </c>
      <c r="C368" s="139"/>
      <c r="D368" s="111">
        <v>37</v>
      </c>
      <c r="E368" s="17">
        <v>0.98</v>
      </c>
      <c r="F368" s="17">
        <v>0.98</v>
      </c>
      <c r="G368" s="110">
        <v>0.98</v>
      </c>
      <c r="H368" s="17">
        <v>0.95</v>
      </c>
      <c r="I368" s="15">
        <v>1</v>
      </c>
      <c r="J368" s="110">
        <v>0.97</v>
      </c>
      <c r="K368" s="16">
        <f t="shared" si="7"/>
        <v>0.97666666666666657</v>
      </c>
      <c r="L368" s="8"/>
      <c r="M368" s="8"/>
      <c r="N368" s="8"/>
      <c r="O368" s="8"/>
    </row>
    <row r="369" spans="2:15" ht="12.75" x14ac:dyDescent="0.2">
      <c r="B369" s="138" t="s">
        <v>88</v>
      </c>
      <c r="C369" s="139"/>
      <c r="D369" s="111">
        <v>19</v>
      </c>
      <c r="E369" s="17">
        <v>0.88</v>
      </c>
      <c r="F369" s="17">
        <v>0.86</v>
      </c>
      <c r="G369" s="110">
        <v>0.89</v>
      </c>
      <c r="H369" s="17">
        <v>0.83</v>
      </c>
      <c r="I369" s="15">
        <v>1</v>
      </c>
      <c r="J369" s="110">
        <v>0.8</v>
      </c>
      <c r="K369" s="16">
        <f t="shared" si="7"/>
        <v>0.87666666666666659</v>
      </c>
      <c r="L369" s="8"/>
      <c r="M369" s="8"/>
      <c r="N369" s="8"/>
      <c r="O369" s="8"/>
    </row>
    <row r="370" spans="2:15" ht="12.75" x14ac:dyDescent="0.2">
      <c r="B370" s="138" t="s">
        <v>82</v>
      </c>
      <c r="C370" s="139"/>
      <c r="D370" s="111">
        <v>3</v>
      </c>
      <c r="E370" s="17">
        <v>1</v>
      </c>
      <c r="F370" s="17">
        <v>0.92</v>
      </c>
      <c r="G370" s="110">
        <v>0.94</v>
      </c>
      <c r="H370" s="17">
        <v>0.87</v>
      </c>
      <c r="I370" s="15">
        <v>1</v>
      </c>
      <c r="J370" s="110">
        <v>1</v>
      </c>
      <c r="K370" s="16">
        <f t="shared" si="7"/>
        <v>0.95500000000000007</v>
      </c>
      <c r="L370" s="8"/>
      <c r="M370" s="8"/>
      <c r="N370" s="8"/>
      <c r="O370" s="8"/>
    </row>
    <row r="371" spans="2:15" ht="12.75" x14ac:dyDescent="0.2">
      <c r="B371" s="138" t="s">
        <v>89</v>
      </c>
      <c r="C371" s="139"/>
      <c r="D371" s="111">
        <v>48</v>
      </c>
      <c r="E371" s="110">
        <v>1</v>
      </c>
      <c r="F371" s="110">
        <v>0.92</v>
      </c>
      <c r="G371" s="110">
        <v>0.95</v>
      </c>
      <c r="H371" s="110">
        <v>0.79</v>
      </c>
      <c r="I371" s="110">
        <v>0.98</v>
      </c>
      <c r="J371" s="110">
        <v>0.93</v>
      </c>
      <c r="K371" s="16">
        <f t="shared" si="7"/>
        <v>0.92833333333333334</v>
      </c>
      <c r="L371" s="8"/>
      <c r="M371" s="8"/>
      <c r="N371" s="8"/>
      <c r="O371" s="8"/>
    </row>
    <row r="372" spans="2:15" ht="12.75" x14ac:dyDescent="0.2">
      <c r="B372" s="138" t="s">
        <v>83</v>
      </c>
      <c r="C372" s="139"/>
      <c r="D372" s="111">
        <v>14</v>
      </c>
      <c r="E372" s="110">
        <v>0.88</v>
      </c>
      <c r="F372" s="110">
        <v>0.89</v>
      </c>
      <c r="G372" s="110">
        <v>0.98</v>
      </c>
      <c r="H372" s="110">
        <v>0.89</v>
      </c>
      <c r="I372" s="110">
        <v>1</v>
      </c>
      <c r="J372" s="110">
        <v>0.96</v>
      </c>
      <c r="K372" s="16">
        <f t="shared" si="7"/>
        <v>0.93333333333333346</v>
      </c>
      <c r="L372" s="8"/>
      <c r="M372" s="8"/>
      <c r="N372" s="8"/>
      <c r="O372" s="8"/>
    </row>
    <row r="373" spans="2:15" ht="12.75" x14ac:dyDescent="0.2">
      <c r="B373" s="18" t="s">
        <v>24</v>
      </c>
      <c r="C373" s="19"/>
      <c r="D373" s="111">
        <v>20</v>
      </c>
      <c r="E373" s="17">
        <v>0.91</v>
      </c>
      <c r="F373" s="17">
        <v>0.92</v>
      </c>
      <c r="G373" s="110">
        <v>1</v>
      </c>
      <c r="H373" s="17">
        <v>0.91</v>
      </c>
      <c r="I373" s="15">
        <v>1</v>
      </c>
      <c r="J373" s="110">
        <v>0.98</v>
      </c>
      <c r="K373" s="16">
        <f t="shared" si="7"/>
        <v>0.95333333333333348</v>
      </c>
      <c r="L373" s="8"/>
      <c r="M373" s="8"/>
      <c r="N373" s="8"/>
      <c r="O373" s="8"/>
    </row>
    <row r="374" spans="2:15" ht="12.75" x14ac:dyDescent="0.2">
      <c r="B374" s="151" t="s">
        <v>25</v>
      </c>
      <c r="C374" s="151"/>
      <c r="D374" s="151"/>
      <c r="E374" s="151"/>
      <c r="F374" s="151"/>
      <c r="G374" s="151"/>
      <c r="H374" s="151"/>
      <c r="I374" s="151"/>
      <c r="J374" s="151"/>
      <c r="K374" s="20">
        <f>+AVERAGE(K364:K373)</f>
        <v>0.94089999999999985</v>
      </c>
      <c r="L374" s="8"/>
      <c r="M374" s="8"/>
      <c r="N374" s="8"/>
      <c r="O374" s="8"/>
    </row>
    <row r="375" spans="2:15" ht="21" customHeight="1" x14ac:dyDescent="0.2">
      <c r="B375" s="5"/>
      <c r="C375" s="5"/>
      <c r="D375" s="5"/>
      <c r="E375" s="5"/>
      <c r="F375" s="5"/>
      <c r="G375" s="5"/>
      <c r="H375" s="5"/>
      <c r="I375" s="5"/>
      <c r="J375" s="5"/>
      <c r="K375" s="21"/>
      <c r="L375" s="8"/>
      <c r="M375" s="8"/>
      <c r="N375" s="8"/>
      <c r="O375" s="8"/>
    </row>
    <row r="376" spans="2:15" ht="51" x14ac:dyDescent="0.2">
      <c r="B376" s="151" t="s">
        <v>12</v>
      </c>
      <c r="C376" s="151"/>
      <c r="D376" s="108" t="s">
        <v>1</v>
      </c>
      <c r="E376" s="108" t="s">
        <v>14</v>
      </c>
      <c r="F376" s="108" t="s">
        <v>16</v>
      </c>
      <c r="G376" s="108" t="s">
        <v>86</v>
      </c>
      <c r="H376" s="108" t="s">
        <v>17</v>
      </c>
      <c r="I376" s="108" t="s">
        <v>19</v>
      </c>
      <c r="J376" s="5"/>
      <c r="K376" s="5"/>
      <c r="L376" s="8"/>
      <c r="M376" s="8"/>
      <c r="N376" s="8"/>
      <c r="O376" s="8"/>
    </row>
    <row r="377" spans="2:15" ht="12.75" x14ac:dyDescent="0.2">
      <c r="B377" s="158" t="s">
        <v>27</v>
      </c>
      <c r="C377" s="158"/>
      <c r="D377" s="111">
        <v>23</v>
      </c>
      <c r="E377" s="13">
        <v>1</v>
      </c>
      <c r="F377" s="14">
        <v>0.98</v>
      </c>
      <c r="G377" s="15">
        <v>0.84</v>
      </c>
      <c r="H377" s="14">
        <v>0.88</v>
      </c>
      <c r="I377" s="15">
        <f>+AVERAGE(E377:H377)</f>
        <v>0.92499999999999993</v>
      </c>
      <c r="J377" s="22"/>
      <c r="K377" s="23"/>
      <c r="L377" s="8"/>
      <c r="M377" s="8"/>
      <c r="N377" s="8"/>
      <c r="O377" s="8"/>
    </row>
    <row r="378" spans="2:15" ht="24" customHeight="1" x14ac:dyDescent="0.2">
      <c r="B378" s="5"/>
      <c r="C378" s="5"/>
      <c r="D378" s="5"/>
      <c r="E378" s="5"/>
      <c r="F378" s="5"/>
      <c r="G378" s="5"/>
      <c r="H378" s="5"/>
      <c r="I378" s="5"/>
      <c r="J378" s="5"/>
      <c r="K378" s="21"/>
      <c r="L378" s="8"/>
      <c r="M378" s="8"/>
      <c r="N378" s="8"/>
      <c r="O378" s="8"/>
    </row>
    <row r="379" spans="2:15" ht="12.75" x14ac:dyDescent="0.2">
      <c r="B379" s="151" t="s">
        <v>12</v>
      </c>
      <c r="C379" s="151"/>
      <c r="D379" s="151" t="s">
        <v>1</v>
      </c>
      <c r="E379" s="158" t="s">
        <v>13</v>
      </c>
      <c r="F379" s="151" t="s">
        <v>29</v>
      </c>
      <c r="G379" s="151"/>
      <c r="H379" s="151" t="s">
        <v>26</v>
      </c>
      <c r="I379" s="151"/>
      <c r="J379" s="151" t="s">
        <v>30</v>
      </c>
      <c r="K379" s="155"/>
      <c r="L379" s="147" t="s">
        <v>32</v>
      </c>
      <c r="M379" s="68"/>
      <c r="N379" s="159"/>
      <c r="O379" s="159"/>
    </row>
    <row r="380" spans="2:15" ht="12.75" x14ac:dyDescent="0.2">
      <c r="B380" s="151"/>
      <c r="C380" s="151"/>
      <c r="D380" s="151"/>
      <c r="E380" s="158"/>
      <c r="F380" s="151"/>
      <c r="G380" s="151"/>
      <c r="H380" s="151"/>
      <c r="I380" s="151"/>
      <c r="J380" s="151"/>
      <c r="K380" s="155"/>
      <c r="L380" s="148"/>
      <c r="M380" s="68"/>
      <c r="N380" s="159"/>
      <c r="O380" s="159"/>
    </row>
    <row r="381" spans="2:15" ht="12.75" x14ac:dyDescent="0.2">
      <c r="B381" s="152" t="s">
        <v>33</v>
      </c>
      <c r="C381" s="152"/>
      <c r="D381" s="111">
        <v>41</v>
      </c>
      <c r="E381" s="110">
        <v>0.7</v>
      </c>
      <c r="F381" s="153">
        <v>0.72</v>
      </c>
      <c r="G381" s="154"/>
      <c r="H381" s="153">
        <v>0.93</v>
      </c>
      <c r="I381" s="154"/>
      <c r="J381" s="153">
        <v>0.76</v>
      </c>
      <c r="K381" s="160"/>
      <c r="L381" s="110">
        <v>0.6</v>
      </c>
      <c r="M381" s="68"/>
      <c r="N381" s="161"/>
      <c r="O381" s="159"/>
    </row>
    <row r="382" spans="2:15" ht="12.75" x14ac:dyDescent="0.2">
      <c r="B382" s="155" t="s">
        <v>34</v>
      </c>
      <c r="C382" s="156"/>
      <c r="D382" s="18"/>
      <c r="E382" s="67"/>
      <c r="F382" s="67"/>
      <c r="G382" s="67"/>
      <c r="H382" s="67"/>
      <c r="I382" s="67"/>
      <c r="J382" s="67"/>
      <c r="K382" s="67"/>
      <c r="L382" s="20">
        <f>(E381+F381+H381+J381+L381)/5</f>
        <v>0.7420000000000001</v>
      </c>
      <c r="M382" s="68"/>
      <c r="N382" s="161"/>
      <c r="O382" s="159"/>
    </row>
    <row r="383" spans="2:15" ht="12.75" x14ac:dyDescent="0.2"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41"/>
      <c r="M383" s="8"/>
      <c r="N383" s="8"/>
      <c r="O383" s="8"/>
    </row>
    <row r="384" spans="2:15" ht="12.75" x14ac:dyDescent="0.2">
      <c r="B384" s="151" t="s">
        <v>12</v>
      </c>
      <c r="C384" s="151"/>
      <c r="D384" s="151" t="s">
        <v>1</v>
      </c>
      <c r="E384" s="158" t="s">
        <v>13</v>
      </c>
      <c r="F384" s="151" t="s">
        <v>26</v>
      </c>
      <c r="G384" s="151"/>
      <c r="H384" s="151" t="s">
        <v>16</v>
      </c>
      <c r="I384" s="151"/>
      <c r="J384" s="151" t="s">
        <v>35</v>
      </c>
      <c r="K384" s="151"/>
      <c r="L384" s="151" t="s">
        <v>19</v>
      </c>
      <c r="M384" s="8"/>
      <c r="N384" s="8"/>
      <c r="O384" s="8"/>
    </row>
    <row r="385" spans="2:15" ht="12.75" x14ac:dyDescent="0.2">
      <c r="B385" s="151"/>
      <c r="C385" s="151"/>
      <c r="D385" s="151"/>
      <c r="E385" s="158"/>
      <c r="F385" s="151"/>
      <c r="G385" s="151"/>
      <c r="H385" s="151"/>
      <c r="I385" s="151"/>
      <c r="J385" s="151"/>
      <c r="K385" s="151"/>
      <c r="L385" s="151"/>
      <c r="M385" s="8"/>
      <c r="N385" s="8"/>
      <c r="O385" s="8"/>
    </row>
    <row r="386" spans="2:15" ht="12.75" x14ac:dyDescent="0.2">
      <c r="B386" s="152" t="s">
        <v>36</v>
      </c>
      <c r="C386" s="152"/>
      <c r="D386" s="111">
        <v>22</v>
      </c>
      <c r="E386" s="110">
        <v>0.92</v>
      </c>
      <c r="F386" s="153">
        <v>0.95</v>
      </c>
      <c r="G386" s="154"/>
      <c r="H386" s="153">
        <v>0.8</v>
      </c>
      <c r="I386" s="154"/>
      <c r="J386" s="153">
        <v>0.9</v>
      </c>
      <c r="K386" s="154"/>
      <c r="L386" s="110">
        <f>+AVERAGE(E386:K386)</f>
        <v>0.89249999999999996</v>
      </c>
      <c r="M386" s="8"/>
      <c r="N386" s="8"/>
      <c r="O386" s="8"/>
    </row>
    <row r="387" spans="2:15" ht="12.75" x14ac:dyDescent="0.2">
      <c r="B387" s="152" t="s">
        <v>37</v>
      </c>
      <c r="C387" s="152"/>
      <c r="D387" s="111">
        <v>19</v>
      </c>
      <c r="E387" s="110">
        <v>0.94</v>
      </c>
      <c r="F387" s="153">
        <v>1</v>
      </c>
      <c r="G387" s="154"/>
      <c r="H387" s="153">
        <v>0.86</v>
      </c>
      <c r="I387" s="154"/>
      <c r="J387" s="153">
        <v>1</v>
      </c>
      <c r="K387" s="154"/>
      <c r="L387" s="110">
        <f>+AVERAGE(E387:K387)</f>
        <v>0.95</v>
      </c>
      <c r="M387" s="8"/>
      <c r="N387" s="8"/>
      <c r="O387" s="8"/>
    </row>
    <row r="388" spans="2:15" ht="12.75" x14ac:dyDescent="0.2">
      <c r="B388" s="151" t="s">
        <v>34</v>
      </c>
      <c r="C388" s="151"/>
      <c r="D388" s="151"/>
      <c r="E388" s="151"/>
      <c r="F388" s="151"/>
      <c r="G388" s="151"/>
      <c r="H388" s="151"/>
      <c r="I388" s="151"/>
      <c r="J388" s="151"/>
      <c r="K388" s="151"/>
      <c r="L388" s="20">
        <f>+AVERAGE(L386:L387)</f>
        <v>0.9212499999999999</v>
      </c>
      <c r="M388" s="8"/>
      <c r="N388" s="8"/>
      <c r="O388" s="8"/>
    </row>
    <row r="389" spans="2:15" ht="12.75" x14ac:dyDescent="0.2"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21"/>
      <c r="M389" s="8"/>
      <c r="N389" s="8"/>
      <c r="O389" s="8"/>
    </row>
    <row r="390" spans="2:15" ht="51" x14ac:dyDescent="0.2">
      <c r="B390" s="162" t="s">
        <v>12</v>
      </c>
      <c r="C390" s="162"/>
      <c r="D390" s="26" t="s">
        <v>1</v>
      </c>
      <c r="E390" s="26" t="s">
        <v>29</v>
      </c>
      <c r="F390" s="24" t="s">
        <v>38</v>
      </c>
      <c r="G390" s="24" t="s">
        <v>80</v>
      </c>
      <c r="H390" s="109" t="s">
        <v>17</v>
      </c>
      <c r="I390" s="109" t="s">
        <v>39</v>
      </c>
      <c r="J390" s="7"/>
      <c r="K390" s="7"/>
      <c r="L390" s="7"/>
      <c r="M390" s="8"/>
      <c r="N390" s="8"/>
      <c r="O390" s="8"/>
    </row>
    <row r="391" spans="2:15" ht="12.75" x14ac:dyDescent="0.2">
      <c r="B391" s="137" t="s">
        <v>40</v>
      </c>
      <c r="C391" s="137"/>
      <c r="D391" s="27">
        <v>3</v>
      </c>
      <c r="E391" s="28">
        <v>1</v>
      </c>
      <c r="F391" s="28">
        <v>0.93</v>
      </c>
      <c r="G391" s="29">
        <v>0.81</v>
      </c>
      <c r="H391" s="30">
        <v>0.83</v>
      </c>
      <c r="I391" s="30">
        <f>+AVERAGE(E391:H391)</f>
        <v>0.89250000000000007</v>
      </c>
      <c r="J391" s="31"/>
      <c r="K391" s="32"/>
      <c r="L391" s="31"/>
      <c r="M391" s="8"/>
      <c r="N391" s="8"/>
      <c r="O391" s="8"/>
    </row>
    <row r="392" spans="2:15" ht="12.75" x14ac:dyDescent="0.2">
      <c r="B392" s="163" t="s">
        <v>41</v>
      </c>
      <c r="C392" s="163"/>
      <c r="D392" s="33">
        <v>11</v>
      </c>
      <c r="E392" s="28">
        <v>0.88</v>
      </c>
      <c r="F392" s="28">
        <v>0.85</v>
      </c>
      <c r="G392" s="28">
        <v>0.64</v>
      </c>
      <c r="H392" s="30">
        <v>1</v>
      </c>
      <c r="I392" s="30">
        <f>+AVERAGE(E392:H392)</f>
        <v>0.84250000000000003</v>
      </c>
      <c r="J392" s="31"/>
      <c r="K392" s="32"/>
      <c r="L392" s="31"/>
      <c r="M392" s="8"/>
      <c r="N392" s="8"/>
      <c r="O392" s="8"/>
    </row>
    <row r="393" spans="2:15" ht="12.75" x14ac:dyDescent="0.2">
      <c r="B393" s="164" t="s">
        <v>42</v>
      </c>
      <c r="C393" s="164"/>
      <c r="D393" s="34">
        <v>21</v>
      </c>
      <c r="E393" s="28">
        <v>1</v>
      </c>
      <c r="F393" s="28">
        <v>0.93</v>
      </c>
      <c r="G393" s="35">
        <v>0.81</v>
      </c>
      <c r="H393" s="30">
        <v>0.83</v>
      </c>
      <c r="I393" s="30">
        <f>+AVERAGE(E393:H393)</f>
        <v>0.89250000000000007</v>
      </c>
      <c r="J393" s="31"/>
      <c r="K393" s="32"/>
      <c r="L393" s="31"/>
      <c r="M393" s="8"/>
      <c r="N393" s="8"/>
      <c r="O393" s="8"/>
    </row>
    <row r="394" spans="2:15" ht="12.75" x14ac:dyDescent="0.2">
      <c r="B394" s="142" t="s">
        <v>43</v>
      </c>
      <c r="C394" s="142"/>
      <c r="D394" s="142"/>
      <c r="E394" s="142"/>
      <c r="F394" s="142"/>
      <c r="G394" s="142"/>
      <c r="H394" s="142"/>
      <c r="I394" s="36">
        <f>+AVERAGE(I391:I393)</f>
        <v>0.87583333333333346</v>
      </c>
      <c r="J394" s="31"/>
      <c r="K394" s="32"/>
      <c r="L394" s="31"/>
      <c r="M394" s="8"/>
      <c r="N394" s="8"/>
      <c r="O394" s="8"/>
    </row>
    <row r="395" spans="2:15" ht="12.75" x14ac:dyDescent="0.2"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2:15" ht="12.75" x14ac:dyDescent="0.2">
      <c r="B396" s="143" t="s">
        <v>12</v>
      </c>
      <c r="C396" s="144"/>
      <c r="D396" s="147" t="s">
        <v>1</v>
      </c>
      <c r="E396" s="149" t="s">
        <v>13</v>
      </c>
      <c r="F396" s="143" t="s">
        <v>44</v>
      </c>
      <c r="G396" s="144"/>
      <c r="H396" s="143" t="s">
        <v>16</v>
      </c>
      <c r="I396" s="144"/>
      <c r="J396" s="143" t="s">
        <v>17</v>
      </c>
      <c r="K396" s="144"/>
      <c r="L396" s="147" t="s">
        <v>35</v>
      </c>
      <c r="M396" s="147" t="s">
        <v>19</v>
      </c>
      <c r="N396" s="8"/>
      <c r="O396" s="8"/>
    </row>
    <row r="397" spans="2:15" ht="12.75" x14ac:dyDescent="0.2">
      <c r="B397" s="145"/>
      <c r="C397" s="146"/>
      <c r="D397" s="148"/>
      <c r="E397" s="150"/>
      <c r="F397" s="145"/>
      <c r="G397" s="146"/>
      <c r="H397" s="145"/>
      <c r="I397" s="146"/>
      <c r="J397" s="145"/>
      <c r="K397" s="146"/>
      <c r="L397" s="148"/>
      <c r="M397" s="148"/>
      <c r="N397" s="8"/>
      <c r="O397" s="8"/>
    </row>
    <row r="398" spans="2:15" ht="12.75" x14ac:dyDescent="0.2">
      <c r="B398" s="138" t="s">
        <v>45</v>
      </c>
      <c r="C398" s="139"/>
      <c r="D398" s="111">
        <v>6</v>
      </c>
      <c r="E398" s="110">
        <v>0.96</v>
      </c>
      <c r="F398" s="140">
        <v>0.92</v>
      </c>
      <c r="G398" s="141"/>
      <c r="H398" s="140">
        <v>1</v>
      </c>
      <c r="I398" s="141"/>
      <c r="J398" s="140">
        <v>0.92</v>
      </c>
      <c r="K398" s="141"/>
      <c r="L398" s="110">
        <v>0.93</v>
      </c>
      <c r="M398" s="110">
        <f>+AVERAGE(E398:L398)</f>
        <v>0.94599999999999995</v>
      </c>
      <c r="N398" s="8"/>
      <c r="O398" s="8"/>
    </row>
    <row r="399" spans="2:15" ht="12.75" x14ac:dyDescent="0.2">
      <c r="B399" s="37"/>
      <c r="C399" s="37"/>
      <c r="D399" s="25"/>
      <c r="E399" s="38"/>
      <c r="F399" s="38"/>
      <c r="G399" s="25"/>
      <c r="H399" s="38"/>
      <c r="I399" s="25"/>
      <c r="J399" s="38"/>
      <c r="K399" s="25"/>
      <c r="L399" s="38"/>
      <c r="M399" s="8"/>
      <c r="N399" s="8"/>
      <c r="O399" s="8"/>
    </row>
    <row r="400" spans="2:15" ht="12.75" x14ac:dyDescent="0.2">
      <c r="B400" s="151" t="s">
        <v>12</v>
      </c>
      <c r="C400" s="151"/>
      <c r="D400" s="151" t="s">
        <v>1</v>
      </c>
      <c r="E400" s="158" t="s">
        <v>13</v>
      </c>
      <c r="F400" s="151" t="s">
        <v>29</v>
      </c>
      <c r="G400" s="151"/>
      <c r="H400" s="151" t="s">
        <v>26</v>
      </c>
      <c r="I400" s="151"/>
      <c r="J400" s="151" t="s">
        <v>30</v>
      </c>
      <c r="K400" s="151"/>
      <c r="L400" s="151" t="s">
        <v>31</v>
      </c>
      <c r="M400" s="151"/>
      <c r="N400" s="151" t="s">
        <v>32</v>
      </c>
      <c r="O400" s="151"/>
    </row>
    <row r="401" spans="2:15" ht="12.75" x14ac:dyDescent="0.2">
      <c r="B401" s="151"/>
      <c r="C401" s="151"/>
      <c r="D401" s="151"/>
      <c r="E401" s="158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</row>
    <row r="402" spans="2:15" ht="12.75" x14ac:dyDescent="0.2">
      <c r="B402" s="152" t="s">
        <v>78</v>
      </c>
      <c r="C402" s="152"/>
      <c r="D402" s="111"/>
      <c r="E402" s="110"/>
      <c r="F402" s="153"/>
      <c r="G402" s="154"/>
      <c r="H402" s="153"/>
      <c r="I402" s="154"/>
      <c r="J402" s="153"/>
      <c r="K402" s="154"/>
      <c r="L402" s="153"/>
      <c r="M402" s="153"/>
      <c r="N402" s="153"/>
      <c r="O402" s="154"/>
    </row>
    <row r="403" spans="2:15" ht="12.75" x14ac:dyDescent="0.2">
      <c r="B403" s="155" t="s">
        <v>34</v>
      </c>
      <c r="C403" s="156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7">
        <f>(E402+F402+H402+J402+L402+N402)/6</f>
        <v>0</v>
      </c>
      <c r="O403" s="156"/>
    </row>
    <row r="404" spans="2:15" ht="12.75" x14ac:dyDescent="0.2"/>
    <row r="405" spans="2:15" ht="63.75" x14ac:dyDescent="0.2">
      <c r="B405" s="162" t="s">
        <v>12</v>
      </c>
      <c r="C405" s="162"/>
      <c r="D405" s="26" t="s">
        <v>1</v>
      </c>
      <c r="E405" s="26" t="s">
        <v>29</v>
      </c>
      <c r="F405" s="109" t="s">
        <v>81</v>
      </c>
      <c r="G405" s="24" t="s">
        <v>80</v>
      </c>
      <c r="H405" s="109" t="s">
        <v>39</v>
      </c>
      <c r="I405" s="65"/>
    </row>
    <row r="406" spans="2:15" ht="12.75" x14ac:dyDescent="0.2">
      <c r="B406" s="137" t="s">
        <v>73</v>
      </c>
      <c r="C406" s="137"/>
      <c r="D406" s="27"/>
      <c r="E406" s="28"/>
      <c r="F406" s="28"/>
      <c r="G406" s="29"/>
      <c r="H406" s="30" t="e">
        <f>+AVERAGE(E406:G406)</f>
        <v>#DIV/0!</v>
      </c>
      <c r="I406" s="66"/>
    </row>
    <row r="407" spans="2:15" ht="12.75" x14ac:dyDescent="0.2">
      <c r="B407" s="163" t="s">
        <v>79</v>
      </c>
      <c r="C407" s="163"/>
      <c r="D407" s="33"/>
      <c r="E407" s="28"/>
      <c r="F407" s="28"/>
      <c r="G407" s="28"/>
      <c r="H407" s="30" t="e">
        <f>+AVERAGE(E407:G407)</f>
        <v>#DIV/0!</v>
      </c>
      <c r="I407" s="66"/>
    </row>
    <row r="408" spans="2:15" ht="25.5" x14ac:dyDescent="0.2">
      <c r="B408" s="63" t="s">
        <v>43</v>
      </c>
      <c r="C408" s="64"/>
      <c r="D408" s="64"/>
      <c r="E408" s="64"/>
      <c r="F408" s="64"/>
      <c r="G408" s="64"/>
      <c r="H408" s="36" t="e">
        <f>+AVERAGE(H406:H407)</f>
        <v>#DIV/0!</v>
      </c>
      <c r="I408" s="66"/>
    </row>
    <row r="409" spans="2:15" ht="102.75" customHeight="1" x14ac:dyDescent="0.2"/>
    <row r="410" spans="2:15" ht="12.75" x14ac:dyDescent="0.2">
      <c r="B410" s="12" t="s">
        <v>51</v>
      </c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</row>
    <row r="411" spans="2:15" ht="12.75" x14ac:dyDescent="0.2"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</row>
    <row r="412" spans="2:15" x14ac:dyDescent="0.2">
      <c r="B412" s="151" t="s">
        <v>12</v>
      </c>
      <c r="C412" s="151"/>
      <c r="D412" s="108" t="s">
        <v>1</v>
      </c>
      <c r="E412" s="108" t="s">
        <v>13</v>
      </c>
      <c r="F412" s="108" t="s">
        <v>14</v>
      </c>
      <c r="G412" s="108" t="s">
        <v>15</v>
      </c>
      <c r="H412" s="108" t="s">
        <v>16</v>
      </c>
      <c r="I412" s="108" t="s">
        <v>17</v>
      </c>
      <c r="J412" s="108" t="s">
        <v>18</v>
      </c>
      <c r="K412" s="108" t="s">
        <v>19</v>
      </c>
      <c r="L412" s="8"/>
      <c r="M412" s="8"/>
      <c r="N412" s="8"/>
      <c r="O412" s="8"/>
    </row>
    <row r="413" spans="2:15" ht="12.75" x14ac:dyDescent="0.2">
      <c r="B413" s="152" t="s">
        <v>20</v>
      </c>
      <c r="C413" s="152"/>
      <c r="D413" s="111">
        <v>50</v>
      </c>
      <c r="E413" s="13">
        <v>0.9</v>
      </c>
      <c r="F413" s="14">
        <v>0.92200000000000004</v>
      </c>
      <c r="G413" s="15">
        <v>0.97099999999999997</v>
      </c>
      <c r="H413" s="14">
        <v>0.878</v>
      </c>
      <c r="I413" s="15">
        <v>0.99399999999999999</v>
      </c>
      <c r="J413" s="15">
        <v>0.91100000000000003</v>
      </c>
      <c r="K413" s="16">
        <f>+AVERAGE(E413:J413)</f>
        <v>0.92933333333333346</v>
      </c>
      <c r="L413" s="8"/>
      <c r="M413" s="8"/>
      <c r="N413" s="8"/>
      <c r="O413" s="8"/>
    </row>
    <row r="414" spans="2:15" ht="12.75" x14ac:dyDescent="0.2">
      <c r="B414" s="138" t="s">
        <v>21</v>
      </c>
      <c r="C414" s="139"/>
      <c r="D414" s="111">
        <v>4</v>
      </c>
      <c r="E414" s="13">
        <v>1</v>
      </c>
      <c r="F414" s="14">
        <v>1</v>
      </c>
      <c r="G414" s="15">
        <v>1</v>
      </c>
      <c r="H414" s="14">
        <v>1</v>
      </c>
      <c r="I414" s="15">
        <v>1</v>
      </c>
      <c r="J414" s="15">
        <v>1</v>
      </c>
      <c r="K414" s="16">
        <f t="shared" ref="K414:K422" si="8">+AVERAGE(E414:J414)</f>
        <v>1</v>
      </c>
      <c r="L414" s="8"/>
      <c r="M414" s="8"/>
      <c r="N414" s="8"/>
      <c r="O414" s="8"/>
    </row>
    <row r="415" spans="2:15" ht="12.75" x14ac:dyDescent="0.2">
      <c r="B415" s="152" t="s">
        <v>22</v>
      </c>
      <c r="C415" s="152"/>
      <c r="D415" s="111">
        <v>14</v>
      </c>
      <c r="E415" s="14">
        <v>0.96699999999999997</v>
      </c>
      <c r="F415" s="17">
        <v>0.98899999999999999</v>
      </c>
      <c r="G415" s="110">
        <v>1</v>
      </c>
      <c r="H415" s="17">
        <v>1</v>
      </c>
      <c r="I415" s="15">
        <v>1</v>
      </c>
      <c r="J415" s="110">
        <v>0.99</v>
      </c>
      <c r="K415" s="16">
        <f t="shared" si="8"/>
        <v>0.99099999999999999</v>
      </c>
      <c r="L415" s="8"/>
      <c r="M415" s="8"/>
      <c r="N415" s="8"/>
      <c r="O415" s="8"/>
    </row>
    <row r="416" spans="2:15" ht="12.75" x14ac:dyDescent="0.2">
      <c r="B416" s="138" t="s">
        <v>84</v>
      </c>
      <c r="C416" s="139"/>
      <c r="D416" s="111">
        <v>7</v>
      </c>
      <c r="E416" s="14">
        <v>0.98</v>
      </c>
      <c r="F416" s="17">
        <v>0.98</v>
      </c>
      <c r="G416" s="110">
        <v>0.99</v>
      </c>
      <c r="H416" s="17">
        <v>0.95</v>
      </c>
      <c r="I416" s="15">
        <v>1</v>
      </c>
      <c r="J416" s="110">
        <v>0.94</v>
      </c>
      <c r="K416" s="16">
        <f t="shared" si="8"/>
        <v>0.97333333333333327</v>
      </c>
      <c r="L416" s="8"/>
      <c r="M416" s="8"/>
      <c r="N416" s="8"/>
      <c r="O416" s="8"/>
    </row>
    <row r="417" spans="2:15" ht="12.75" x14ac:dyDescent="0.2">
      <c r="B417" s="138" t="s">
        <v>85</v>
      </c>
      <c r="C417" s="139"/>
      <c r="D417" s="111">
        <v>41</v>
      </c>
      <c r="E417" s="17">
        <v>0.88</v>
      </c>
      <c r="F417" s="17">
        <v>0.94</v>
      </c>
      <c r="G417" s="110">
        <v>0.96</v>
      </c>
      <c r="H417" s="17">
        <v>0.89</v>
      </c>
      <c r="I417" s="15">
        <v>1</v>
      </c>
      <c r="J417" s="110">
        <v>0.92</v>
      </c>
      <c r="K417" s="16">
        <f t="shared" si="8"/>
        <v>0.93166666666666664</v>
      </c>
      <c r="L417" s="8"/>
      <c r="M417" s="8"/>
      <c r="N417" s="8"/>
      <c r="O417" s="8"/>
    </row>
    <row r="418" spans="2:15" ht="12.75" x14ac:dyDescent="0.2">
      <c r="B418" s="138" t="s">
        <v>88</v>
      </c>
      <c r="C418" s="139"/>
      <c r="D418" s="111">
        <v>9</v>
      </c>
      <c r="E418" s="17">
        <v>0.92</v>
      </c>
      <c r="F418" s="17">
        <v>0.97</v>
      </c>
      <c r="G418" s="110">
        <v>0.97</v>
      </c>
      <c r="H418" s="17">
        <v>0.92</v>
      </c>
      <c r="I418" s="15">
        <v>1</v>
      </c>
      <c r="J418" s="110">
        <v>0.95</v>
      </c>
      <c r="K418" s="16">
        <f t="shared" si="8"/>
        <v>0.95500000000000007</v>
      </c>
      <c r="L418" s="8"/>
      <c r="M418" s="8"/>
      <c r="N418" s="8"/>
      <c r="O418" s="8"/>
    </row>
    <row r="419" spans="2:15" ht="12.75" x14ac:dyDescent="0.2">
      <c r="B419" s="138" t="s">
        <v>82</v>
      </c>
      <c r="C419" s="139"/>
      <c r="D419" s="111">
        <v>3</v>
      </c>
      <c r="E419" s="17">
        <v>1</v>
      </c>
      <c r="F419" s="17">
        <v>0.88</v>
      </c>
      <c r="G419" s="110">
        <v>0.97</v>
      </c>
      <c r="H419" s="17">
        <v>0.6</v>
      </c>
      <c r="I419" s="15">
        <v>0.67</v>
      </c>
      <c r="J419" s="110">
        <v>0.98</v>
      </c>
      <c r="K419" s="16">
        <f t="shared" si="8"/>
        <v>0.85</v>
      </c>
      <c r="L419" s="8"/>
      <c r="M419" s="8"/>
      <c r="N419" s="8"/>
      <c r="O419" s="8"/>
    </row>
    <row r="420" spans="2:15" ht="12.75" x14ac:dyDescent="0.2">
      <c r="B420" s="138" t="s">
        <v>89</v>
      </c>
      <c r="C420" s="139"/>
      <c r="D420" s="111">
        <v>28</v>
      </c>
      <c r="E420" s="110">
        <v>0.94</v>
      </c>
      <c r="F420" s="110">
        <v>0.9</v>
      </c>
      <c r="G420" s="110">
        <v>0.89</v>
      </c>
      <c r="H420" s="110">
        <v>0.71</v>
      </c>
      <c r="I420" s="110">
        <v>0.97</v>
      </c>
      <c r="J420" s="110">
        <v>0.96</v>
      </c>
      <c r="K420" s="16">
        <f t="shared" si="8"/>
        <v>0.89500000000000002</v>
      </c>
      <c r="L420" s="8"/>
      <c r="M420" s="8"/>
      <c r="N420" s="8"/>
      <c r="O420" s="8"/>
    </row>
    <row r="421" spans="2:15" ht="12.75" x14ac:dyDescent="0.2">
      <c r="B421" s="138" t="s">
        <v>83</v>
      </c>
      <c r="C421" s="139"/>
      <c r="D421" s="111">
        <v>5</v>
      </c>
      <c r="E421" s="110">
        <v>0.79</v>
      </c>
      <c r="F421" s="110">
        <v>0.9</v>
      </c>
      <c r="G421" s="110">
        <v>1</v>
      </c>
      <c r="H421" s="110">
        <v>0.63</v>
      </c>
      <c r="I421" s="110">
        <v>0.67</v>
      </c>
      <c r="J421" s="110">
        <v>0.85</v>
      </c>
      <c r="K421" s="16">
        <f t="shared" si="8"/>
        <v>0.80666666666666664</v>
      </c>
      <c r="L421" s="8"/>
      <c r="M421" s="8"/>
      <c r="N421" s="8"/>
      <c r="O421" s="8"/>
    </row>
    <row r="422" spans="2:15" ht="12.75" x14ac:dyDescent="0.2">
      <c r="B422" s="18" t="s">
        <v>24</v>
      </c>
      <c r="C422" s="19"/>
      <c r="D422" s="111">
        <v>18</v>
      </c>
      <c r="E422" s="17">
        <v>1</v>
      </c>
      <c r="F422" s="17">
        <v>0.99</v>
      </c>
      <c r="G422" s="110">
        <v>0.99</v>
      </c>
      <c r="H422" s="17">
        <v>0.98</v>
      </c>
      <c r="I422" s="15">
        <v>1</v>
      </c>
      <c r="J422" s="110">
        <v>0.99</v>
      </c>
      <c r="K422" s="16">
        <f t="shared" si="8"/>
        <v>0.9916666666666667</v>
      </c>
      <c r="L422" s="8"/>
      <c r="M422" s="8"/>
      <c r="N422" s="8"/>
      <c r="O422" s="8"/>
    </row>
    <row r="423" spans="2:15" ht="12.75" x14ac:dyDescent="0.2">
      <c r="B423" s="151" t="s">
        <v>25</v>
      </c>
      <c r="C423" s="151"/>
      <c r="D423" s="151"/>
      <c r="E423" s="151"/>
      <c r="F423" s="151"/>
      <c r="G423" s="151"/>
      <c r="H423" s="151"/>
      <c r="I423" s="151"/>
      <c r="J423" s="151"/>
      <c r="K423" s="20">
        <f>+AVERAGE(K413:K422)</f>
        <v>0.93236666666666657</v>
      </c>
      <c r="L423" s="8"/>
      <c r="M423" s="8"/>
      <c r="N423" s="8"/>
      <c r="O423" s="8"/>
    </row>
    <row r="424" spans="2:15" ht="12.75" x14ac:dyDescent="0.2">
      <c r="B424" s="5"/>
      <c r="C424" s="5"/>
      <c r="D424" s="5"/>
      <c r="E424" s="5"/>
      <c r="F424" s="5"/>
      <c r="G424" s="5"/>
      <c r="H424" s="5"/>
      <c r="I424" s="5"/>
      <c r="J424" s="5"/>
      <c r="K424" s="21"/>
      <c r="L424" s="8"/>
      <c r="M424" s="8"/>
      <c r="N424" s="8"/>
      <c r="O424" s="8"/>
    </row>
    <row r="425" spans="2:15" ht="51" x14ac:dyDescent="0.2">
      <c r="B425" s="151" t="s">
        <v>12</v>
      </c>
      <c r="C425" s="151"/>
      <c r="D425" s="108" t="s">
        <v>1</v>
      </c>
      <c r="E425" s="108" t="s">
        <v>14</v>
      </c>
      <c r="F425" s="108" t="s">
        <v>16</v>
      </c>
      <c r="G425" s="108" t="s">
        <v>86</v>
      </c>
      <c r="H425" s="108" t="s">
        <v>17</v>
      </c>
      <c r="I425" s="108" t="s">
        <v>19</v>
      </c>
      <c r="J425" s="5"/>
      <c r="K425" s="5"/>
      <c r="L425" s="8"/>
      <c r="M425" s="8"/>
      <c r="N425" s="8"/>
      <c r="O425" s="8"/>
    </row>
    <row r="426" spans="2:15" ht="12.75" x14ac:dyDescent="0.2">
      <c r="B426" s="158" t="s">
        <v>27</v>
      </c>
      <c r="C426" s="158"/>
      <c r="D426" s="111">
        <v>26</v>
      </c>
      <c r="E426" s="13">
        <v>0.52</v>
      </c>
      <c r="F426" s="14">
        <v>0.88</v>
      </c>
      <c r="G426" s="15">
        <v>0.65</v>
      </c>
      <c r="H426" s="14">
        <v>1</v>
      </c>
      <c r="I426" s="15">
        <f>+AVERAGE(E426:H426)</f>
        <v>0.76249999999999996</v>
      </c>
      <c r="J426" s="22"/>
      <c r="K426" s="23"/>
      <c r="L426" s="8"/>
      <c r="M426" s="8"/>
      <c r="N426" s="8"/>
      <c r="O426" s="8"/>
    </row>
    <row r="427" spans="2:15" ht="12.75" x14ac:dyDescent="0.2">
      <c r="B427" s="5"/>
      <c r="C427" s="5"/>
      <c r="D427" s="5"/>
      <c r="E427" s="5"/>
      <c r="F427" s="5"/>
      <c r="G427" s="5"/>
      <c r="H427" s="5"/>
      <c r="I427" s="5"/>
      <c r="J427" s="5"/>
      <c r="K427" s="21"/>
      <c r="L427" s="8"/>
      <c r="M427" s="8"/>
      <c r="N427" s="8"/>
      <c r="O427" s="8"/>
    </row>
    <row r="428" spans="2:15" ht="12.75" x14ac:dyDescent="0.2">
      <c r="B428" s="151" t="s">
        <v>12</v>
      </c>
      <c r="C428" s="151"/>
      <c r="D428" s="151" t="s">
        <v>1</v>
      </c>
      <c r="E428" s="158" t="s">
        <v>13</v>
      </c>
      <c r="F428" s="151" t="s">
        <v>29</v>
      </c>
      <c r="G428" s="151"/>
      <c r="H428" s="151" t="s">
        <v>26</v>
      </c>
      <c r="I428" s="151"/>
      <c r="J428" s="151" t="s">
        <v>30</v>
      </c>
      <c r="K428" s="155"/>
      <c r="L428" s="147" t="s">
        <v>32</v>
      </c>
      <c r="M428" s="68"/>
      <c r="N428" s="159"/>
      <c r="O428" s="159"/>
    </row>
    <row r="429" spans="2:15" ht="12.75" x14ac:dyDescent="0.2">
      <c r="B429" s="151"/>
      <c r="C429" s="151"/>
      <c r="D429" s="151"/>
      <c r="E429" s="158"/>
      <c r="F429" s="151"/>
      <c r="G429" s="151"/>
      <c r="H429" s="151"/>
      <c r="I429" s="151"/>
      <c r="J429" s="151"/>
      <c r="K429" s="155"/>
      <c r="L429" s="148"/>
      <c r="M429" s="68"/>
      <c r="N429" s="159"/>
      <c r="O429" s="159"/>
    </row>
    <row r="430" spans="2:15" ht="12.75" x14ac:dyDescent="0.2">
      <c r="B430" s="152" t="s">
        <v>33</v>
      </c>
      <c r="C430" s="152"/>
      <c r="D430" s="111">
        <v>15</v>
      </c>
      <c r="E430" s="110">
        <v>0.86</v>
      </c>
      <c r="F430" s="153">
        <v>0.66</v>
      </c>
      <c r="G430" s="154"/>
      <c r="H430" s="153">
        <v>0.68</v>
      </c>
      <c r="I430" s="154"/>
      <c r="J430" s="153">
        <v>0.68</v>
      </c>
      <c r="K430" s="160"/>
      <c r="L430" s="110">
        <v>0.67</v>
      </c>
      <c r="M430" s="68"/>
      <c r="N430" s="161"/>
      <c r="O430" s="159"/>
    </row>
    <row r="431" spans="2:15" ht="12.75" x14ac:dyDescent="0.2">
      <c r="B431" s="155" t="s">
        <v>34</v>
      </c>
      <c r="C431" s="156"/>
      <c r="D431" s="18"/>
      <c r="E431" s="67"/>
      <c r="F431" s="67"/>
      <c r="G431" s="67"/>
      <c r="H431" s="67"/>
      <c r="I431" s="67"/>
      <c r="J431" s="67"/>
      <c r="K431" s="67"/>
      <c r="L431" s="20">
        <f>(E430+F430+H430+J430+L430)/5</f>
        <v>0.71000000000000008</v>
      </c>
      <c r="M431" s="68"/>
      <c r="N431" s="161"/>
      <c r="O431" s="159"/>
    </row>
    <row r="432" spans="2:15" ht="12.75" x14ac:dyDescent="0.2"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41"/>
      <c r="M432" s="8"/>
      <c r="N432" s="8"/>
      <c r="O432" s="8"/>
    </row>
    <row r="433" spans="2:15" ht="12.75" x14ac:dyDescent="0.2">
      <c r="B433" s="151" t="s">
        <v>12</v>
      </c>
      <c r="C433" s="151"/>
      <c r="D433" s="151" t="s">
        <v>1</v>
      </c>
      <c r="E433" s="158" t="s">
        <v>13</v>
      </c>
      <c r="F433" s="151" t="s">
        <v>26</v>
      </c>
      <c r="G433" s="151"/>
      <c r="H433" s="151" t="s">
        <v>16</v>
      </c>
      <c r="I433" s="151"/>
      <c r="J433" s="151" t="s">
        <v>35</v>
      </c>
      <c r="K433" s="151"/>
      <c r="L433" s="151" t="s">
        <v>19</v>
      </c>
      <c r="M433" s="8"/>
      <c r="N433" s="8"/>
      <c r="O433" s="8"/>
    </row>
    <row r="434" spans="2:15" ht="12.75" x14ac:dyDescent="0.2">
      <c r="B434" s="151"/>
      <c r="C434" s="151"/>
      <c r="D434" s="151"/>
      <c r="E434" s="158"/>
      <c r="F434" s="151"/>
      <c r="G434" s="151"/>
      <c r="H434" s="151"/>
      <c r="I434" s="151"/>
      <c r="J434" s="151"/>
      <c r="K434" s="151"/>
      <c r="L434" s="151"/>
      <c r="M434" s="8"/>
      <c r="N434" s="8"/>
      <c r="O434" s="8"/>
    </row>
    <row r="435" spans="2:15" ht="12.75" x14ac:dyDescent="0.2">
      <c r="B435" s="152" t="s">
        <v>36</v>
      </c>
      <c r="C435" s="152"/>
      <c r="D435" s="111">
        <v>20</v>
      </c>
      <c r="E435" s="110">
        <v>0.93</v>
      </c>
      <c r="F435" s="153">
        <v>1</v>
      </c>
      <c r="G435" s="154"/>
      <c r="H435" s="153">
        <v>0.95</v>
      </c>
      <c r="I435" s="154"/>
      <c r="J435" s="153">
        <v>0.92</v>
      </c>
      <c r="K435" s="154"/>
      <c r="L435" s="110">
        <f>+AVERAGE(E435:K435)</f>
        <v>0.95</v>
      </c>
      <c r="M435" s="8"/>
      <c r="N435" s="8"/>
      <c r="O435" s="8"/>
    </row>
    <row r="436" spans="2:15" ht="12.75" x14ac:dyDescent="0.2">
      <c r="B436" s="152" t="s">
        <v>37</v>
      </c>
      <c r="C436" s="152"/>
      <c r="D436" s="111">
        <v>3</v>
      </c>
      <c r="E436" s="110">
        <v>1</v>
      </c>
      <c r="F436" s="153">
        <v>1</v>
      </c>
      <c r="G436" s="154"/>
      <c r="H436" s="153">
        <v>0.83</v>
      </c>
      <c r="I436" s="154"/>
      <c r="J436" s="153">
        <v>1</v>
      </c>
      <c r="K436" s="154"/>
      <c r="L436" s="110">
        <f>+AVERAGE(E436:K436)</f>
        <v>0.95750000000000002</v>
      </c>
      <c r="M436" s="8"/>
      <c r="N436" s="8"/>
      <c r="O436" s="8"/>
    </row>
    <row r="437" spans="2:15" ht="12.75" x14ac:dyDescent="0.2">
      <c r="B437" s="151" t="s">
        <v>34</v>
      </c>
      <c r="C437" s="151"/>
      <c r="D437" s="151"/>
      <c r="E437" s="151"/>
      <c r="F437" s="151"/>
      <c r="G437" s="151"/>
      <c r="H437" s="151"/>
      <c r="I437" s="151"/>
      <c r="J437" s="151"/>
      <c r="K437" s="151"/>
      <c r="L437" s="20">
        <f>+AVERAGE(L435:L436)</f>
        <v>0.95374999999999999</v>
      </c>
      <c r="M437" s="8"/>
      <c r="N437" s="8"/>
      <c r="O437" s="8"/>
    </row>
    <row r="438" spans="2:15" ht="12.75" x14ac:dyDescent="0.2"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21"/>
      <c r="M438" s="8"/>
      <c r="N438" s="8"/>
      <c r="O438" s="8"/>
    </row>
    <row r="439" spans="2:15" ht="51" x14ac:dyDescent="0.2">
      <c r="B439" s="162" t="s">
        <v>12</v>
      </c>
      <c r="C439" s="162"/>
      <c r="D439" s="26" t="s">
        <v>1</v>
      </c>
      <c r="E439" s="26" t="s">
        <v>29</v>
      </c>
      <c r="F439" s="24" t="s">
        <v>38</v>
      </c>
      <c r="G439" s="24" t="s">
        <v>80</v>
      </c>
      <c r="H439" s="109" t="s">
        <v>17</v>
      </c>
      <c r="I439" s="109" t="s">
        <v>39</v>
      </c>
      <c r="J439" s="7"/>
      <c r="K439" s="7"/>
      <c r="L439" s="7"/>
      <c r="M439" s="8"/>
      <c r="N439" s="8"/>
      <c r="O439" s="8"/>
    </row>
    <row r="440" spans="2:15" ht="12.75" x14ac:dyDescent="0.2">
      <c r="B440" s="137" t="s">
        <v>40</v>
      </c>
      <c r="C440" s="137"/>
      <c r="D440" s="27">
        <v>8</v>
      </c>
      <c r="E440" s="28">
        <v>0.89</v>
      </c>
      <c r="F440" s="28">
        <v>0.87</v>
      </c>
      <c r="G440" s="29">
        <v>1</v>
      </c>
      <c r="H440" s="30">
        <v>1</v>
      </c>
      <c r="I440" s="30">
        <f>+AVERAGE(E440:H440)</f>
        <v>0.94</v>
      </c>
      <c r="J440" s="31"/>
      <c r="K440" s="32"/>
      <c r="L440" s="31"/>
      <c r="M440" s="8"/>
      <c r="N440" s="8"/>
      <c r="O440" s="8"/>
    </row>
    <row r="441" spans="2:15" ht="12.75" x14ac:dyDescent="0.2">
      <c r="B441" s="163" t="s">
        <v>41</v>
      </c>
      <c r="C441" s="163"/>
      <c r="D441" s="33">
        <v>10</v>
      </c>
      <c r="E441" s="28">
        <v>0.77</v>
      </c>
      <c r="F441" s="28">
        <v>0.8</v>
      </c>
      <c r="G441" s="28">
        <v>0.67</v>
      </c>
      <c r="H441" s="30">
        <v>1</v>
      </c>
      <c r="I441" s="30">
        <f>+AVERAGE(E441:H441)</f>
        <v>0.81</v>
      </c>
      <c r="J441" s="31"/>
      <c r="K441" s="32"/>
      <c r="L441" s="31"/>
      <c r="M441" s="8"/>
      <c r="N441" s="8"/>
      <c r="O441" s="8"/>
    </row>
    <row r="442" spans="2:15" ht="12.75" x14ac:dyDescent="0.2">
      <c r="B442" s="164" t="s">
        <v>42</v>
      </c>
      <c r="C442" s="164"/>
      <c r="D442" s="34">
        <v>17</v>
      </c>
      <c r="E442" s="28">
        <v>0.94</v>
      </c>
      <c r="F442" s="28">
        <v>0.88</v>
      </c>
      <c r="G442" s="35">
        <v>0.84</v>
      </c>
      <c r="H442" s="30">
        <v>1</v>
      </c>
      <c r="I442" s="30">
        <f>+AVERAGE(E442:H442)</f>
        <v>0.91499999999999992</v>
      </c>
      <c r="J442" s="31"/>
      <c r="K442" s="32"/>
      <c r="L442" s="31"/>
      <c r="M442" s="8"/>
      <c r="N442" s="8"/>
      <c r="O442" s="8"/>
    </row>
    <row r="443" spans="2:15" ht="12.75" x14ac:dyDescent="0.2">
      <c r="B443" s="142" t="s">
        <v>43</v>
      </c>
      <c r="C443" s="142"/>
      <c r="D443" s="142"/>
      <c r="E443" s="142"/>
      <c r="F443" s="142"/>
      <c r="G443" s="142"/>
      <c r="H443" s="142"/>
      <c r="I443" s="36">
        <f>+AVERAGE(I440:I442)</f>
        <v>0.88833333333333331</v>
      </c>
      <c r="J443" s="31"/>
      <c r="K443" s="32"/>
      <c r="L443" s="31"/>
      <c r="M443" s="8"/>
      <c r="N443" s="8"/>
      <c r="O443" s="8"/>
    </row>
    <row r="444" spans="2:15" ht="12.75" x14ac:dyDescent="0.2"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</row>
    <row r="445" spans="2:15" ht="12.75" x14ac:dyDescent="0.2">
      <c r="B445" s="143" t="s">
        <v>12</v>
      </c>
      <c r="C445" s="144"/>
      <c r="D445" s="147" t="s">
        <v>1</v>
      </c>
      <c r="E445" s="149" t="s">
        <v>13</v>
      </c>
      <c r="F445" s="143" t="s">
        <v>44</v>
      </c>
      <c r="G445" s="144"/>
      <c r="H445" s="143" t="s">
        <v>16</v>
      </c>
      <c r="I445" s="144"/>
      <c r="J445" s="143" t="s">
        <v>17</v>
      </c>
      <c r="K445" s="144"/>
      <c r="L445" s="147" t="s">
        <v>35</v>
      </c>
      <c r="M445" s="147" t="s">
        <v>19</v>
      </c>
      <c r="N445" s="8"/>
      <c r="O445" s="8"/>
    </row>
    <row r="446" spans="2:15" ht="12.75" x14ac:dyDescent="0.2">
      <c r="B446" s="145"/>
      <c r="C446" s="146"/>
      <c r="D446" s="148"/>
      <c r="E446" s="150"/>
      <c r="F446" s="145"/>
      <c r="G446" s="146"/>
      <c r="H446" s="145"/>
      <c r="I446" s="146"/>
      <c r="J446" s="145"/>
      <c r="K446" s="146"/>
      <c r="L446" s="148"/>
      <c r="M446" s="148"/>
      <c r="N446" s="8"/>
      <c r="O446" s="8"/>
    </row>
    <row r="447" spans="2:15" ht="12.75" x14ac:dyDescent="0.2">
      <c r="B447" s="138" t="s">
        <v>45</v>
      </c>
      <c r="C447" s="139"/>
      <c r="D447" s="111">
        <v>10</v>
      </c>
      <c r="E447" s="110">
        <v>0.92</v>
      </c>
      <c r="F447" s="140">
        <v>0.94</v>
      </c>
      <c r="G447" s="141"/>
      <c r="H447" s="140">
        <v>0.92</v>
      </c>
      <c r="I447" s="141"/>
      <c r="J447" s="140">
        <v>0.96</v>
      </c>
      <c r="K447" s="141"/>
      <c r="L447" s="110">
        <v>0.9</v>
      </c>
      <c r="M447" s="110">
        <f>+AVERAGE(E447:L447)</f>
        <v>0.92799999999999994</v>
      </c>
      <c r="N447" s="8"/>
      <c r="O447" s="8"/>
    </row>
    <row r="448" spans="2:15" ht="12.75" x14ac:dyDescent="0.2">
      <c r="B448" s="37"/>
      <c r="C448" s="37"/>
      <c r="D448" s="25"/>
      <c r="E448" s="38"/>
      <c r="F448" s="38"/>
      <c r="G448" s="25"/>
      <c r="H448" s="38"/>
      <c r="I448" s="25"/>
      <c r="J448" s="38"/>
      <c r="K448" s="25"/>
      <c r="L448" s="38"/>
      <c r="M448" s="8"/>
      <c r="N448" s="8"/>
      <c r="O448" s="8"/>
    </row>
    <row r="449" spans="2:15" ht="12.75" x14ac:dyDescent="0.2">
      <c r="B449" s="151" t="s">
        <v>12</v>
      </c>
      <c r="C449" s="151"/>
      <c r="D449" s="151" t="s">
        <v>1</v>
      </c>
      <c r="E449" s="158" t="s">
        <v>13</v>
      </c>
      <c r="F449" s="151" t="s">
        <v>29</v>
      </c>
      <c r="G449" s="151"/>
      <c r="H449" s="151" t="s">
        <v>26</v>
      </c>
      <c r="I449" s="151"/>
      <c r="J449" s="151" t="s">
        <v>30</v>
      </c>
      <c r="K449" s="151"/>
      <c r="L449" s="151" t="s">
        <v>31</v>
      </c>
      <c r="M449" s="151"/>
      <c r="N449" s="151" t="s">
        <v>32</v>
      </c>
      <c r="O449" s="151"/>
    </row>
    <row r="450" spans="2:15" ht="12.75" x14ac:dyDescent="0.2">
      <c r="B450" s="151"/>
      <c r="C450" s="151"/>
      <c r="D450" s="151"/>
      <c r="E450" s="158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</row>
    <row r="451" spans="2:15" ht="12.75" x14ac:dyDescent="0.2">
      <c r="B451" s="152" t="s">
        <v>78</v>
      </c>
      <c r="C451" s="152"/>
      <c r="D451" s="111">
        <v>1</v>
      </c>
      <c r="E451" s="110">
        <v>1</v>
      </c>
      <c r="F451" s="153">
        <v>1</v>
      </c>
      <c r="G451" s="154"/>
      <c r="H451" s="153">
        <v>1</v>
      </c>
      <c r="I451" s="154"/>
      <c r="J451" s="153">
        <v>1</v>
      </c>
      <c r="K451" s="154"/>
      <c r="L451" s="153">
        <v>1</v>
      </c>
      <c r="M451" s="153"/>
      <c r="N451" s="153">
        <v>1</v>
      </c>
      <c r="O451" s="154"/>
    </row>
    <row r="452" spans="2:15" ht="12.75" x14ac:dyDescent="0.2">
      <c r="B452" s="155" t="s">
        <v>34</v>
      </c>
      <c r="C452" s="156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7">
        <f>(E451+F451+H451+J451+L451+N451)/6</f>
        <v>1</v>
      </c>
      <c r="O452" s="156"/>
    </row>
    <row r="453" spans="2:15" ht="12.75" x14ac:dyDescent="0.2"/>
    <row r="454" spans="2:15" ht="63.75" x14ac:dyDescent="0.2">
      <c r="B454" s="162" t="s">
        <v>12</v>
      </c>
      <c r="C454" s="162"/>
      <c r="D454" s="26" t="s">
        <v>1</v>
      </c>
      <c r="E454" s="26" t="s">
        <v>29</v>
      </c>
      <c r="F454" s="109" t="s">
        <v>81</v>
      </c>
      <c r="G454" s="24" t="s">
        <v>80</v>
      </c>
      <c r="H454" s="109" t="s">
        <v>39</v>
      </c>
      <c r="I454" s="65"/>
    </row>
    <row r="455" spans="2:15" ht="12.75" x14ac:dyDescent="0.2">
      <c r="B455" s="137" t="s">
        <v>73</v>
      </c>
      <c r="C455" s="137"/>
      <c r="D455" s="27">
        <v>5</v>
      </c>
      <c r="E455" s="28">
        <v>1</v>
      </c>
      <c r="F455" s="28">
        <v>0.93</v>
      </c>
      <c r="G455" s="29">
        <v>1</v>
      </c>
      <c r="H455" s="30">
        <f>+AVERAGE(E455:G455)</f>
        <v>0.97666666666666668</v>
      </c>
      <c r="I455" s="66"/>
    </row>
    <row r="456" spans="2:15" ht="12.75" x14ac:dyDescent="0.2">
      <c r="B456" s="163" t="s">
        <v>79</v>
      </c>
      <c r="C456" s="163"/>
      <c r="D456" s="33">
        <v>8</v>
      </c>
      <c r="E456" s="28">
        <v>0.93</v>
      </c>
      <c r="F456" s="28">
        <v>0.98</v>
      </c>
      <c r="G456" s="28">
        <v>1</v>
      </c>
      <c r="H456" s="30">
        <f>+AVERAGE(E456:G456)</f>
        <v>0.97000000000000008</v>
      </c>
      <c r="I456" s="66"/>
    </row>
    <row r="457" spans="2:15" ht="25.5" x14ac:dyDescent="0.2">
      <c r="B457" s="63" t="s">
        <v>43</v>
      </c>
      <c r="C457" s="64"/>
      <c r="D457" s="64"/>
      <c r="E457" s="64"/>
      <c r="F457" s="64"/>
      <c r="G457" s="64"/>
      <c r="H457" s="36">
        <f>+AVERAGE(H455:H456)</f>
        <v>0.97333333333333338</v>
      </c>
      <c r="I457" s="66"/>
    </row>
    <row r="458" spans="2:15" ht="12.75" x14ac:dyDescent="0.2"/>
    <row r="459" spans="2:15" ht="12.75" x14ac:dyDescent="0.2"/>
    <row r="460" spans="2:15" ht="12.75" x14ac:dyDescent="0.2"/>
    <row r="461" spans="2:15" ht="12.75" x14ac:dyDescent="0.2"/>
    <row r="462" spans="2:15" ht="12.75" x14ac:dyDescent="0.2">
      <c r="B462" s="12" t="s">
        <v>52</v>
      </c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</row>
    <row r="463" spans="2:15" ht="12.75" x14ac:dyDescent="0.2"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</row>
    <row r="464" spans="2:15" x14ac:dyDescent="0.2">
      <c r="B464" s="151" t="s">
        <v>12</v>
      </c>
      <c r="C464" s="151"/>
      <c r="D464" s="113" t="s">
        <v>1</v>
      </c>
      <c r="E464" s="113" t="s">
        <v>13</v>
      </c>
      <c r="F464" s="113" t="s">
        <v>14</v>
      </c>
      <c r="G464" s="113" t="s">
        <v>15</v>
      </c>
      <c r="H464" s="113" t="s">
        <v>16</v>
      </c>
      <c r="I464" s="113" t="s">
        <v>17</v>
      </c>
      <c r="J464" s="113" t="s">
        <v>18</v>
      </c>
      <c r="K464" s="113" t="s">
        <v>19</v>
      </c>
      <c r="L464" s="8"/>
      <c r="M464" s="8"/>
      <c r="N464" s="8"/>
      <c r="O464" s="8"/>
    </row>
    <row r="465" spans="2:15" ht="12.75" x14ac:dyDescent="0.2">
      <c r="B465" s="152" t="s">
        <v>20</v>
      </c>
      <c r="C465" s="152"/>
      <c r="D465" s="115">
        <v>44</v>
      </c>
      <c r="E465" s="13">
        <v>0.85</v>
      </c>
      <c r="F465" s="14">
        <v>0.94</v>
      </c>
      <c r="G465" s="15">
        <v>0.93</v>
      </c>
      <c r="H465" s="14">
        <v>0.93</v>
      </c>
      <c r="I465" s="15">
        <v>1</v>
      </c>
      <c r="J465" s="15">
        <v>0.95</v>
      </c>
      <c r="K465" s="16">
        <f>+AVERAGE(E465:J465)</f>
        <v>0.93333333333333346</v>
      </c>
      <c r="L465" s="8"/>
      <c r="M465" s="8"/>
      <c r="N465" s="8"/>
      <c r="O465" s="8"/>
    </row>
    <row r="466" spans="2:15" ht="12.75" x14ac:dyDescent="0.2">
      <c r="B466" s="138" t="s">
        <v>21</v>
      </c>
      <c r="C466" s="139"/>
      <c r="D466" s="115">
        <v>23</v>
      </c>
      <c r="E466" s="13">
        <v>1</v>
      </c>
      <c r="F466" s="14">
        <v>1</v>
      </c>
      <c r="G466" s="15">
        <v>0.99</v>
      </c>
      <c r="H466" s="14">
        <v>0.98</v>
      </c>
      <c r="I466" s="15">
        <v>1</v>
      </c>
      <c r="J466" s="15">
        <v>0.97</v>
      </c>
      <c r="K466" s="16">
        <f t="shared" ref="K466:K473" si="9">+AVERAGE(E466:J466)</f>
        <v>0.9900000000000001</v>
      </c>
      <c r="L466" s="8"/>
      <c r="M466" s="8"/>
      <c r="N466" s="8"/>
      <c r="O466" s="8"/>
    </row>
    <row r="467" spans="2:15" ht="24.75" customHeight="1" x14ac:dyDescent="0.2">
      <c r="B467" s="152" t="s">
        <v>22</v>
      </c>
      <c r="C467" s="152"/>
      <c r="D467" s="115">
        <v>17</v>
      </c>
      <c r="E467" s="14">
        <v>0.98</v>
      </c>
      <c r="F467" s="17">
        <v>0.97</v>
      </c>
      <c r="G467" s="114">
        <v>1</v>
      </c>
      <c r="H467" s="17">
        <v>0.96</v>
      </c>
      <c r="I467" s="15">
        <v>1</v>
      </c>
      <c r="J467" s="114">
        <v>0.99</v>
      </c>
      <c r="K467" s="16">
        <f t="shared" si="9"/>
        <v>0.98333333333333339</v>
      </c>
      <c r="L467" s="8"/>
      <c r="M467" s="8"/>
      <c r="N467" s="8"/>
      <c r="O467" s="8"/>
    </row>
    <row r="468" spans="2:15" ht="26.25" customHeight="1" x14ac:dyDescent="0.2">
      <c r="B468" s="138" t="s">
        <v>85</v>
      </c>
      <c r="C468" s="139"/>
      <c r="D468" s="115">
        <v>29</v>
      </c>
      <c r="E468" s="17">
        <v>0.94</v>
      </c>
      <c r="F468" s="17">
        <v>0.97</v>
      </c>
      <c r="G468" s="114">
        <v>0.97</v>
      </c>
      <c r="H468" s="17">
        <v>0.96</v>
      </c>
      <c r="I468" s="15">
        <v>1</v>
      </c>
      <c r="J468" s="114">
        <v>0.95</v>
      </c>
      <c r="K468" s="16">
        <f t="shared" si="9"/>
        <v>0.96499999999999997</v>
      </c>
      <c r="L468" s="8"/>
      <c r="M468" s="8"/>
      <c r="N468" s="8"/>
      <c r="O468" s="8"/>
    </row>
    <row r="469" spans="2:15" ht="12.75" x14ac:dyDescent="0.2">
      <c r="B469" s="138" t="s">
        <v>88</v>
      </c>
      <c r="C469" s="139"/>
      <c r="D469" s="115">
        <v>19</v>
      </c>
      <c r="E469" s="17">
        <v>0.89</v>
      </c>
      <c r="F469" s="17">
        <v>0.94</v>
      </c>
      <c r="G469" s="114">
        <v>0.83</v>
      </c>
      <c r="H469" s="17">
        <v>0.97</v>
      </c>
      <c r="I469" s="15">
        <v>1</v>
      </c>
      <c r="J469" s="114">
        <v>0.94</v>
      </c>
      <c r="K469" s="16">
        <f t="shared" si="9"/>
        <v>0.92833333333333334</v>
      </c>
      <c r="L469" s="8"/>
      <c r="M469" s="8"/>
      <c r="N469" s="8"/>
      <c r="O469" s="8"/>
    </row>
    <row r="470" spans="2:15" ht="12.75" x14ac:dyDescent="0.2">
      <c r="B470" s="138" t="s">
        <v>82</v>
      </c>
      <c r="C470" s="139"/>
      <c r="D470" s="115">
        <v>2</v>
      </c>
      <c r="E470" s="17">
        <v>1</v>
      </c>
      <c r="F470" s="17">
        <v>1</v>
      </c>
      <c r="G470" s="114">
        <v>1</v>
      </c>
      <c r="H470" s="17">
        <v>0.94</v>
      </c>
      <c r="I470" s="15">
        <v>1</v>
      </c>
      <c r="J470" s="114">
        <v>1</v>
      </c>
      <c r="K470" s="16">
        <f t="shared" si="9"/>
        <v>0.98999999999999988</v>
      </c>
      <c r="L470" s="8"/>
      <c r="M470" s="8"/>
      <c r="N470" s="8"/>
      <c r="O470" s="8"/>
    </row>
    <row r="471" spans="2:15" ht="12.75" x14ac:dyDescent="0.2">
      <c r="B471" s="138" t="s">
        <v>89</v>
      </c>
      <c r="C471" s="139"/>
      <c r="D471" s="115">
        <v>55</v>
      </c>
      <c r="E471" s="114">
        <v>0.86</v>
      </c>
      <c r="F471" s="114">
        <v>0.95</v>
      </c>
      <c r="G471" s="114">
        <v>0.95</v>
      </c>
      <c r="H471" s="114">
        <v>0.87</v>
      </c>
      <c r="I471" s="114">
        <v>0.99</v>
      </c>
      <c r="J471" s="114">
        <v>0.93</v>
      </c>
      <c r="K471" s="16">
        <f t="shared" si="9"/>
        <v>0.92499999999999993</v>
      </c>
      <c r="L471" s="8"/>
      <c r="M471" s="8"/>
      <c r="N471" s="8"/>
      <c r="O471" s="8"/>
    </row>
    <row r="472" spans="2:15" ht="12.75" x14ac:dyDescent="0.2">
      <c r="B472" s="138" t="s">
        <v>83</v>
      </c>
      <c r="C472" s="139"/>
      <c r="D472" s="115">
        <v>10</v>
      </c>
      <c r="E472" s="114">
        <v>0.88</v>
      </c>
      <c r="F472" s="114">
        <v>0.93</v>
      </c>
      <c r="G472" s="114">
        <v>0.9</v>
      </c>
      <c r="H472" s="114">
        <v>0.85</v>
      </c>
      <c r="I472" s="114">
        <v>1</v>
      </c>
      <c r="J472" s="114">
        <v>0.92</v>
      </c>
      <c r="K472" s="16">
        <f t="shared" si="9"/>
        <v>0.91333333333333344</v>
      </c>
      <c r="L472" s="8"/>
      <c r="M472" s="8"/>
      <c r="N472" s="8"/>
      <c r="O472" s="8"/>
    </row>
    <row r="473" spans="2:15" ht="12.75" x14ac:dyDescent="0.2">
      <c r="B473" s="18" t="s">
        <v>24</v>
      </c>
      <c r="C473" s="19"/>
      <c r="D473" s="115">
        <v>18</v>
      </c>
      <c r="E473" s="17">
        <v>0.93</v>
      </c>
      <c r="F473" s="17">
        <v>0.95</v>
      </c>
      <c r="G473" s="114">
        <v>1</v>
      </c>
      <c r="H473" s="17">
        <v>0.97</v>
      </c>
      <c r="I473" s="15">
        <v>0.94</v>
      </c>
      <c r="J473" s="114">
        <v>0.98</v>
      </c>
      <c r="K473" s="16">
        <f t="shared" si="9"/>
        <v>0.96166666666666656</v>
      </c>
      <c r="L473" s="8"/>
      <c r="M473" s="8"/>
      <c r="N473" s="8"/>
      <c r="O473" s="8"/>
    </row>
    <row r="474" spans="2:15" ht="12.75" x14ac:dyDescent="0.2">
      <c r="B474" s="152" t="s">
        <v>104</v>
      </c>
      <c r="C474" s="152"/>
      <c r="D474" s="115">
        <v>11</v>
      </c>
      <c r="E474" s="13">
        <v>0.84</v>
      </c>
      <c r="F474" s="14">
        <v>0.98</v>
      </c>
      <c r="G474" s="15">
        <v>0.95</v>
      </c>
      <c r="H474" s="14">
        <v>0.95</v>
      </c>
      <c r="I474" s="15">
        <v>1</v>
      </c>
      <c r="J474" s="15">
        <v>0.74</v>
      </c>
      <c r="K474" s="16">
        <f>+AVERAGE(E474:J474)</f>
        <v>0.91</v>
      </c>
      <c r="L474" s="8"/>
      <c r="M474" s="8"/>
      <c r="N474" s="8"/>
      <c r="O474" s="8"/>
    </row>
    <row r="475" spans="2:15" ht="12.75" x14ac:dyDescent="0.2">
      <c r="B475" s="151" t="s">
        <v>25</v>
      </c>
      <c r="C475" s="151"/>
      <c r="D475" s="151"/>
      <c r="E475" s="151"/>
      <c r="F475" s="151"/>
      <c r="G475" s="151"/>
      <c r="H475" s="151"/>
      <c r="I475" s="151"/>
      <c r="J475" s="151"/>
      <c r="K475" s="20">
        <f>+AVERAGE(K465:K473)</f>
        <v>0.95444444444444443</v>
      </c>
      <c r="L475" s="8"/>
      <c r="M475" s="8"/>
      <c r="N475" s="8"/>
      <c r="O475" s="8"/>
    </row>
    <row r="476" spans="2:15" ht="12.75" x14ac:dyDescent="0.2">
      <c r="B476" s="5"/>
      <c r="C476" s="5"/>
      <c r="D476" s="5"/>
      <c r="E476" s="5"/>
      <c r="F476" s="5"/>
      <c r="G476" s="5"/>
      <c r="H476" s="5"/>
      <c r="I476" s="5"/>
      <c r="J476" s="5"/>
      <c r="K476" s="21"/>
      <c r="L476" s="8"/>
      <c r="M476" s="8"/>
      <c r="N476" s="8"/>
      <c r="O476" s="8"/>
    </row>
    <row r="477" spans="2:15" ht="51" x14ac:dyDescent="0.2">
      <c r="B477" s="151" t="s">
        <v>12</v>
      </c>
      <c r="C477" s="151"/>
      <c r="D477" s="113" t="s">
        <v>1</v>
      </c>
      <c r="E477" s="113" t="s">
        <v>14</v>
      </c>
      <c r="F477" s="113" t="s">
        <v>16</v>
      </c>
      <c r="G477" s="113" t="s">
        <v>86</v>
      </c>
      <c r="H477" s="113" t="s">
        <v>17</v>
      </c>
      <c r="I477" s="113" t="s">
        <v>19</v>
      </c>
      <c r="J477" s="5"/>
      <c r="K477" s="5"/>
      <c r="L477" s="8"/>
      <c r="M477" s="8"/>
      <c r="N477" s="8"/>
      <c r="O477" s="8"/>
    </row>
    <row r="478" spans="2:15" ht="12.75" x14ac:dyDescent="0.2">
      <c r="B478" s="158" t="s">
        <v>27</v>
      </c>
      <c r="C478" s="158"/>
      <c r="D478" s="115">
        <v>26</v>
      </c>
      <c r="E478" s="13">
        <v>0.84499999999999997</v>
      </c>
      <c r="F478" s="14">
        <v>0.98</v>
      </c>
      <c r="G478" s="15">
        <v>0.73</v>
      </c>
      <c r="H478" s="14">
        <v>0.94</v>
      </c>
      <c r="I478" s="15">
        <f>+AVERAGE(E478:H478)</f>
        <v>0.87374999999999992</v>
      </c>
      <c r="J478" s="22"/>
      <c r="K478" s="23"/>
      <c r="L478" s="8"/>
      <c r="M478" s="8"/>
      <c r="N478" s="8"/>
      <c r="O478" s="8"/>
    </row>
    <row r="479" spans="2:15" ht="12.75" x14ac:dyDescent="0.2">
      <c r="B479" s="5"/>
      <c r="C479" s="5"/>
      <c r="D479" s="5"/>
      <c r="E479" s="5"/>
      <c r="F479" s="5"/>
      <c r="G479" s="5"/>
      <c r="H479" s="5"/>
      <c r="I479" s="5"/>
      <c r="J479" s="5"/>
      <c r="K479" s="21"/>
      <c r="L479" s="8"/>
      <c r="M479" s="8"/>
      <c r="N479" s="8"/>
      <c r="O479" s="8"/>
    </row>
    <row r="480" spans="2:15" ht="12.75" x14ac:dyDescent="0.2">
      <c r="B480" s="151" t="s">
        <v>12</v>
      </c>
      <c r="C480" s="151"/>
      <c r="D480" s="151" t="s">
        <v>1</v>
      </c>
      <c r="E480" s="158" t="s">
        <v>13</v>
      </c>
      <c r="F480" s="151" t="s">
        <v>29</v>
      </c>
      <c r="G480" s="151"/>
      <c r="H480" s="151" t="s">
        <v>26</v>
      </c>
      <c r="I480" s="151"/>
      <c r="J480" s="151" t="s">
        <v>30</v>
      </c>
      <c r="K480" s="155"/>
      <c r="L480" s="147" t="s">
        <v>32</v>
      </c>
      <c r="M480" s="68"/>
      <c r="N480" s="159"/>
      <c r="O480" s="159"/>
    </row>
    <row r="481" spans="2:15" ht="12.75" x14ac:dyDescent="0.2">
      <c r="B481" s="151"/>
      <c r="C481" s="151"/>
      <c r="D481" s="151"/>
      <c r="E481" s="158"/>
      <c r="F481" s="151"/>
      <c r="G481" s="151"/>
      <c r="H481" s="151"/>
      <c r="I481" s="151"/>
      <c r="J481" s="151"/>
      <c r="K481" s="155"/>
      <c r="L481" s="148"/>
      <c r="M481" s="68"/>
      <c r="N481" s="159"/>
      <c r="O481" s="159"/>
    </row>
    <row r="482" spans="2:15" ht="12.75" x14ac:dyDescent="0.2">
      <c r="B482" s="152" t="s">
        <v>33</v>
      </c>
      <c r="C482" s="152"/>
      <c r="D482" s="115">
        <v>34</v>
      </c>
      <c r="E482" s="114">
        <v>0.82</v>
      </c>
      <c r="F482" s="153">
        <v>0.69</v>
      </c>
      <c r="G482" s="154"/>
      <c r="H482" s="153">
        <v>0.88</v>
      </c>
      <c r="I482" s="154"/>
      <c r="J482" s="153">
        <v>0.8</v>
      </c>
      <c r="K482" s="160"/>
      <c r="L482" s="114">
        <v>0.73</v>
      </c>
      <c r="M482" s="68"/>
      <c r="N482" s="161"/>
      <c r="O482" s="159"/>
    </row>
    <row r="483" spans="2:15" ht="12.75" x14ac:dyDescent="0.2">
      <c r="B483" s="155" t="s">
        <v>34</v>
      </c>
      <c r="C483" s="156"/>
      <c r="D483" s="18"/>
      <c r="E483" s="67"/>
      <c r="F483" s="67"/>
      <c r="G483" s="67"/>
      <c r="H483" s="67"/>
      <c r="I483" s="67"/>
      <c r="J483" s="67"/>
      <c r="K483" s="67"/>
      <c r="L483" s="20">
        <f>(E482+F482+H482+J482+L482)/5</f>
        <v>0.78399999999999992</v>
      </c>
      <c r="M483" s="68"/>
      <c r="N483" s="161"/>
      <c r="O483" s="159"/>
    </row>
    <row r="484" spans="2:15" ht="12.75" x14ac:dyDescent="0.2">
      <c r="B484" s="152" t="s">
        <v>115</v>
      </c>
      <c r="C484" s="152"/>
      <c r="D484" s="115">
        <v>5</v>
      </c>
      <c r="E484" s="114">
        <v>0.82</v>
      </c>
      <c r="F484" s="153">
        <v>0.5</v>
      </c>
      <c r="G484" s="154"/>
      <c r="H484" s="153">
        <v>0.8</v>
      </c>
      <c r="I484" s="154"/>
      <c r="J484" s="153">
        <v>0.75</v>
      </c>
      <c r="K484" s="160"/>
      <c r="L484" s="114">
        <v>0.7</v>
      </c>
      <c r="M484" s="68"/>
      <c r="N484" s="117"/>
      <c r="O484" s="116"/>
    </row>
    <row r="485" spans="2:15" ht="12.75" x14ac:dyDescent="0.2">
      <c r="B485" s="155" t="s">
        <v>34</v>
      </c>
      <c r="C485" s="156"/>
      <c r="D485" s="18"/>
      <c r="E485" s="67"/>
      <c r="F485" s="67"/>
      <c r="G485" s="67"/>
      <c r="H485" s="67"/>
      <c r="I485" s="67"/>
      <c r="J485" s="67"/>
      <c r="K485" s="67"/>
      <c r="L485" s="20">
        <f>(E484+F484+H484+J484+L484)/5</f>
        <v>0.71400000000000008</v>
      </c>
      <c r="M485" s="68"/>
      <c r="N485" s="117"/>
      <c r="O485" s="116"/>
    </row>
    <row r="486" spans="2:15" ht="12.75" x14ac:dyDescent="0.2">
      <c r="B486" s="155" t="s">
        <v>34</v>
      </c>
      <c r="C486" s="156"/>
      <c r="D486" s="18"/>
      <c r="E486" s="67"/>
      <c r="F486" s="67"/>
      <c r="G486" s="67"/>
      <c r="H486" s="67"/>
      <c r="I486" s="67"/>
      <c r="J486" s="67"/>
      <c r="K486" s="67"/>
      <c r="L486" s="20">
        <f>(L483+L485)/2</f>
        <v>0.749</v>
      </c>
      <c r="M486" s="68"/>
      <c r="N486" s="117"/>
      <c r="O486" s="116"/>
    </row>
    <row r="487" spans="2:15" ht="12.75" x14ac:dyDescent="0.2"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41"/>
      <c r="M487" s="8"/>
      <c r="N487" s="8"/>
      <c r="O487" s="8"/>
    </row>
    <row r="488" spans="2:15" ht="12.75" x14ac:dyDescent="0.2">
      <c r="B488" s="151" t="s">
        <v>12</v>
      </c>
      <c r="C488" s="151"/>
      <c r="D488" s="151" t="s">
        <v>1</v>
      </c>
      <c r="E488" s="158" t="s">
        <v>13</v>
      </c>
      <c r="F488" s="151" t="s">
        <v>26</v>
      </c>
      <c r="G488" s="151"/>
      <c r="H488" s="151" t="s">
        <v>16</v>
      </c>
      <c r="I488" s="151"/>
      <c r="J488" s="151" t="s">
        <v>35</v>
      </c>
      <c r="K488" s="151"/>
      <c r="L488" s="151" t="s">
        <v>19</v>
      </c>
      <c r="M488" s="8"/>
      <c r="N488" s="8"/>
      <c r="O488" s="8"/>
    </row>
    <row r="489" spans="2:15" ht="12.75" x14ac:dyDescent="0.2">
      <c r="B489" s="151"/>
      <c r="C489" s="151"/>
      <c r="D489" s="151"/>
      <c r="E489" s="158"/>
      <c r="F489" s="151"/>
      <c r="G489" s="151"/>
      <c r="H489" s="151"/>
      <c r="I489" s="151"/>
      <c r="J489" s="151"/>
      <c r="K489" s="151"/>
      <c r="L489" s="151"/>
      <c r="M489" s="8"/>
      <c r="N489" s="8"/>
      <c r="O489" s="8"/>
    </row>
    <row r="490" spans="2:15" ht="12.75" x14ac:dyDescent="0.2">
      <c r="B490" s="152" t="s">
        <v>36</v>
      </c>
      <c r="C490" s="152"/>
      <c r="D490" s="115">
        <v>25</v>
      </c>
      <c r="E490" s="114">
        <v>0.98</v>
      </c>
      <c r="F490" s="153">
        <v>1</v>
      </c>
      <c r="G490" s="154"/>
      <c r="H490" s="153">
        <v>0.93</v>
      </c>
      <c r="I490" s="154"/>
      <c r="J490" s="153">
        <v>0.92</v>
      </c>
      <c r="K490" s="154"/>
      <c r="L490" s="114">
        <f>+AVERAGE(E490:K490)</f>
        <v>0.95750000000000002</v>
      </c>
      <c r="M490" s="8"/>
      <c r="N490" s="8"/>
      <c r="O490" s="8"/>
    </row>
    <row r="491" spans="2:15" ht="12.75" x14ac:dyDescent="0.2">
      <c r="B491" s="152" t="s">
        <v>37</v>
      </c>
      <c r="C491" s="152"/>
      <c r="D491" s="115">
        <v>18</v>
      </c>
      <c r="E491" s="114">
        <v>0.94</v>
      </c>
      <c r="F491" s="153">
        <v>1</v>
      </c>
      <c r="G491" s="154"/>
      <c r="H491" s="153">
        <v>0.91</v>
      </c>
      <c r="I491" s="154"/>
      <c r="J491" s="153">
        <v>0.97</v>
      </c>
      <c r="K491" s="154"/>
      <c r="L491" s="114">
        <f>+AVERAGE(E491:K491)</f>
        <v>0.95500000000000007</v>
      </c>
      <c r="M491" s="8"/>
      <c r="N491" s="8"/>
      <c r="O491" s="8"/>
    </row>
    <row r="492" spans="2:15" ht="12.75" x14ac:dyDescent="0.2">
      <c r="B492" s="151" t="s">
        <v>34</v>
      </c>
      <c r="C492" s="151"/>
      <c r="D492" s="151"/>
      <c r="E492" s="151"/>
      <c r="F492" s="151"/>
      <c r="G492" s="151"/>
      <c r="H492" s="151"/>
      <c r="I492" s="151"/>
      <c r="J492" s="151"/>
      <c r="K492" s="151"/>
      <c r="L492" s="20">
        <f>+AVERAGE(L490:L491)</f>
        <v>0.95625000000000004</v>
      </c>
      <c r="M492" s="8"/>
      <c r="N492" s="8"/>
      <c r="O492" s="8"/>
    </row>
    <row r="493" spans="2:15" ht="12.75" x14ac:dyDescent="0.2"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21"/>
      <c r="M493" s="8"/>
      <c r="N493" s="8"/>
      <c r="O493" s="8"/>
    </row>
    <row r="494" spans="2:15" ht="51" x14ac:dyDescent="0.2">
      <c r="B494" s="162" t="s">
        <v>12</v>
      </c>
      <c r="C494" s="162"/>
      <c r="D494" s="26" t="s">
        <v>1</v>
      </c>
      <c r="E494" s="26" t="s">
        <v>29</v>
      </c>
      <c r="F494" s="24" t="s">
        <v>38</v>
      </c>
      <c r="G494" s="24" t="s">
        <v>80</v>
      </c>
      <c r="H494" s="112" t="s">
        <v>17</v>
      </c>
      <c r="I494" s="112" t="s">
        <v>39</v>
      </c>
      <c r="J494" s="7"/>
      <c r="K494" s="7"/>
      <c r="L494" s="7"/>
      <c r="M494" s="8"/>
      <c r="N494" s="8"/>
      <c r="O494" s="8"/>
    </row>
    <row r="495" spans="2:15" ht="12.75" x14ac:dyDescent="0.2">
      <c r="B495" s="137" t="s">
        <v>40</v>
      </c>
      <c r="C495" s="137"/>
      <c r="D495" s="27">
        <v>11</v>
      </c>
      <c r="E495" s="28">
        <v>0.77</v>
      </c>
      <c r="F495" s="28">
        <v>0.88</v>
      </c>
      <c r="G495" s="29">
        <v>0.93</v>
      </c>
      <c r="H495" s="30">
        <v>1</v>
      </c>
      <c r="I495" s="30">
        <f>+AVERAGE(E495:H495)</f>
        <v>0.89500000000000002</v>
      </c>
      <c r="J495" s="31"/>
      <c r="K495" s="32"/>
      <c r="L495" s="31"/>
      <c r="M495" s="8"/>
      <c r="N495" s="8"/>
      <c r="O495" s="8"/>
    </row>
    <row r="496" spans="2:15" ht="12.75" x14ac:dyDescent="0.2">
      <c r="B496" s="163" t="s">
        <v>41</v>
      </c>
      <c r="C496" s="163"/>
      <c r="D496" s="33">
        <v>17</v>
      </c>
      <c r="E496" s="28">
        <v>0.84</v>
      </c>
      <c r="F496" s="28">
        <v>0.8</v>
      </c>
      <c r="G496" s="28">
        <v>0.7</v>
      </c>
      <c r="H496" s="30">
        <v>1</v>
      </c>
      <c r="I496" s="30">
        <f>+AVERAGE(E496:H496)</f>
        <v>0.83499999999999996</v>
      </c>
      <c r="J496" s="31"/>
      <c r="K496" s="32"/>
      <c r="L496" s="31"/>
      <c r="M496" s="8"/>
      <c r="N496" s="8"/>
      <c r="O496" s="8"/>
    </row>
    <row r="497" spans="2:15" ht="12.75" x14ac:dyDescent="0.2">
      <c r="B497" s="164" t="s">
        <v>42</v>
      </c>
      <c r="C497" s="164"/>
      <c r="D497" s="34">
        <v>21</v>
      </c>
      <c r="E497" s="28">
        <v>0.89</v>
      </c>
      <c r="F497" s="28">
        <v>0.87</v>
      </c>
      <c r="G497" s="35">
        <v>0.84</v>
      </c>
      <c r="H497" s="30">
        <v>1</v>
      </c>
      <c r="I497" s="30">
        <f>+AVERAGE(E497:H497)</f>
        <v>0.9</v>
      </c>
      <c r="J497" s="31"/>
      <c r="K497" s="32"/>
      <c r="L497" s="31"/>
      <c r="M497" s="8"/>
      <c r="N497" s="8"/>
      <c r="O497" s="8"/>
    </row>
    <row r="498" spans="2:15" ht="12.75" x14ac:dyDescent="0.2">
      <c r="B498" s="142" t="s">
        <v>43</v>
      </c>
      <c r="C498" s="142"/>
      <c r="D498" s="142"/>
      <c r="E498" s="142"/>
      <c r="F498" s="142"/>
      <c r="G498" s="142"/>
      <c r="H498" s="142"/>
      <c r="I498" s="36">
        <f>+AVERAGE(I495:I497)</f>
        <v>0.87666666666666659</v>
      </c>
      <c r="J498" s="31"/>
      <c r="K498" s="32"/>
      <c r="L498" s="31"/>
      <c r="M498" s="8"/>
      <c r="N498" s="8"/>
      <c r="O498" s="8"/>
    </row>
    <row r="499" spans="2:15" ht="12.75" x14ac:dyDescent="0.2"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</row>
    <row r="500" spans="2:15" ht="12.75" x14ac:dyDescent="0.2">
      <c r="B500" s="143" t="s">
        <v>12</v>
      </c>
      <c r="C500" s="144"/>
      <c r="D500" s="147" t="s">
        <v>1</v>
      </c>
      <c r="E500" s="149" t="s">
        <v>13</v>
      </c>
      <c r="F500" s="143" t="s">
        <v>44</v>
      </c>
      <c r="G500" s="144"/>
      <c r="H500" s="143" t="s">
        <v>16</v>
      </c>
      <c r="I500" s="144"/>
      <c r="J500" s="143" t="s">
        <v>17</v>
      </c>
      <c r="K500" s="144"/>
      <c r="L500" s="147" t="s">
        <v>35</v>
      </c>
      <c r="M500" s="147" t="s">
        <v>19</v>
      </c>
      <c r="N500" s="8"/>
      <c r="O500" s="8"/>
    </row>
    <row r="501" spans="2:15" ht="12.75" x14ac:dyDescent="0.2">
      <c r="B501" s="145"/>
      <c r="C501" s="146"/>
      <c r="D501" s="148"/>
      <c r="E501" s="150"/>
      <c r="F501" s="145"/>
      <c r="G501" s="146"/>
      <c r="H501" s="145"/>
      <c r="I501" s="146"/>
      <c r="J501" s="145"/>
      <c r="K501" s="146"/>
      <c r="L501" s="148"/>
      <c r="M501" s="148"/>
      <c r="N501" s="8"/>
      <c r="O501" s="8"/>
    </row>
    <row r="502" spans="2:15" ht="12.75" x14ac:dyDescent="0.2">
      <c r="B502" s="138" t="s">
        <v>45</v>
      </c>
      <c r="C502" s="139"/>
      <c r="D502" s="115">
        <v>4</v>
      </c>
      <c r="E502" s="114">
        <v>0.92</v>
      </c>
      <c r="F502" s="140">
        <v>0.91</v>
      </c>
      <c r="G502" s="141"/>
      <c r="H502" s="140">
        <v>0.94</v>
      </c>
      <c r="I502" s="141"/>
      <c r="J502" s="140">
        <v>0.85</v>
      </c>
      <c r="K502" s="141"/>
      <c r="L502" s="114">
        <v>0.94</v>
      </c>
      <c r="M502" s="114">
        <f>+AVERAGE(E502:L502)</f>
        <v>0.91200000000000014</v>
      </c>
      <c r="N502" s="8"/>
      <c r="O502" s="8"/>
    </row>
    <row r="503" spans="2:15" ht="12.75" x14ac:dyDescent="0.2">
      <c r="B503" s="37"/>
      <c r="C503" s="37"/>
      <c r="D503" s="25"/>
      <c r="E503" s="38"/>
      <c r="F503" s="38"/>
      <c r="G503" s="25"/>
      <c r="H503" s="38"/>
      <c r="I503" s="25"/>
      <c r="J503" s="38"/>
      <c r="K503" s="25"/>
      <c r="L503" s="38"/>
      <c r="M503" s="8"/>
      <c r="N503" s="8"/>
      <c r="O503" s="8"/>
    </row>
    <row r="504" spans="2:15" ht="12.75" x14ac:dyDescent="0.2">
      <c r="B504" s="151" t="s">
        <v>12</v>
      </c>
      <c r="C504" s="151"/>
      <c r="D504" s="151" t="s">
        <v>1</v>
      </c>
      <c r="E504" s="158" t="s">
        <v>13</v>
      </c>
      <c r="F504" s="151" t="s">
        <v>29</v>
      </c>
      <c r="G504" s="151"/>
      <c r="H504" s="151" t="s">
        <v>26</v>
      </c>
      <c r="I504" s="151"/>
      <c r="J504" s="151" t="s">
        <v>30</v>
      </c>
      <c r="K504" s="151"/>
      <c r="L504" s="151" t="s">
        <v>31</v>
      </c>
      <c r="M504" s="151"/>
      <c r="N504" s="151" t="s">
        <v>32</v>
      </c>
      <c r="O504" s="151"/>
    </row>
    <row r="505" spans="2:15" ht="26.25" customHeight="1" x14ac:dyDescent="0.2">
      <c r="B505" s="151"/>
      <c r="C505" s="151"/>
      <c r="D505" s="151"/>
      <c r="E505" s="158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</row>
    <row r="506" spans="2:15" ht="12.75" x14ac:dyDescent="0.2">
      <c r="B506" s="152" t="s">
        <v>78</v>
      </c>
      <c r="C506" s="152"/>
      <c r="D506" s="115">
        <v>6</v>
      </c>
      <c r="E506" s="114">
        <v>0.93</v>
      </c>
      <c r="F506" s="153">
        <v>1</v>
      </c>
      <c r="G506" s="154"/>
      <c r="H506" s="153">
        <v>1</v>
      </c>
      <c r="I506" s="154"/>
      <c r="J506" s="153">
        <v>1</v>
      </c>
      <c r="K506" s="154"/>
      <c r="L506" s="153">
        <v>1</v>
      </c>
      <c r="M506" s="153"/>
      <c r="N506" s="153">
        <v>0.92</v>
      </c>
      <c r="O506" s="154"/>
    </row>
    <row r="507" spans="2:15" ht="12.75" x14ac:dyDescent="0.2">
      <c r="B507" s="155" t="s">
        <v>34</v>
      </c>
      <c r="C507" s="156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7">
        <f>(E506+F506+H506+J506+L506+N506)/6</f>
        <v>0.97499999999999998</v>
      </c>
      <c r="O507" s="156"/>
    </row>
    <row r="508" spans="2:15" ht="12.75" x14ac:dyDescent="0.2"/>
    <row r="509" spans="2:15" ht="63.75" x14ac:dyDescent="0.2">
      <c r="B509" s="162" t="s">
        <v>12</v>
      </c>
      <c r="C509" s="162"/>
      <c r="D509" s="26" t="s">
        <v>1</v>
      </c>
      <c r="E509" s="26" t="s">
        <v>29</v>
      </c>
      <c r="F509" s="112" t="s">
        <v>81</v>
      </c>
      <c r="G509" s="24" t="s">
        <v>80</v>
      </c>
      <c r="H509" s="112" t="s">
        <v>39</v>
      </c>
      <c r="I509" s="65"/>
    </row>
    <row r="510" spans="2:15" ht="12.75" x14ac:dyDescent="0.2">
      <c r="B510" s="137" t="s">
        <v>73</v>
      </c>
      <c r="C510" s="137"/>
      <c r="D510" s="27">
        <v>11</v>
      </c>
      <c r="E510" s="28">
        <v>0.94</v>
      </c>
      <c r="F510" s="28">
        <v>0.98</v>
      </c>
      <c r="G510" s="29">
        <v>1</v>
      </c>
      <c r="H510" s="30">
        <f>+AVERAGE(E510:G510)</f>
        <v>0.97333333333333327</v>
      </c>
      <c r="I510" s="66"/>
    </row>
    <row r="511" spans="2:15" ht="12.75" x14ac:dyDescent="0.2">
      <c r="B511" s="163" t="s">
        <v>79</v>
      </c>
      <c r="C511" s="163"/>
      <c r="D511" s="33">
        <v>9</v>
      </c>
      <c r="E511" s="28">
        <v>0.92</v>
      </c>
      <c r="F511" s="28">
        <v>0.92</v>
      </c>
      <c r="G511" s="28">
        <v>1</v>
      </c>
      <c r="H511" s="30">
        <f>+AVERAGE(E511:G511)</f>
        <v>0.94666666666666666</v>
      </c>
      <c r="I511" s="66"/>
    </row>
    <row r="512" spans="2:15" ht="25.5" x14ac:dyDescent="0.2">
      <c r="B512" s="63" t="s">
        <v>43</v>
      </c>
      <c r="C512" s="64"/>
      <c r="D512" s="64"/>
      <c r="E512" s="64"/>
      <c r="F512" s="64"/>
      <c r="G512" s="64"/>
      <c r="H512" s="36">
        <f>+AVERAGE(H510:H511)</f>
        <v>0.96</v>
      </c>
      <c r="I512" s="66"/>
    </row>
    <row r="513" spans="2:15" ht="12.75" x14ac:dyDescent="0.2"/>
    <row r="514" spans="2:15" ht="12.75" x14ac:dyDescent="0.2"/>
    <row r="515" spans="2:15" ht="12.75" x14ac:dyDescent="0.2">
      <c r="B515" s="12" t="s">
        <v>116</v>
      </c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</row>
    <row r="516" spans="2:15" ht="12.75" x14ac:dyDescent="0.2"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2:15" x14ac:dyDescent="0.2">
      <c r="B517" s="151" t="s">
        <v>12</v>
      </c>
      <c r="C517" s="151"/>
      <c r="D517" s="119" t="s">
        <v>1</v>
      </c>
      <c r="E517" s="119" t="s">
        <v>13</v>
      </c>
      <c r="F517" s="119" t="s">
        <v>14</v>
      </c>
      <c r="G517" s="119" t="s">
        <v>15</v>
      </c>
      <c r="H517" s="119" t="s">
        <v>16</v>
      </c>
      <c r="I517" s="119" t="s">
        <v>17</v>
      </c>
      <c r="J517" s="119" t="s">
        <v>18</v>
      </c>
      <c r="K517" s="119" t="s">
        <v>19</v>
      </c>
      <c r="L517" s="8"/>
      <c r="M517" s="8"/>
      <c r="N517" s="8"/>
      <c r="O517" s="8"/>
    </row>
    <row r="518" spans="2:15" ht="12.75" x14ac:dyDescent="0.2">
      <c r="B518" s="152" t="s">
        <v>20</v>
      </c>
      <c r="C518" s="152"/>
      <c r="D518" s="121">
        <v>48</v>
      </c>
      <c r="E518" s="13">
        <v>0.87</v>
      </c>
      <c r="F518" s="14">
        <v>0.9</v>
      </c>
      <c r="G518" s="15">
        <v>0.94</v>
      </c>
      <c r="H518" s="14">
        <v>0.94</v>
      </c>
      <c r="I518" s="15">
        <v>0.98</v>
      </c>
      <c r="J518" s="15">
        <v>0.94</v>
      </c>
      <c r="K518" s="16">
        <f>+AVERAGE(E518:J518)</f>
        <v>0.92833333333333334</v>
      </c>
      <c r="L518" s="8"/>
      <c r="M518" s="8"/>
      <c r="N518" s="8"/>
      <c r="O518" s="8"/>
    </row>
    <row r="519" spans="2:15" ht="12.75" x14ac:dyDescent="0.2">
      <c r="B519" s="138" t="s">
        <v>21</v>
      </c>
      <c r="C519" s="139"/>
      <c r="D519" s="121">
        <v>22</v>
      </c>
      <c r="E519" s="13">
        <v>0.97</v>
      </c>
      <c r="F519" s="14">
        <v>0.98</v>
      </c>
      <c r="G519" s="15">
        <v>0.99</v>
      </c>
      <c r="H519" s="14">
        <v>0.96</v>
      </c>
      <c r="I519" s="15">
        <v>1</v>
      </c>
      <c r="J519" s="15">
        <v>0.97</v>
      </c>
      <c r="K519" s="16">
        <f t="shared" ref="K519:K525" si="10">+AVERAGE(E519:J519)</f>
        <v>0.97833333333333339</v>
      </c>
      <c r="L519" s="8"/>
      <c r="M519" s="8"/>
      <c r="N519" s="8"/>
      <c r="O519" s="8"/>
    </row>
    <row r="520" spans="2:15" ht="24.75" customHeight="1" x14ac:dyDescent="0.2">
      <c r="B520" s="152" t="s">
        <v>22</v>
      </c>
      <c r="C520" s="152"/>
      <c r="D520" s="121">
        <v>14</v>
      </c>
      <c r="E520" s="14">
        <v>0.99</v>
      </c>
      <c r="F520" s="17">
        <v>1</v>
      </c>
      <c r="G520" s="120">
        <v>0.99</v>
      </c>
      <c r="H520" s="17">
        <v>0.99</v>
      </c>
      <c r="I520" s="15">
        <v>1</v>
      </c>
      <c r="J520" s="120">
        <v>1</v>
      </c>
      <c r="K520" s="16">
        <f t="shared" si="10"/>
        <v>0.995</v>
      </c>
      <c r="L520" s="8"/>
      <c r="M520" s="8"/>
      <c r="N520" s="8"/>
      <c r="O520" s="8"/>
    </row>
    <row r="521" spans="2:15" ht="24.75" customHeight="1" x14ac:dyDescent="0.2">
      <c r="B521" s="138" t="s">
        <v>85</v>
      </c>
      <c r="C521" s="139"/>
      <c r="D521" s="121">
        <v>46</v>
      </c>
      <c r="E521" s="17">
        <v>0.88</v>
      </c>
      <c r="F521" s="17">
        <v>0.94</v>
      </c>
      <c r="G521" s="120">
        <v>0.93</v>
      </c>
      <c r="H521" s="17">
        <v>0.96</v>
      </c>
      <c r="I521" s="15">
        <v>1</v>
      </c>
      <c r="J521" s="120">
        <v>0.95</v>
      </c>
      <c r="K521" s="16">
        <f t="shared" si="10"/>
        <v>0.94333333333333336</v>
      </c>
      <c r="L521" s="8"/>
      <c r="M521" s="8"/>
      <c r="N521" s="8"/>
      <c r="O521" s="8"/>
    </row>
    <row r="522" spans="2:15" ht="12.75" x14ac:dyDescent="0.2">
      <c r="B522" s="138" t="s">
        <v>82</v>
      </c>
      <c r="C522" s="139"/>
      <c r="D522" s="121">
        <v>2</v>
      </c>
      <c r="E522" s="17">
        <v>1</v>
      </c>
      <c r="F522" s="17">
        <v>0.89</v>
      </c>
      <c r="G522" s="120">
        <v>1</v>
      </c>
      <c r="H522" s="17">
        <v>0.95</v>
      </c>
      <c r="I522" s="15">
        <v>1</v>
      </c>
      <c r="J522" s="120">
        <v>0.91</v>
      </c>
      <c r="K522" s="16">
        <f t="shared" si="10"/>
        <v>0.95833333333333337</v>
      </c>
      <c r="L522" s="8"/>
      <c r="M522" s="8"/>
      <c r="N522" s="8"/>
      <c r="O522" s="8"/>
    </row>
    <row r="523" spans="2:15" ht="12.75" x14ac:dyDescent="0.2">
      <c r="B523" s="138" t="s">
        <v>89</v>
      </c>
      <c r="C523" s="139"/>
      <c r="D523" s="121">
        <v>88</v>
      </c>
      <c r="E523" s="120">
        <v>0.84</v>
      </c>
      <c r="F523" s="120">
        <v>0.96</v>
      </c>
      <c r="G523" s="120">
        <v>0.96</v>
      </c>
      <c r="H523" s="120">
        <v>0.88</v>
      </c>
      <c r="I523" s="120">
        <v>0.99</v>
      </c>
      <c r="J523" s="120">
        <v>0.97</v>
      </c>
      <c r="K523" s="16">
        <f t="shared" si="10"/>
        <v>0.93333333333333324</v>
      </c>
      <c r="L523" s="8"/>
      <c r="M523" s="8"/>
      <c r="N523" s="8"/>
      <c r="O523" s="8"/>
    </row>
    <row r="524" spans="2:15" ht="12.75" x14ac:dyDescent="0.2">
      <c r="B524" s="138" t="s">
        <v>83</v>
      </c>
      <c r="C524" s="139"/>
      <c r="D524" s="121">
        <v>6</v>
      </c>
      <c r="E524" s="120">
        <v>0.74</v>
      </c>
      <c r="F524" s="120">
        <v>0.92</v>
      </c>
      <c r="G524" s="120">
        <v>0.97</v>
      </c>
      <c r="H524" s="120">
        <v>0.84</v>
      </c>
      <c r="I524" s="120">
        <v>1</v>
      </c>
      <c r="J524" s="120">
        <v>0.89</v>
      </c>
      <c r="K524" s="16">
        <f t="shared" si="10"/>
        <v>0.8933333333333332</v>
      </c>
      <c r="L524" s="8"/>
      <c r="M524" s="8"/>
      <c r="N524" s="8"/>
      <c r="O524" s="8"/>
    </row>
    <row r="525" spans="2:15" ht="12.75" x14ac:dyDescent="0.2">
      <c r="B525" s="18" t="s">
        <v>24</v>
      </c>
      <c r="C525" s="19"/>
      <c r="D525" s="121">
        <v>17</v>
      </c>
      <c r="E525" s="17">
        <v>0.88</v>
      </c>
      <c r="F525" s="17">
        <v>0.95</v>
      </c>
      <c r="G525" s="120">
        <v>1</v>
      </c>
      <c r="H525" s="17">
        <v>0.98</v>
      </c>
      <c r="I525" s="15">
        <v>1</v>
      </c>
      <c r="J525" s="120">
        <v>0.99</v>
      </c>
      <c r="K525" s="16">
        <f t="shared" si="10"/>
        <v>0.96666666666666679</v>
      </c>
      <c r="L525" s="8"/>
      <c r="M525" s="8"/>
      <c r="N525" s="8"/>
      <c r="O525" s="8"/>
    </row>
    <row r="526" spans="2:15" ht="12.75" x14ac:dyDescent="0.2">
      <c r="B526" s="152" t="s">
        <v>104</v>
      </c>
      <c r="C526" s="152"/>
      <c r="D526" s="121">
        <v>13</v>
      </c>
      <c r="E526" s="13">
        <v>0.68</v>
      </c>
      <c r="F526" s="14">
        <v>0.83</v>
      </c>
      <c r="G526" s="15">
        <v>0.86</v>
      </c>
      <c r="H526" s="14">
        <v>0.76</v>
      </c>
      <c r="I526" s="15">
        <v>1</v>
      </c>
      <c r="J526" s="15">
        <v>0.63</v>
      </c>
      <c r="K526" s="16">
        <f>+AVERAGE(E526:J526)</f>
        <v>0.79333333333333333</v>
      </c>
      <c r="L526" s="8"/>
      <c r="M526" s="8"/>
      <c r="N526" s="8"/>
      <c r="O526" s="8"/>
    </row>
    <row r="527" spans="2:15" ht="12.75" x14ac:dyDescent="0.2">
      <c r="B527" s="151" t="s">
        <v>25</v>
      </c>
      <c r="C527" s="151"/>
      <c r="D527" s="151"/>
      <c r="E527" s="151"/>
      <c r="F527" s="151"/>
      <c r="G527" s="151"/>
      <c r="H527" s="151"/>
      <c r="I527" s="151"/>
      <c r="J527" s="151"/>
      <c r="K527" s="20">
        <f>+AVERAGE(K518:K525)</f>
        <v>0.94958333333333345</v>
      </c>
      <c r="L527" s="8"/>
      <c r="M527" s="8"/>
      <c r="N527" s="8"/>
      <c r="O527" s="8"/>
    </row>
    <row r="528" spans="2:15" ht="12.75" x14ac:dyDescent="0.2">
      <c r="B528" s="5"/>
      <c r="C528" s="5"/>
      <c r="D528" s="5"/>
      <c r="E528" s="5"/>
      <c r="F528" s="5"/>
      <c r="G528" s="5"/>
      <c r="H528" s="5"/>
      <c r="I528" s="5"/>
      <c r="J528" s="5"/>
      <c r="K528" s="21"/>
      <c r="L528" s="8"/>
      <c r="M528" s="8"/>
      <c r="N528" s="8"/>
      <c r="O528" s="8"/>
    </row>
    <row r="529" spans="2:15" ht="51" x14ac:dyDescent="0.2">
      <c r="B529" s="151" t="s">
        <v>12</v>
      </c>
      <c r="C529" s="151"/>
      <c r="D529" s="119" t="s">
        <v>1</v>
      </c>
      <c r="E529" s="119" t="s">
        <v>14</v>
      </c>
      <c r="F529" s="119" t="s">
        <v>16</v>
      </c>
      <c r="G529" s="119" t="s">
        <v>86</v>
      </c>
      <c r="H529" s="119" t="s">
        <v>17</v>
      </c>
      <c r="I529" s="119" t="s">
        <v>19</v>
      </c>
      <c r="J529" s="5"/>
      <c r="K529" s="5"/>
      <c r="L529" s="8"/>
      <c r="M529" s="8"/>
      <c r="N529" s="8"/>
      <c r="O529" s="8"/>
    </row>
    <row r="530" spans="2:15" ht="12.75" x14ac:dyDescent="0.2">
      <c r="B530" s="158" t="s">
        <v>27</v>
      </c>
      <c r="C530" s="158"/>
      <c r="D530" s="121">
        <v>19</v>
      </c>
      <c r="E530" s="13">
        <v>0.51</v>
      </c>
      <c r="F530" s="14">
        <v>0.98</v>
      </c>
      <c r="G530" s="15">
        <v>0.78</v>
      </c>
      <c r="H530" s="14">
        <v>0.97</v>
      </c>
      <c r="I530" s="15">
        <f>+AVERAGE(E530:H530)</f>
        <v>0.81</v>
      </c>
      <c r="J530" s="22"/>
      <c r="K530" s="23"/>
      <c r="L530" s="8"/>
      <c r="M530" s="8"/>
      <c r="N530" s="8"/>
      <c r="O530" s="8"/>
    </row>
    <row r="531" spans="2:15" ht="12.75" x14ac:dyDescent="0.2">
      <c r="B531" s="5"/>
      <c r="C531" s="5"/>
      <c r="D531" s="5"/>
      <c r="E531" s="5"/>
      <c r="F531" s="5"/>
      <c r="G531" s="5"/>
      <c r="H531" s="5"/>
      <c r="I531" s="5"/>
      <c r="J531" s="5"/>
      <c r="K531" s="21"/>
      <c r="L531" s="8"/>
      <c r="M531" s="8"/>
      <c r="N531" s="8"/>
      <c r="O531" s="8"/>
    </row>
    <row r="532" spans="2:15" ht="12.75" x14ac:dyDescent="0.2">
      <c r="B532" s="151" t="s">
        <v>12</v>
      </c>
      <c r="C532" s="151"/>
      <c r="D532" s="151" t="s">
        <v>1</v>
      </c>
      <c r="E532" s="158" t="s">
        <v>13</v>
      </c>
      <c r="F532" s="151" t="s">
        <v>29</v>
      </c>
      <c r="G532" s="151"/>
      <c r="H532" s="151" t="s">
        <v>26</v>
      </c>
      <c r="I532" s="151"/>
      <c r="J532" s="151" t="s">
        <v>30</v>
      </c>
      <c r="K532" s="155"/>
      <c r="L532" s="147" t="s">
        <v>32</v>
      </c>
      <c r="M532" s="68"/>
      <c r="N532" s="159"/>
      <c r="O532" s="159"/>
    </row>
    <row r="533" spans="2:15" ht="12.75" x14ac:dyDescent="0.2">
      <c r="B533" s="151"/>
      <c r="C533" s="151"/>
      <c r="D533" s="151"/>
      <c r="E533" s="158"/>
      <c r="F533" s="151"/>
      <c r="G533" s="151"/>
      <c r="H533" s="151"/>
      <c r="I533" s="151"/>
      <c r="J533" s="151"/>
      <c r="K533" s="155"/>
      <c r="L533" s="148"/>
      <c r="M533" s="68"/>
      <c r="N533" s="159"/>
      <c r="O533" s="159"/>
    </row>
    <row r="534" spans="2:15" ht="12.75" x14ac:dyDescent="0.2">
      <c r="B534" s="152" t="s">
        <v>33</v>
      </c>
      <c r="C534" s="152"/>
      <c r="D534" s="121">
        <v>30</v>
      </c>
      <c r="E534" s="120">
        <v>0.87</v>
      </c>
      <c r="F534" s="153">
        <v>0.69</v>
      </c>
      <c r="G534" s="154"/>
      <c r="H534" s="153">
        <v>0.76</v>
      </c>
      <c r="I534" s="154"/>
      <c r="J534" s="153">
        <v>0.8</v>
      </c>
      <c r="K534" s="160"/>
      <c r="L534" s="120">
        <v>0.77</v>
      </c>
      <c r="M534" s="68"/>
      <c r="N534" s="161"/>
      <c r="O534" s="159"/>
    </row>
    <row r="535" spans="2:15" ht="12.75" x14ac:dyDescent="0.2">
      <c r="B535" s="155" t="s">
        <v>34</v>
      </c>
      <c r="C535" s="156"/>
      <c r="D535" s="18"/>
      <c r="E535" s="67"/>
      <c r="F535" s="67"/>
      <c r="G535" s="67"/>
      <c r="H535" s="67"/>
      <c r="I535" s="67"/>
      <c r="J535" s="67"/>
      <c r="K535" s="67"/>
      <c r="L535" s="20">
        <f>(E534+F534+H534+J534+L534)/5</f>
        <v>0.77800000000000002</v>
      </c>
      <c r="M535" s="68"/>
      <c r="N535" s="161"/>
      <c r="O535" s="159"/>
    </row>
    <row r="536" spans="2:15" ht="12.75" x14ac:dyDescent="0.2">
      <c r="B536" s="152" t="s">
        <v>115</v>
      </c>
      <c r="C536" s="152"/>
      <c r="D536" s="121">
        <v>5</v>
      </c>
      <c r="E536" s="120">
        <v>0.77</v>
      </c>
      <c r="F536" s="153">
        <v>0.5</v>
      </c>
      <c r="G536" s="154"/>
      <c r="H536" s="153">
        <v>0.8</v>
      </c>
      <c r="I536" s="154"/>
      <c r="J536" s="153">
        <v>0.8</v>
      </c>
      <c r="K536" s="160"/>
      <c r="L536" s="120">
        <v>0.7</v>
      </c>
      <c r="M536" s="68"/>
      <c r="N536" s="123"/>
      <c r="O536" s="122"/>
    </row>
    <row r="537" spans="2:15" ht="12.75" x14ac:dyDescent="0.2">
      <c r="B537" s="155" t="s">
        <v>34</v>
      </c>
      <c r="C537" s="156"/>
      <c r="D537" s="18"/>
      <c r="E537" s="67"/>
      <c r="F537" s="67"/>
      <c r="G537" s="67"/>
      <c r="H537" s="67"/>
      <c r="I537" s="67"/>
      <c r="J537" s="67"/>
      <c r="K537" s="67"/>
      <c r="L537" s="20">
        <f>(E536+F536+H536+J536+L536)/5</f>
        <v>0.71400000000000008</v>
      </c>
      <c r="M537" s="68"/>
      <c r="N537" s="123"/>
      <c r="O537" s="122"/>
    </row>
    <row r="538" spans="2:15" ht="12.75" x14ac:dyDescent="0.2">
      <c r="B538" s="155" t="s">
        <v>34</v>
      </c>
      <c r="C538" s="156"/>
      <c r="D538" s="18"/>
      <c r="E538" s="67"/>
      <c r="F538" s="67"/>
      <c r="G538" s="67"/>
      <c r="H538" s="67"/>
      <c r="I538" s="67"/>
      <c r="J538" s="67"/>
      <c r="K538" s="67"/>
      <c r="L538" s="20">
        <f>(L535+L537)/2</f>
        <v>0.746</v>
      </c>
      <c r="M538" s="68"/>
      <c r="N538" s="123"/>
      <c r="O538" s="122"/>
    </row>
    <row r="539" spans="2:15" ht="12.75" x14ac:dyDescent="0.2"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41"/>
      <c r="M539" s="8"/>
      <c r="N539" s="8"/>
      <c r="O539" s="8"/>
    </row>
    <row r="540" spans="2:15" ht="12.75" x14ac:dyDescent="0.2">
      <c r="B540" s="151" t="s">
        <v>12</v>
      </c>
      <c r="C540" s="151"/>
      <c r="D540" s="151" t="s">
        <v>1</v>
      </c>
      <c r="E540" s="158" t="s">
        <v>13</v>
      </c>
      <c r="F540" s="151" t="s">
        <v>26</v>
      </c>
      <c r="G540" s="151"/>
      <c r="H540" s="151" t="s">
        <v>16</v>
      </c>
      <c r="I540" s="151"/>
      <c r="J540" s="151" t="s">
        <v>35</v>
      </c>
      <c r="K540" s="151"/>
      <c r="L540" s="151" t="s">
        <v>19</v>
      </c>
      <c r="M540" s="8"/>
      <c r="N540" s="8"/>
      <c r="O540" s="8"/>
    </row>
    <row r="541" spans="2:15" ht="12.75" x14ac:dyDescent="0.2">
      <c r="B541" s="151"/>
      <c r="C541" s="151"/>
      <c r="D541" s="151"/>
      <c r="E541" s="158"/>
      <c r="F541" s="151"/>
      <c r="G541" s="151"/>
      <c r="H541" s="151"/>
      <c r="I541" s="151"/>
      <c r="J541" s="151"/>
      <c r="K541" s="151"/>
      <c r="L541" s="151"/>
      <c r="M541" s="8"/>
      <c r="N541" s="8"/>
      <c r="O541" s="8"/>
    </row>
    <row r="542" spans="2:15" ht="12.75" x14ac:dyDescent="0.2">
      <c r="B542" s="152" t="s">
        <v>36</v>
      </c>
      <c r="C542" s="152"/>
      <c r="D542" s="121">
        <v>11</v>
      </c>
      <c r="E542" s="120">
        <v>0.9</v>
      </c>
      <c r="F542" s="153">
        <v>0.91</v>
      </c>
      <c r="G542" s="154"/>
      <c r="H542" s="153">
        <v>0.89</v>
      </c>
      <c r="I542" s="154"/>
      <c r="J542" s="153">
        <v>0.85</v>
      </c>
      <c r="K542" s="154"/>
      <c r="L542" s="120">
        <f>+AVERAGE(E542:K542)</f>
        <v>0.88750000000000007</v>
      </c>
      <c r="M542" s="8"/>
      <c r="N542" s="8"/>
      <c r="O542" s="8"/>
    </row>
    <row r="543" spans="2:15" ht="12.75" x14ac:dyDescent="0.2">
      <c r="B543" s="152" t="s">
        <v>37</v>
      </c>
      <c r="C543" s="152"/>
      <c r="D543" s="121">
        <v>13</v>
      </c>
      <c r="E543" s="120">
        <v>0.95</v>
      </c>
      <c r="F543" s="153">
        <v>0.75</v>
      </c>
      <c r="G543" s="154"/>
      <c r="H543" s="153">
        <v>0.82</v>
      </c>
      <c r="I543" s="154"/>
      <c r="J543" s="153">
        <v>0.81</v>
      </c>
      <c r="K543" s="154"/>
      <c r="L543" s="120">
        <f>+AVERAGE(E543:K543)</f>
        <v>0.83250000000000002</v>
      </c>
      <c r="M543" s="8"/>
      <c r="N543" s="8"/>
      <c r="O543" s="8"/>
    </row>
    <row r="544" spans="2:15" ht="12.75" x14ac:dyDescent="0.2">
      <c r="B544" s="151" t="s">
        <v>34</v>
      </c>
      <c r="C544" s="151"/>
      <c r="D544" s="151"/>
      <c r="E544" s="151"/>
      <c r="F544" s="151"/>
      <c r="G544" s="151"/>
      <c r="H544" s="151"/>
      <c r="I544" s="151"/>
      <c r="J544" s="151"/>
      <c r="K544" s="151"/>
      <c r="L544" s="20">
        <f>+AVERAGE(L542:L543)</f>
        <v>0.8600000000000001</v>
      </c>
      <c r="M544" s="8"/>
      <c r="N544" s="8"/>
      <c r="O544" s="8"/>
    </row>
    <row r="545" spans="2:15" ht="12.75" x14ac:dyDescent="0.2"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21"/>
      <c r="M545" s="8"/>
      <c r="N545" s="8"/>
      <c r="O545" s="8"/>
    </row>
    <row r="546" spans="2:15" ht="51" x14ac:dyDescent="0.2">
      <c r="B546" s="162" t="s">
        <v>12</v>
      </c>
      <c r="C546" s="162"/>
      <c r="D546" s="26" t="s">
        <v>1</v>
      </c>
      <c r="E546" s="26" t="s">
        <v>29</v>
      </c>
      <c r="F546" s="24" t="s">
        <v>38</v>
      </c>
      <c r="G546" s="24" t="s">
        <v>80</v>
      </c>
      <c r="H546" s="118" t="s">
        <v>17</v>
      </c>
      <c r="I546" s="118" t="s">
        <v>39</v>
      </c>
      <c r="J546" s="7"/>
      <c r="K546" s="7"/>
      <c r="L546" s="7"/>
      <c r="M546" s="8"/>
      <c r="N546" s="8"/>
      <c r="O546" s="8"/>
    </row>
    <row r="547" spans="2:15" ht="12.75" x14ac:dyDescent="0.2">
      <c r="B547" s="137" t="s">
        <v>40</v>
      </c>
      <c r="C547" s="137"/>
      <c r="D547" s="27">
        <v>7</v>
      </c>
      <c r="E547" s="28">
        <v>0.82</v>
      </c>
      <c r="F547" s="28">
        <v>0.86</v>
      </c>
      <c r="G547" s="29">
        <v>0.92</v>
      </c>
      <c r="H547" s="30">
        <v>1</v>
      </c>
      <c r="I547" s="30">
        <f>+AVERAGE(E547:H547)</f>
        <v>0.9</v>
      </c>
      <c r="J547" s="31"/>
      <c r="K547" s="32"/>
      <c r="L547" s="31"/>
      <c r="M547" s="8"/>
      <c r="N547" s="8"/>
      <c r="O547" s="8"/>
    </row>
    <row r="548" spans="2:15" ht="12.75" x14ac:dyDescent="0.2">
      <c r="B548" s="163" t="s">
        <v>41</v>
      </c>
      <c r="C548" s="163"/>
      <c r="D548" s="33">
        <v>9</v>
      </c>
      <c r="E548" s="28">
        <v>0.86</v>
      </c>
      <c r="F548" s="28">
        <v>0.98</v>
      </c>
      <c r="G548" s="28">
        <v>0.81</v>
      </c>
      <c r="H548" s="30">
        <v>1</v>
      </c>
      <c r="I548" s="30">
        <f>+AVERAGE(E548:H548)</f>
        <v>0.91249999999999998</v>
      </c>
      <c r="J548" s="31"/>
      <c r="K548" s="32"/>
      <c r="L548" s="31"/>
      <c r="M548" s="8"/>
      <c r="N548" s="8"/>
      <c r="O548" s="8"/>
    </row>
    <row r="549" spans="2:15" ht="12.75" x14ac:dyDescent="0.2">
      <c r="B549" s="164" t="s">
        <v>42</v>
      </c>
      <c r="C549" s="164"/>
      <c r="D549" s="34">
        <v>18</v>
      </c>
      <c r="E549" s="28">
        <v>0.9</v>
      </c>
      <c r="F549" s="28">
        <v>0.92</v>
      </c>
      <c r="G549" s="35">
        <v>0.96</v>
      </c>
      <c r="H549" s="30">
        <v>1</v>
      </c>
      <c r="I549" s="30">
        <f>+AVERAGE(E549:H549)</f>
        <v>0.94500000000000006</v>
      </c>
      <c r="J549" s="31"/>
      <c r="K549" s="32"/>
      <c r="L549" s="31"/>
      <c r="M549" s="8"/>
      <c r="N549" s="8"/>
      <c r="O549" s="8"/>
    </row>
    <row r="550" spans="2:15" ht="12.75" x14ac:dyDescent="0.2">
      <c r="B550" s="142" t="s">
        <v>43</v>
      </c>
      <c r="C550" s="142"/>
      <c r="D550" s="142"/>
      <c r="E550" s="142"/>
      <c r="F550" s="142"/>
      <c r="G550" s="142"/>
      <c r="H550" s="142"/>
      <c r="I550" s="36">
        <f>+AVERAGE(I547:I549)</f>
        <v>0.9191666666666668</v>
      </c>
      <c r="J550" s="31"/>
      <c r="K550" s="32"/>
      <c r="L550" s="31"/>
      <c r="M550" s="8"/>
      <c r="N550" s="8"/>
      <c r="O550" s="8"/>
    </row>
    <row r="551" spans="2:15" ht="12.75" x14ac:dyDescent="0.2"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</row>
    <row r="552" spans="2:15" ht="12.75" x14ac:dyDescent="0.2">
      <c r="B552" s="143" t="s">
        <v>12</v>
      </c>
      <c r="C552" s="144"/>
      <c r="D552" s="147" t="s">
        <v>1</v>
      </c>
      <c r="E552" s="149" t="s">
        <v>13</v>
      </c>
      <c r="F552" s="143" t="s">
        <v>44</v>
      </c>
      <c r="G552" s="144"/>
      <c r="H552" s="143" t="s">
        <v>16</v>
      </c>
      <c r="I552" s="144"/>
      <c r="J552" s="143" t="s">
        <v>17</v>
      </c>
      <c r="K552" s="144"/>
      <c r="L552" s="147" t="s">
        <v>35</v>
      </c>
      <c r="M552" s="147" t="s">
        <v>19</v>
      </c>
      <c r="N552" s="8"/>
      <c r="O552" s="8"/>
    </row>
    <row r="553" spans="2:15" ht="12.75" x14ac:dyDescent="0.2">
      <c r="B553" s="145"/>
      <c r="C553" s="146"/>
      <c r="D553" s="148"/>
      <c r="E553" s="150"/>
      <c r="F553" s="145"/>
      <c r="G553" s="146"/>
      <c r="H553" s="145"/>
      <c r="I553" s="146"/>
      <c r="J553" s="145"/>
      <c r="K553" s="146"/>
      <c r="L553" s="148"/>
      <c r="M553" s="148"/>
      <c r="N553" s="8"/>
      <c r="O553" s="8"/>
    </row>
    <row r="554" spans="2:15" ht="12.75" x14ac:dyDescent="0.2">
      <c r="B554" s="138" t="s">
        <v>45</v>
      </c>
      <c r="C554" s="139"/>
      <c r="D554" s="121">
        <v>6</v>
      </c>
      <c r="E554" s="120">
        <v>0.75</v>
      </c>
      <c r="F554" s="140">
        <v>0.83</v>
      </c>
      <c r="G554" s="141"/>
      <c r="H554" s="140">
        <v>0.88</v>
      </c>
      <c r="I554" s="141"/>
      <c r="J554" s="140">
        <v>0.96</v>
      </c>
      <c r="K554" s="141"/>
      <c r="L554" s="120">
        <v>0.87</v>
      </c>
      <c r="M554" s="120">
        <f>+AVERAGE(E554:L554)</f>
        <v>0.85799999999999998</v>
      </c>
      <c r="N554" s="8"/>
      <c r="O554" s="8"/>
    </row>
    <row r="555" spans="2:15" ht="12.75" x14ac:dyDescent="0.2">
      <c r="B555" s="37"/>
      <c r="C555" s="37"/>
      <c r="D555" s="25"/>
      <c r="E555" s="38"/>
      <c r="F555" s="38"/>
      <c r="G555" s="25"/>
      <c r="H555" s="38"/>
      <c r="I555" s="25"/>
      <c r="J555" s="38"/>
      <c r="K555" s="25"/>
      <c r="L555" s="38"/>
      <c r="M555" s="8"/>
      <c r="N555" s="8"/>
      <c r="O555" s="8"/>
    </row>
    <row r="556" spans="2:15" ht="12.75" x14ac:dyDescent="0.2">
      <c r="B556" s="151" t="s">
        <v>12</v>
      </c>
      <c r="C556" s="151"/>
      <c r="D556" s="151" t="s">
        <v>1</v>
      </c>
      <c r="E556" s="158" t="s">
        <v>13</v>
      </c>
      <c r="F556" s="151" t="s">
        <v>29</v>
      </c>
      <c r="G556" s="151"/>
      <c r="H556" s="151" t="s">
        <v>26</v>
      </c>
      <c r="I556" s="151"/>
      <c r="J556" s="151" t="s">
        <v>30</v>
      </c>
      <c r="K556" s="151"/>
      <c r="L556" s="151" t="s">
        <v>31</v>
      </c>
      <c r="M556" s="151"/>
      <c r="N556" s="151" t="s">
        <v>32</v>
      </c>
      <c r="O556" s="151"/>
    </row>
    <row r="557" spans="2:15" ht="12.75" x14ac:dyDescent="0.2">
      <c r="B557" s="151"/>
      <c r="C557" s="151"/>
      <c r="D557" s="151"/>
      <c r="E557" s="158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</row>
    <row r="558" spans="2:15" ht="12.75" x14ac:dyDescent="0.2">
      <c r="B558" s="152" t="s">
        <v>78</v>
      </c>
      <c r="C558" s="152"/>
      <c r="D558" s="121">
        <v>5</v>
      </c>
      <c r="E558" s="120">
        <v>0.92</v>
      </c>
      <c r="F558" s="153">
        <v>1</v>
      </c>
      <c r="G558" s="154"/>
      <c r="H558" s="153">
        <v>1</v>
      </c>
      <c r="I558" s="154"/>
      <c r="J558" s="153">
        <v>0.8</v>
      </c>
      <c r="K558" s="154"/>
      <c r="L558" s="153">
        <v>1</v>
      </c>
      <c r="M558" s="153"/>
      <c r="N558" s="153">
        <v>0.97</v>
      </c>
      <c r="O558" s="154"/>
    </row>
    <row r="559" spans="2:15" ht="12.75" x14ac:dyDescent="0.2">
      <c r="B559" s="155" t="s">
        <v>34</v>
      </c>
      <c r="C559" s="156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7">
        <f>(E558+F558+H558+J558+L558+N558)/6</f>
        <v>0.94833333333333325</v>
      </c>
      <c r="O559" s="156"/>
    </row>
    <row r="560" spans="2:15" ht="12.75" x14ac:dyDescent="0.2"/>
    <row r="561" spans="2:15" ht="12.75" x14ac:dyDescent="0.2"/>
    <row r="562" spans="2:15" ht="12.75" x14ac:dyDescent="0.2">
      <c r="B562" s="12" t="s">
        <v>70</v>
      </c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</row>
    <row r="563" spans="2:15" ht="12.75" x14ac:dyDescent="0.2"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</row>
    <row r="564" spans="2:15" x14ac:dyDescent="0.2">
      <c r="B564" s="151" t="s">
        <v>12</v>
      </c>
      <c r="C564" s="151"/>
      <c r="D564" s="119" t="s">
        <v>1</v>
      </c>
      <c r="E564" s="119" t="s">
        <v>13</v>
      </c>
      <c r="F564" s="119" t="s">
        <v>14</v>
      </c>
      <c r="G564" s="119" t="s">
        <v>15</v>
      </c>
      <c r="H564" s="119" t="s">
        <v>16</v>
      </c>
      <c r="I564" s="119" t="s">
        <v>17</v>
      </c>
      <c r="J564" s="119" t="s">
        <v>18</v>
      </c>
      <c r="K564" s="119" t="s">
        <v>19</v>
      </c>
      <c r="L564" s="8"/>
      <c r="M564" s="8"/>
      <c r="N564" s="8"/>
      <c r="O564" s="8"/>
    </row>
    <row r="565" spans="2:15" ht="12.75" x14ac:dyDescent="0.2">
      <c r="B565" s="152" t="s">
        <v>20</v>
      </c>
      <c r="C565" s="152"/>
      <c r="D565" s="121">
        <v>43</v>
      </c>
      <c r="E565" s="13">
        <v>0.95</v>
      </c>
      <c r="F565" s="14">
        <v>0.96</v>
      </c>
      <c r="G565" s="15">
        <v>0.94</v>
      </c>
      <c r="H565" s="14">
        <v>0.96</v>
      </c>
      <c r="I565" s="15">
        <v>1</v>
      </c>
      <c r="J565" s="15">
        <v>0.93</v>
      </c>
      <c r="K565" s="16">
        <f>+AVERAGE(E565:J565)</f>
        <v>0.95666666666666655</v>
      </c>
      <c r="L565" s="8"/>
      <c r="M565" s="8"/>
      <c r="N565" s="8"/>
      <c r="O565" s="8"/>
    </row>
    <row r="566" spans="2:15" ht="12.75" x14ac:dyDescent="0.2">
      <c r="B566" s="138" t="s">
        <v>21</v>
      </c>
      <c r="C566" s="139"/>
      <c r="D566" s="121">
        <v>24</v>
      </c>
      <c r="E566" s="13">
        <v>0.99</v>
      </c>
      <c r="F566" s="14">
        <v>0.99</v>
      </c>
      <c r="G566" s="15">
        <v>1</v>
      </c>
      <c r="H566" s="14">
        <v>0.99</v>
      </c>
      <c r="I566" s="15">
        <v>1</v>
      </c>
      <c r="J566" s="15">
        <v>0.99</v>
      </c>
      <c r="K566" s="16">
        <f t="shared" ref="K566:K573" si="11">+AVERAGE(E566:J566)</f>
        <v>0.99333333333333329</v>
      </c>
      <c r="L566" s="8"/>
      <c r="M566" s="8"/>
      <c r="N566" s="8"/>
      <c r="O566" s="8"/>
    </row>
    <row r="567" spans="2:15" ht="23.25" customHeight="1" x14ac:dyDescent="0.2">
      <c r="B567" s="152" t="s">
        <v>22</v>
      </c>
      <c r="C567" s="152"/>
      <c r="D567" s="121">
        <v>16</v>
      </c>
      <c r="E567" s="14">
        <v>0.98</v>
      </c>
      <c r="F567" s="17">
        <v>1</v>
      </c>
      <c r="G567" s="120">
        <v>1</v>
      </c>
      <c r="H567" s="17">
        <v>1</v>
      </c>
      <c r="I567" s="15">
        <v>1</v>
      </c>
      <c r="J567" s="120">
        <v>0.98</v>
      </c>
      <c r="K567" s="16">
        <f t="shared" si="11"/>
        <v>0.99333333333333351</v>
      </c>
      <c r="L567" s="8"/>
      <c r="M567" s="8"/>
      <c r="N567" s="8"/>
      <c r="O567" s="8"/>
    </row>
    <row r="568" spans="2:15" ht="27" customHeight="1" x14ac:dyDescent="0.2">
      <c r="B568" s="138" t="s">
        <v>85</v>
      </c>
      <c r="C568" s="139"/>
      <c r="D568" s="121">
        <v>51</v>
      </c>
      <c r="E568" s="17">
        <v>0.88</v>
      </c>
      <c r="F568" s="17">
        <v>0.98</v>
      </c>
      <c r="G568" s="120">
        <v>0.97</v>
      </c>
      <c r="H568" s="17">
        <v>0.97</v>
      </c>
      <c r="I568" s="15">
        <v>1</v>
      </c>
      <c r="J568" s="120">
        <v>0.93</v>
      </c>
      <c r="K568" s="16">
        <f t="shared" si="11"/>
        <v>0.95499999999999996</v>
      </c>
      <c r="L568" s="8"/>
      <c r="M568" s="8"/>
      <c r="N568" s="8"/>
      <c r="O568" s="8"/>
    </row>
    <row r="569" spans="2:15" ht="30.75" customHeight="1" x14ac:dyDescent="0.2">
      <c r="B569" s="138" t="s">
        <v>88</v>
      </c>
      <c r="C569" s="139"/>
      <c r="D569" s="121">
        <v>21</v>
      </c>
      <c r="E569" s="17">
        <v>0.9</v>
      </c>
      <c r="F569" s="17">
        <v>0.98</v>
      </c>
      <c r="G569" s="120">
        <v>0.89</v>
      </c>
      <c r="H569" s="17">
        <v>0.97</v>
      </c>
      <c r="I569" s="15">
        <v>1</v>
      </c>
      <c r="J569" s="120">
        <v>0.83</v>
      </c>
      <c r="K569" s="16">
        <f t="shared" si="11"/>
        <v>0.92833333333333334</v>
      </c>
      <c r="L569" s="8"/>
      <c r="M569" s="8"/>
      <c r="N569" s="8"/>
      <c r="O569" s="8"/>
    </row>
    <row r="570" spans="2:15" ht="12.75" x14ac:dyDescent="0.2">
      <c r="B570" s="138" t="s">
        <v>82</v>
      </c>
      <c r="C570" s="139"/>
      <c r="D570" s="121">
        <v>4</v>
      </c>
      <c r="E570" s="17">
        <v>0.94</v>
      </c>
      <c r="F570" s="17">
        <v>1</v>
      </c>
      <c r="G570" s="120">
        <v>0.98</v>
      </c>
      <c r="H570" s="17">
        <v>0.95</v>
      </c>
      <c r="I570" s="15">
        <v>1</v>
      </c>
      <c r="J570" s="120">
        <v>1</v>
      </c>
      <c r="K570" s="16">
        <f t="shared" si="11"/>
        <v>0.97833333333333339</v>
      </c>
      <c r="L570" s="8"/>
      <c r="M570" s="8"/>
      <c r="N570" s="8"/>
      <c r="O570" s="8"/>
    </row>
    <row r="571" spans="2:15" ht="12.75" x14ac:dyDescent="0.2">
      <c r="B571" s="138" t="s">
        <v>89</v>
      </c>
      <c r="C571" s="139"/>
      <c r="D571" s="121">
        <v>47</v>
      </c>
      <c r="E571" s="120">
        <v>0.86</v>
      </c>
      <c r="F571" s="120">
        <v>0.92</v>
      </c>
      <c r="G571" s="120">
        <v>0.96</v>
      </c>
      <c r="H571" s="120">
        <v>0.82</v>
      </c>
      <c r="I571" s="120">
        <v>1</v>
      </c>
      <c r="J571" s="120">
        <v>0.97</v>
      </c>
      <c r="K571" s="16">
        <f t="shared" si="11"/>
        <v>0.92166666666666675</v>
      </c>
      <c r="L571" s="8"/>
      <c r="M571" s="8"/>
      <c r="N571" s="8"/>
      <c r="O571" s="8"/>
    </row>
    <row r="572" spans="2:15" ht="12.75" x14ac:dyDescent="0.2">
      <c r="B572" s="138" t="s">
        <v>83</v>
      </c>
      <c r="C572" s="139"/>
      <c r="D572" s="121">
        <v>6</v>
      </c>
      <c r="E572" s="120">
        <v>0.88</v>
      </c>
      <c r="F572" s="120">
        <v>0.9</v>
      </c>
      <c r="G572" s="120">
        <v>0.98</v>
      </c>
      <c r="H572" s="120">
        <v>0.83</v>
      </c>
      <c r="I572" s="120">
        <v>1</v>
      </c>
      <c r="J572" s="120">
        <v>0.93</v>
      </c>
      <c r="K572" s="16">
        <f t="shared" si="11"/>
        <v>0.91999999999999993</v>
      </c>
      <c r="L572" s="8"/>
      <c r="M572" s="8"/>
      <c r="N572" s="8"/>
      <c r="O572" s="8"/>
    </row>
    <row r="573" spans="2:15" ht="12.75" x14ac:dyDescent="0.2">
      <c r="B573" s="18" t="s">
        <v>24</v>
      </c>
      <c r="C573" s="19"/>
      <c r="D573" s="121">
        <v>18</v>
      </c>
      <c r="E573" s="17">
        <v>0.92</v>
      </c>
      <c r="F573" s="17">
        <v>0.92</v>
      </c>
      <c r="G573" s="120">
        <v>1</v>
      </c>
      <c r="H573" s="17">
        <v>0.98</v>
      </c>
      <c r="I573" s="15">
        <v>1</v>
      </c>
      <c r="J573" s="120">
        <v>0.99</v>
      </c>
      <c r="K573" s="16">
        <f t="shared" si="11"/>
        <v>0.96833333333333338</v>
      </c>
      <c r="L573" s="8"/>
      <c r="M573" s="8"/>
      <c r="N573" s="8"/>
      <c r="O573" s="8"/>
    </row>
    <row r="574" spans="2:15" ht="12.75" x14ac:dyDescent="0.2">
      <c r="B574" s="151" t="s">
        <v>25</v>
      </c>
      <c r="C574" s="151"/>
      <c r="D574" s="151"/>
      <c r="E574" s="151"/>
      <c r="F574" s="151"/>
      <c r="G574" s="151"/>
      <c r="H574" s="151"/>
      <c r="I574" s="151"/>
      <c r="J574" s="151"/>
      <c r="K574" s="20">
        <f>+AVERAGE(K565:K573)</f>
        <v>0.9572222222222222</v>
      </c>
      <c r="L574" s="8"/>
      <c r="M574" s="8"/>
      <c r="N574" s="8"/>
      <c r="O574" s="8"/>
    </row>
    <row r="575" spans="2:15" ht="12.75" x14ac:dyDescent="0.2">
      <c r="B575" s="5"/>
      <c r="C575" s="5"/>
      <c r="D575" s="5"/>
      <c r="E575" s="5"/>
      <c r="F575" s="5"/>
      <c r="G575" s="5"/>
      <c r="H575" s="5"/>
      <c r="I575" s="5"/>
      <c r="J575" s="5"/>
      <c r="K575" s="21"/>
      <c r="L575" s="8"/>
      <c r="M575" s="8"/>
      <c r="N575" s="8"/>
      <c r="O575" s="8"/>
    </row>
    <row r="576" spans="2:15" ht="51" x14ac:dyDescent="0.2">
      <c r="B576" s="151" t="s">
        <v>12</v>
      </c>
      <c r="C576" s="151"/>
      <c r="D576" s="119" t="s">
        <v>1</v>
      </c>
      <c r="E576" s="119" t="s">
        <v>14</v>
      </c>
      <c r="F576" s="119" t="s">
        <v>16</v>
      </c>
      <c r="G576" s="119" t="s">
        <v>86</v>
      </c>
      <c r="H576" s="119" t="s">
        <v>17</v>
      </c>
      <c r="I576" s="119" t="s">
        <v>19</v>
      </c>
      <c r="J576" s="5"/>
      <c r="K576" s="5"/>
      <c r="L576" s="8"/>
      <c r="M576" s="8"/>
      <c r="N576" s="8"/>
      <c r="O576" s="8"/>
    </row>
    <row r="577" spans="2:15" ht="12.75" x14ac:dyDescent="0.2">
      <c r="B577" s="158" t="s">
        <v>27</v>
      </c>
      <c r="C577" s="158"/>
      <c r="D577" s="121">
        <v>53</v>
      </c>
      <c r="E577" s="13">
        <v>0.69</v>
      </c>
      <c r="F577" s="14">
        <v>0.84</v>
      </c>
      <c r="G577" s="15">
        <v>0.67</v>
      </c>
      <c r="H577" s="14">
        <v>0.87</v>
      </c>
      <c r="I577" s="15">
        <f>+AVERAGE(E577:H577)</f>
        <v>0.76749999999999996</v>
      </c>
      <c r="J577" s="22"/>
      <c r="K577" s="23"/>
      <c r="L577" s="8"/>
      <c r="M577" s="8"/>
      <c r="N577" s="8"/>
      <c r="O577" s="8"/>
    </row>
    <row r="578" spans="2:15" ht="12.75" x14ac:dyDescent="0.2">
      <c r="B578" s="5"/>
      <c r="C578" s="5"/>
      <c r="D578" s="5"/>
      <c r="E578" s="5"/>
      <c r="F578" s="5"/>
      <c r="G578" s="5"/>
      <c r="H578" s="5"/>
      <c r="I578" s="5"/>
      <c r="J578" s="5"/>
      <c r="K578" s="21"/>
      <c r="L578" s="8"/>
      <c r="M578" s="8"/>
      <c r="N578" s="8"/>
      <c r="O578" s="8"/>
    </row>
    <row r="579" spans="2:15" ht="12.75" x14ac:dyDescent="0.2">
      <c r="B579" s="151" t="s">
        <v>12</v>
      </c>
      <c r="C579" s="151"/>
      <c r="D579" s="151" t="s">
        <v>1</v>
      </c>
      <c r="E579" s="158" t="s">
        <v>13</v>
      </c>
      <c r="F579" s="151" t="s">
        <v>29</v>
      </c>
      <c r="G579" s="151"/>
      <c r="H579" s="151" t="s">
        <v>26</v>
      </c>
      <c r="I579" s="151"/>
      <c r="J579" s="151" t="s">
        <v>30</v>
      </c>
      <c r="K579" s="155"/>
      <c r="L579" s="147" t="s">
        <v>32</v>
      </c>
      <c r="M579" s="68"/>
      <c r="N579" s="159"/>
      <c r="O579" s="159"/>
    </row>
    <row r="580" spans="2:15" ht="12.75" x14ac:dyDescent="0.2">
      <c r="B580" s="151"/>
      <c r="C580" s="151"/>
      <c r="D580" s="151"/>
      <c r="E580" s="158"/>
      <c r="F580" s="151"/>
      <c r="G580" s="151"/>
      <c r="H580" s="151"/>
      <c r="I580" s="151"/>
      <c r="J580" s="151"/>
      <c r="K580" s="155"/>
      <c r="L580" s="148"/>
      <c r="M580" s="68"/>
      <c r="N580" s="159"/>
      <c r="O580" s="159"/>
    </row>
    <row r="581" spans="2:15" ht="12.75" x14ac:dyDescent="0.2">
      <c r="B581" s="152" t="s">
        <v>33</v>
      </c>
      <c r="C581" s="152"/>
      <c r="D581" s="121">
        <v>38</v>
      </c>
      <c r="E581" s="120">
        <v>0.78</v>
      </c>
      <c r="F581" s="153">
        <v>0.69</v>
      </c>
      <c r="G581" s="154"/>
      <c r="H581" s="153">
        <v>0.75</v>
      </c>
      <c r="I581" s="154"/>
      <c r="J581" s="153">
        <v>0.82</v>
      </c>
      <c r="K581" s="160"/>
      <c r="L581" s="120">
        <v>0.7</v>
      </c>
      <c r="M581" s="68"/>
      <c r="N581" s="161"/>
      <c r="O581" s="159"/>
    </row>
    <row r="582" spans="2:15" ht="12.75" x14ac:dyDescent="0.2">
      <c r="B582" s="155" t="s">
        <v>34</v>
      </c>
      <c r="C582" s="156"/>
      <c r="D582" s="18"/>
      <c r="E582" s="67"/>
      <c r="F582" s="67"/>
      <c r="G582" s="67"/>
      <c r="H582" s="67"/>
      <c r="I582" s="67"/>
      <c r="J582" s="67"/>
      <c r="K582" s="67"/>
      <c r="L582" s="20">
        <f>(E581+F581+H581+J581+L581)/5</f>
        <v>0.74799999999999989</v>
      </c>
      <c r="M582" s="68"/>
      <c r="N582" s="161"/>
      <c r="O582" s="159"/>
    </row>
    <row r="583" spans="2:15" ht="12.75" x14ac:dyDescent="0.2">
      <c r="B583" s="152" t="s">
        <v>104</v>
      </c>
      <c r="C583" s="152"/>
      <c r="D583" s="121">
        <v>5</v>
      </c>
      <c r="E583" s="120">
        <v>0.91</v>
      </c>
      <c r="F583" s="153">
        <v>0.6</v>
      </c>
      <c r="G583" s="154"/>
      <c r="H583" s="153">
        <v>0.8</v>
      </c>
      <c r="I583" s="154"/>
      <c r="J583" s="153">
        <v>0.8</v>
      </c>
      <c r="K583" s="160"/>
      <c r="L583" s="120">
        <v>0.6</v>
      </c>
      <c r="M583" s="68"/>
      <c r="N583" s="123"/>
      <c r="O583" s="122"/>
    </row>
    <row r="584" spans="2:15" ht="12.75" x14ac:dyDescent="0.2">
      <c r="B584" s="155" t="s">
        <v>34</v>
      </c>
      <c r="C584" s="156"/>
      <c r="D584" s="18"/>
      <c r="E584" s="67"/>
      <c r="F584" s="67"/>
      <c r="G584" s="67"/>
      <c r="H584" s="67"/>
      <c r="I584" s="67"/>
      <c r="J584" s="67"/>
      <c r="K584" s="67"/>
      <c r="L584" s="20">
        <f>(E583+F583+H583+J583+L583)/5</f>
        <v>0.7420000000000001</v>
      </c>
      <c r="M584" s="68"/>
      <c r="N584" s="123"/>
      <c r="O584" s="122"/>
    </row>
    <row r="585" spans="2:15" ht="12.75" x14ac:dyDescent="0.2"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41"/>
      <c r="M585" s="8"/>
      <c r="N585" s="8"/>
      <c r="O585" s="8"/>
    </row>
    <row r="586" spans="2:15" ht="12.75" x14ac:dyDescent="0.2">
      <c r="B586" s="151" t="s">
        <v>12</v>
      </c>
      <c r="C586" s="151"/>
      <c r="D586" s="151" t="s">
        <v>1</v>
      </c>
      <c r="E586" s="158" t="s">
        <v>13</v>
      </c>
      <c r="F586" s="151" t="s">
        <v>26</v>
      </c>
      <c r="G586" s="151"/>
      <c r="H586" s="151" t="s">
        <v>16</v>
      </c>
      <c r="I586" s="151"/>
      <c r="J586" s="151" t="s">
        <v>35</v>
      </c>
      <c r="K586" s="151"/>
      <c r="L586" s="151" t="s">
        <v>19</v>
      </c>
      <c r="M586" s="8"/>
      <c r="N586" s="8"/>
      <c r="O586" s="8"/>
    </row>
    <row r="587" spans="2:15" ht="12.75" x14ac:dyDescent="0.2">
      <c r="B587" s="151"/>
      <c r="C587" s="151"/>
      <c r="D587" s="151"/>
      <c r="E587" s="158"/>
      <c r="F587" s="151"/>
      <c r="G587" s="151"/>
      <c r="H587" s="151"/>
      <c r="I587" s="151"/>
      <c r="J587" s="151"/>
      <c r="K587" s="151"/>
      <c r="L587" s="151"/>
      <c r="M587" s="8"/>
      <c r="N587" s="8"/>
      <c r="O587" s="8"/>
    </row>
    <row r="588" spans="2:15" ht="12.75" x14ac:dyDescent="0.2">
      <c r="B588" s="152" t="s">
        <v>36</v>
      </c>
      <c r="C588" s="152"/>
      <c r="D588" s="121">
        <v>25</v>
      </c>
      <c r="E588" s="120">
        <v>0.8</v>
      </c>
      <c r="F588" s="153">
        <v>1</v>
      </c>
      <c r="G588" s="154"/>
      <c r="H588" s="153">
        <v>0.95</v>
      </c>
      <c r="I588" s="154"/>
      <c r="J588" s="153">
        <v>0.95</v>
      </c>
      <c r="K588" s="154"/>
      <c r="L588" s="120">
        <f>+AVERAGE(E588:K588)</f>
        <v>0.92500000000000004</v>
      </c>
      <c r="M588" s="8"/>
      <c r="N588" s="8"/>
      <c r="O588" s="8"/>
    </row>
    <row r="589" spans="2:15" ht="12.75" x14ac:dyDescent="0.2">
      <c r="B589" s="152" t="s">
        <v>37</v>
      </c>
      <c r="C589" s="152"/>
      <c r="D589" s="121">
        <v>8</v>
      </c>
      <c r="E589" s="120">
        <v>0.92</v>
      </c>
      <c r="F589" s="153">
        <v>0.75</v>
      </c>
      <c r="G589" s="154"/>
      <c r="H589" s="153">
        <v>0.94</v>
      </c>
      <c r="I589" s="154"/>
      <c r="J589" s="153">
        <v>0.69</v>
      </c>
      <c r="K589" s="154"/>
      <c r="L589" s="120">
        <f>+AVERAGE(E589:K589)</f>
        <v>0.82499999999999996</v>
      </c>
      <c r="M589" s="8"/>
      <c r="N589" s="8"/>
      <c r="O589" s="8"/>
    </row>
    <row r="590" spans="2:15" ht="12.75" x14ac:dyDescent="0.2">
      <c r="B590" s="151" t="s">
        <v>34</v>
      </c>
      <c r="C590" s="151"/>
      <c r="D590" s="151"/>
      <c r="E590" s="151"/>
      <c r="F590" s="151"/>
      <c r="G590" s="151"/>
      <c r="H590" s="151"/>
      <c r="I590" s="151"/>
      <c r="J590" s="151"/>
      <c r="K590" s="151"/>
      <c r="L590" s="20">
        <f>+AVERAGE(L588:L589)</f>
        <v>0.875</v>
      </c>
      <c r="M590" s="8"/>
      <c r="N590" s="8"/>
      <c r="O590" s="8"/>
    </row>
    <row r="591" spans="2:15" ht="12.75" x14ac:dyDescent="0.2"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21"/>
      <c r="M591" s="8"/>
      <c r="N591" s="8"/>
      <c r="O591" s="8"/>
    </row>
    <row r="592" spans="2:15" ht="51" x14ac:dyDescent="0.2">
      <c r="B592" s="162" t="s">
        <v>12</v>
      </c>
      <c r="C592" s="162"/>
      <c r="D592" s="26" t="s">
        <v>1</v>
      </c>
      <c r="E592" s="26" t="s">
        <v>29</v>
      </c>
      <c r="F592" s="24" t="s">
        <v>38</v>
      </c>
      <c r="G592" s="24" t="s">
        <v>80</v>
      </c>
      <c r="H592" s="118" t="s">
        <v>17</v>
      </c>
      <c r="I592" s="118" t="s">
        <v>39</v>
      </c>
      <c r="J592" s="7"/>
      <c r="K592" s="7"/>
      <c r="L592" s="7"/>
      <c r="M592" s="8"/>
      <c r="N592" s="8"/>
      <c r="O592" s="8"/>
    </row>
    <row r="593" spans="2:15" ht="12.75" x14ac:dyDescent="0.2">
      <c r="B593" s="137" t="s">
        <v>40</v>
      </c>
      <c r="C593" s="137"/>
      <c r="D593" s="27">
        <v>7</v>
      </c>
      <c r="E593" s="28">
        <v>0.82</v>
      </c>
      <c r="F593" s="28">
        <v>0.86</v>
      </c>
      <c r="G593" s="29">
        <v>0.96</v>
      </c>
      <c r="H593" s="30">
        <v>1</v>
      </c>
      <c r="I593" s="30">
        <f>+AVERAGE(E593:H593)</f>
        <v>0.90999999999999992</v>
      </c>
      <c r="J593" s="31"/>
      <c r="K593" s="32"/>
      <c r="L593" s="31"/>
      <c r="M593" s="8"/>
      <c r="N593" s="8"/>
      <c r="O593" s="8"/>
    </row>
    <row r="594" spans="2:15" ht="12.75" x14ac:dyDescent="0.2">
      <c r="B594" s="163" t="s">
        <v>41</v>
      </c>
      <c r="C594" s="163"/>
      <c r="D594" s="33">
        <v>8</v>
      </c>
      <c r="E594" s="28">
        <v>0.88</v>
      </c>
      <c r="F594" s="28">
        <v>1</v>
      </c>
      <c r="G594" s="28">
        <v>0.91</v>
      </c>
      <c r="H594" s="30">
        <v>1</v>
      </c>
      <c r="I594" s="30">
        <f>+AVERAGE(E594:H594)</f>
        <v>0.94750000000000001</v>
      </c>
      <c r="J594" s="31"/>
      <c r="K594" s="32"/>
      <c r="L594" s="31"/>
      <c r="M594" s="8"/>
      <c r="N594" s="8"/>
      <c r="O594" s="8"/>
    </row>
    <row r="595" spans="2:15" ht="12.75" x14ac:dyDescent="0.2">
      <c r="B595" s="164" t="s">
        <v>42</v>
      </c>
      <c r="C595" s="164"/>
      <c r="D595" s="34">
        <v>9</v>
      </c>
      <c r="E595" s="28">
        <v>0.97</v>
      </c>
      <c r="F595" s="28">
        <v>1</v>
      </c>
      <c r="G595" s="35">
        <v>0.97</v>
      </c>
      <c r="H595" s="30">
        <v>1</v>
      </c>
      <c r="I595" s="30">
        <f>+AVERAGE(E595:H595)</f>
        <v>0.98499999999999999</v>
      </c>
      <c r="J595" s="31"/>
      <c r="K595" s="32"/>
      <c r="L595" s="31"/>
      <c r="M595" s="8"/>
      <c r="N595" s="8"/>
      <c r="O595" s="8"/>
    </row>
    <row r="596" spans="2:15" ht="12.75" x14ac:dyDescent="0.2">
      <c r="B596" s="142" t="s">
        <v>43</v>
      </c>
      <c r="C596" s="142"/>
      <c r="D596" s="142"/>
      <c r="E596" s="142"/>
      <c r="F596" s="142"/>
      <c r="G596" s="142"/>
      <c r="H596" s="142"/>
      <c r="I596" s="36">
        <f>+AVERAGE(I593:I595)</f>
        <v>0.9474999999999999</v>
      </c>
      <c r="J596" s="31"/>
      <c r="K596" s="32"/>
      <c r="L596" s="31"/>
      <c r="M596" s="8"/>
      <c r="N596" s="8"/>
      <c r="O596" s="8"/>
    </row>
    <row r="597" spans="2:15" ht="12.75" x14ac:dyDescent="0.2"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</row>
    <row r="598" spans="2:15" ht="12.75" x14ac:dyDescent="0.2">
      <c r="B598" s="143" t="s">
        <v>12</v>
      </c>
      <c r="C598" s="144"/>
      <c r="D598" s="147" t="s">
        <v>1</v>
      </c>
      <c r="E598" s="149" t="s">
        <v>13</v>
      </c>
      <c r="F598" s="143" t="s">
        <v>44</v>
      </c>
      <c r="G598" s="144"/>
      <c r="H598" s="143" t="s">
        <v>16</v>
      </c>
      <c r="I598" s="144"/>
      <c r="J598" s="143" t="s">
        <v>17</v>
      </c>
      <c r="K598" s="144"/>
      <c r="L598" s="147" t="s">
        <v>35</v>
      </c>
      <c r="M598" s="147" t="s">
        <v>19</v>
      </c>
      <c r="N598" s="8"/>
      <c r="O598" s="8"/>
    </row>
    <row r="599" spans="2:15" ht="12.75" x14ac:dyDescent="0.2">
      <c r="B599" s="145"/>
      <c r="C599" s="146"/>
      <c r="D599" s="148"/>
      <c r="E599" s="150"/>
      <c r="F599" s="145"/>
      <c r="G599" s="146"/>
      <c r="H599" s="145"/>
      <c r="I599" s="146"/>
      <c r="J599" s="145"/>
      <c r="K599" s="146"/>
      <c r="L599" s="148"/>
      <c r="M599" s="148"/>
      <c r="N599" s="8"/>
      <c r="O599" s="8"/>
    </row>
    <row r="600" spans="2:15" ht="12.75" x14ac:dyDescent="0.2">
      <c r="B600" s="138" t="s">
        <v>45</v>
      </c>
      <c r="C600" s="139"/>
      <c r="D600" s="121">
        <v>6</v>
      </c>
      <c r="E600" s="120">
        <v>0.99</v>
      </c>
      <c r="F600" s="140">
        <v>0.92</v>
      </c>
      <c r="G600" s="141"/>
      <c r="H600" s="140">
        <v>0.91</v>
      </c>
      <c r="I600" s="141"/>
      <c r="J600" s="140">
        <v>0.83</v>
      </c>
      <c r="K600" s="141"/>
      <c r="L600" s="120">
        <v>0.94</v>
      </c>
      <c r="M600" s="120">
        <f>+AVERAGE(E600:L600)</f>
        <v>0.91799999999999993</v>
      </c>
      <c r="N600" s="8"/>
      <c r="O600" s="8"/>
    </row>
    <row r="601" spans="2:15" ht="12.75" x14ac:dyDescent="0.2">
      <c r="B601" s="37"/>
      <c r="C601" s="37"/>
      <c r="D601" s="25"/>
      <c r="E601" s="38"/>
      <c r="F601" s="38"/>
      <c r="G601" s="25"/>
      <c r="H601" s="38"/>
      <c r="I601" s="25"/>
      <c r="J601" s="38"/>
      <c r="K601" s="25"/>
      <c r="L601" s="38"/>
      <c r="M601" s="8"/>
      <c r="N601" s="8"/>
      <c r="O601" s="8"/>
    </row>
    <row r="602" spans="2:15" ht="12.75" x14ac:dyDescent="0.2">
      <c r="B602" s="151" t="s">
        <v>12</v>
      </c>
      <c r="C602" s="151"/>
      <c r="D602" s="151" t="s">
        <v>1</v>
      </c>
      <c r="E602" s="158" t="s">
        <v>13</v>
      </c>
      <c r="F602" s="151" t="s">
        <v>29</v>
      </c>
      <c r="G602" s="151"/>
      <c r="H602" s="151" t="s">
        <v>26</v>
      </c>
      <c r="I602" s="151"/>
      <c r="J602" s="151" t="s">
        <v>30</v>
      </c>
      <c r="K602" s="151"/>
      <c r="L602" s="151" t="s">
        <v>31</v>
      </c>
      <c r="M602" s="151"/>
      <c r="N602" s="151" t="s">
        <v>32</v>
      </c>
      <c r="O602" s="151"/>
    </row>
    <row r="603" spans="2:15" ht="12.75" x14ac:dyDescent="0.2">
      <c r="B603" s="151"/>
      <c r="C603" s="151"/>
      <c r="D603" s="151"/>
      <c r="E603" s="158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</row>
    <row r="604" spans="2:15" ht="12.75" x14ac:dyDescent="0.2">
      <c r="B604" s="152" t="s">
        <v>78</v>
      </c>
      <c r="C604" s="152"/>
      <c r="D604" s="121">
        <v>5</v>
      </c>
      <c r="E604" s="120">
        <v>0.74</v>
      </c>
      <c r="F604" s="153">
        <v>1</v>
      </c>
      <c r="G604" s="154"/>
      <c r="H604" s="153">
        <v>1</v>
      </c>
      <c r="I604" s="154"/>
      <c r="J604" s="153">
        <v>1</v>
      </c>
      <c r="K604" s="154"/>
      <c r="L604" s="153">
        <v>0.5</v>
      </c>
      <c r="M604" s="153"/>
      <c r="N604" s="153">
        <v>1</v>
      </c>
      <c r="O604" s="154"/>
    </row>
    <row r="605" spans="2:15" ht="12.75" x14ac:dyDescent="0.2">
      <c r="B605" s="155" t="s">
        <v>34</v>
      </c>
      <c r="C605" s="156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7">
        <f>(E604+F604+H604+J604+L604+N604)/6</f>
        <v>0.87333333333333341</v>
      </c>
      <c r="O605" s="156"/>
    </row>
    <row r="606" spans="2:15" ht="12.75" x14ac:dyDescent="0.2"/>
    <row r="607" spans="2:15" ht="63.75" x14ac:dyDescent="0.2">
      <c r="B607" s="162" t="s">
        <v>12</v>
      </c>
      <c r="C607" s="162"/>
      <c r="D607" s="26" t="s">
        <v>1</v>
      </c>
      <c r="E607" s="26" t="s">
        <v>29</v>
      </c>
      <c r="F607" s="118" t="s">
        <v>81</v>
      </c>
      <c r="G607" s="24" t="s">
        <v>80</v>
      </c>
      <c r="H607" s="118" t="s">
        <v>39</v>
      </c>
      <c r="I607" s="65"/>
    </row>
    <row r="608" spans="2:15" ht="12.75" x14ac:dyDescent="0.2">
      <c r="B608" s="137" t="s">
        <v>73</v>
      </c>
      <c r="C608" s="137"/>
      <c r="D608" s="27">
        <v>2</v>
      </c>
      <c r="E608" s="28">
        <v>1</v>
      </c>
      <c r="F608" s="28">
        <v>0.75</v>
      </c>
      <c r="G608" s="29">
        <v>1</v>
      </c>
      <c r="H608" s="30">
        <f>+AVERAGE(E608:G608)</f>
        <v>0.91666666666666663</v>
      </c>
      <c r="I608" s="66"/>
    </row>
    <row r="609" spans="2:9" ht="12.75" x14ac:dyDescent="0.2">
      <c r="B609" s="163" t="s">
        <v>79</v>
      </c>
      <c r="C609" s="163"/>
      <c r="D609" s="33">
        <v>3</v>
      </c>
      <c r="E609" s="28">
        <v>1</v>
      </c>
      <c r="F609" s="28">
        <v>0.94</v>
      </c>
      <c r="G609" s="28">
        <v>0.96</v>
      </c>
      <c r="H609" s="30">
        <f>+AVERAGE(E609:G609)</f>
        <v>0.96666666666666667</v>
      </c>
      <c r="I609" s="66"/>
    </row>
    <row r="610" spans="2:9" ht="25.5" x14ac:dyDescent="0.2">
      <c r="B610" s="63" t="s">
        <v>43</v>
      </c>
      <c r="C610" s="64"/>
      <c r="D610" s="64"/>
      <c r="E610" s="64"/>
      <c r="F610" s="64"/>
      <c r="G610" s="64"/>
      <c r="H610" s="36">
        <f>+AVERAGE(H608:H609)</f>
        <v>0.94166666666666665</v>
      </c>
      <c r="I610" s="66"/>
    </row>
    <row r="611" spans="2:9" ht="12.75" x14ac:dyDescent="0.2"/>
    <row r="612" spans="2:9" ht="12.75" x14ac:dyDescent="0.2"/>
    <row r="613" spans="2:9" ht="12.75" x14ac:dyDescent="0.2"/>
    <row r="614" spans="2:9" ht="12.75" x14ac:dyDescent="0.2"/>
    <row r="615" spans="2:9" ht="12.75" x14ac:dyDescent="0.2"/>
    <row r="616" spans="2:9" ht="12.75" x14ac:dyDescent="0.2"/>
    <row r="617" spans="2:9" ht="12.75" x14ac:dyDescent="0.2"/>
    <row r="618" spans="2:9" ht="12.75" x14ac:dyDescent="0.2"/>
    <row r="619" spans="2:9" ht="12.75" x14ac:dyDescent="0.2"/>
    <row r="620" spans="2:9" ht="12.75" x14ac:dyDescent="0.2"/>
    <row r="621" spans="2:9" ht="12.75" x14ac:dyDescent="0.2"/>
    <row r="622" spans="2:9" ht="12.75" x14ac:dyDescent="0.2"/>
    <row r="623" spans="2:9" ht="12.75" x14ac:dyDescent="0.2"/>
    <row r="624" spans="2:9" ht="12.75" x14ac:dyDescent="0.2"/>
    <row r="625" ht="12.75" x14ac:dyDescent="0.2"/>
    <row r="626" ht="12.75" x14ac:dyDescent="0.2"/>
    <row r="627" ht="12.75" x14ac:dyDescent="0.2"/>
    <row r="628" ht="12.75" x14ac:dyDescent="0.2"/>
    <row r="629" ht="12.75" x14ac:dyDescent="0.2"/>
    <row r="630" ht="12.75" x14ac:dyDescent="0.2"/>
    <row r="631" ht="12.75" x14ac:dyDescent="0.2"/>
    <row r="632" ht="12.75" x14ac:dyDescent="0.2"/>
    <row r="633" ht="12.75" x14ac:dyDescent="0.2"/>
    <row r="634" ht="12.75" x14ac:dyDescent="0.2"/>
    <row r="635" ht="12.75" x14ac:dyDescent="0.2"/>
    <row r="636" ht="12.75" x14ac:dyDescent="0.2"/>
    <row r="637" ht="12.75" x14ac:dyDescent="0.2"/>
    <row r="638" ht="12.75" x14ac:dyDescent="0.2"/>
    <row r="639" ht="12.75" x14ac:dyDescent="0.2"/>
    <row r="640" ht="12.75" x14ac:dyDescent="0.2"/>
    <row r="641" ht="12.75" x14ac:dyDescent="0.2"/>
    <row r="642" ht="12.75" x14ac:dyDescent="0.2"/>
    <row r="643" ht="12.75" x14ac:dyDescent="0.2"/>
    <row r="644" ht="12.75" x14ac:dyDescent="0.2"/>
    <row r="645" ht="12.75" x14ac:dyDescent="0.2"/>
    <row r="646" ht="12.75" x14ac:dyDescent="0.2"/>
    <row r="647" ht="12.75" x14ac:dyDescent="0.2"/>
    <row r="648" ht="12.75" x14ac:dyDescent="0.2"/>
    <row r="649" ht="12.75" x14ac:dyDescent="0.2"/>
    <row r="650" ht="12.75" x14ac:dyDescent="0.2"/>
    <row r="651" ht="12.75" x14ac:dyDescent="0.2"/>
    <row r="652" ht="12.75" x14ac:dyDescent="0.2"/>
    <row r="653" ht="12.75" x14ac:dyDescent="0.2"/>
    <row r="654" ht="12.75" x14ac:dyDescent="0.2"/>
    <row r="655" ht="12.75" x14ac:dyDescent="0.2"/>
    <row r="656" ht="12.75" x14ac:dyDescent="0.2"/>
    <row r="657" ht="12.75" x14ac:dyDescent="0.2"/>
    <row r="658" ht="12.75" x14ac:dyDescent="0.2"/>
    <row r="659" ht="12.75" x14ac:dyDescent="0.2"/>
    <row r="660" ht="12.75" x14ac:dyDescent="0.2"/>
    <row r="661" ht="12.75" x14ac:dyDescent="0.2"/>
    <row r="662" ht="12.75" x14ac:dyDescent="0.2"/>
    <row r="663" ht="12.75" x14ac:dyDescent="0.2"/>
    <row r="664" ht="12.75" x14ac:dyDescent="0.2"/>
    <row r="665" ht="12.75" x14ac:dyDescent="0.2"/>
    <row r="666" ht="12.75" x14ac:dyDescent="0.2"/>
    <row r="667" ht="12.75" x14ac:dyDescent="0.2"/>
    <row r="668" ht="12.75" x14ac:dyDescent="0.2"/>
    <row r="669" ht="12.75" x14ac:dyDescent="0.2"/>
    <row r="670" ht="12.75" x14ac:dyDescent="0.2"/>
    <row r="671" ht="12.75" x14ac:dyDescent="0.2"/>
    <row r="672" ht="12.75" x14ac:dyDescent="0.2"/>
    <row r="673" ht="12.75" x14ac:dyDescent="0.2"/>
    <row r="674" ht="12.75" x14ac:dyDescent="0.2"/>
    <row r="675" ht="12.75" x14ac:dyDescent="0.2"/>
    <row r="676" ht="12.75" x14ac:dyDescent="0.2"/>
    <row r="677" ht="12.75" x14ac:dyDescent="0.2"/>
    <row r="678" ht="12.75" x14ac:dyDescent="0.2"/>
    <row r="679" ht="12.75" x14ac:dyDescent="0.2"/>
    <row r="680" ht="12.75" x14ac:dyDescent="0.2"/>
    <row r="681" ht="12.75" x14ac:dyDescent="0.2"/>
    <row r="682" ht="12.75" x14ac:dyDescent="0.2"/>
    <row r="683" ht="12.75" x14ac:dyDescent="0.2"/>
    <row r="684" ht="12.75" x14ac:dyDescent="0.2"/>
    <row r="685" ht="12.75" x14ac:dyDescent="0.2"/>
    <row r="686" ht="12.75" x14ac:dyDescent="0.2"/>
    <row r="687" ht="12.75" x14ac:dyDescent="0.2"/>
    <row r="688" ht="12.75" x14ac:dyDescent="0.2"/>
    <row r="689" ht="12.75" x14ac:dyDescent="0.2"/>
    <row r="690" ht="12.75" x14ac:dyDescent="0.2"/>
    <row r="691" ht="12.75" x14ac:dyDescent="0.2"/>
    <row r="692" ht="12.75" x14ac:dyDescent="0.2"/>
    <row r="693" ht="12.75" x14ac:dyDescent="0.2"/>
    <row r="694" ht="12.75" x14ac:dyDescent="0.2"/>
    <row r="695" ht="12.75" x14ac:dyDescent="0.2"/>
    <row r="696" ht="12.75" x14ac:dyDescent="0.2"/>
    <row r="697" ht="12.75" x14ac:dyDescent="0.2"/>
    <row r="698" ht="12.75" x14ac:dyDescent="0.2"/>
    <row r="699" ht="12.75" x14ac:dyDescent="0.2"/>
    <row r="700" ht="12.75" x14ac:dyDescent="0.2"/>
    <row r="701" ht="12.75" x14ac:dyDescent="0.2"/>
    <row r="702" ht="12.75" x14ac:dyDescent="0.2"/>
    <row r="703" ht="12.75" x14ac:dyDescent="0.2"/>
    <row r="704" ht="12.75" x14ac:dyDescent="0.2"/>
    <row r="705" ht="12.75" x14ac:dyDescent="0.2"/>
    <row r="706" ht="12.75" x14ac:dyDescent="0.2"/>
    <row r="707" ht="12.75" x14ac:dyDescent="0.2"/>
    <row r="708" ht="12.75" x14ac:dyDescent="0.2"/>
    <row r="709" ht="12.75" x14ac:dyDescent="0.2"/>
    <row r="710" ht="12.75" x14ac:dyDescent="0.2"/>
    <row r="711" ht="12.75" x14ac:dyDescent="0.2"/>
    <row r="712" ht="12.75" x14ac:dyDescent="0.2"/>
    <row r="713" ht="12.75" x14ac:dyDescent="0.2"/>
    <row r="714" ht="12.75" x14ac:dyDescent="0.2"/>
    <row r="715" ht="12.75" x14ac:dyDescent="0.2"/>
    <row r="716" ht="12.75" x14ac:dyDescent="0.2"/>
    <row r="717" ht="12.75" x14ac:dyDescent="0.2"/>
    <row r="718" ht="12.75" x14ac:dyDescent="0.2"/>
    <row r="719" ht="12.75" x14ac:dyDescent="0.2"/>
    <row r="720" ht="12.75" x14ac:dyDescent="0.2"/>
    <row r="721" ht="12.75" x14ac:dyDescent="0.2"/>
    <row r="722" ht="12.75" x14ac:dyDescent="0.2"/>
    <row r="723" ht="12.75" x14ac:dyDescent="0.2"/>
    <row r="724" ht="12.75" x14ac:dyDescent="0.2"/>
    <row r="725" ht="12.75" x14ac:dyDescent="0.2"/>
    <row r="726" ht="12.75" x14ac:dyDescent="0.2"/>
    <row r="727" ht="12.75" x14ac:dyDescent="0.2"/>
    <row r="728" ht="12.75" x14ac:dyDescent="0.2"/>
    <row r="729" ht="12.75" x14ac:dyDescent="0.2"/>
    <row r="730" ht="12.75" x14ac:dyDescent="0.2"/>
    <row r="731" ht="12.75" x14ac:dyDescent="0.2"/>
    <row r="732" ht="12.75" x14ac:dyDescent="0.2"/>
    <row r="733" ht="12.75" x14ac:dyDescent="0.2"/>
    <row r="734" ht="12.75" x14ac:dyDescent="0.2"/>
    <row r="735" ht="12.75" x14ac:dyDescent="0.2"/>
    <row r="736" ht="12.75" x14ac:dyDescent="0.2"/>
    <row r="737" ht="12.75" x14ac:dyDescent="0.2"/>
    <row r="738" ht="12.75" x14ac:dyDescent="0.2"/>
    <row r="739" ht="12.75" x14ac:dyDescent="0.2"/>
    <row r="740" ht="12.75" x14ac:dyDescent="0.2"/>
    <row r="741" ht="12.75" x14ac:dyDescent="0.2"/>
    <row r="742" ht="12.75" x14ac:dyDescent="0.2"/>
    <row r="743" ht="12.75" x14ac:dyDescent="0.2"/>
    <row r="744" ht="12.75" x14ac:dyDescent="0.2"/>
    <row r="745" ht="12.75" x14ac:dyDescent="0.2"/>
    <row r="746" ht="12.75" x14ac:dyDescent="0.2"/>
    <row r="747" ht="12.75" x14ac:dyDescent="0.2"/>
    <row r="748" ht="12.75" x14ac:dyDescent="0.2"/>
    <row r="749" ht="12.75" x14ac:dyDescent="0.2"/>
    <row r="750" ht="12.75" x14ac:dyDescent="0.2"/>
    <row r="751" ht="12.75" x14ac:dyDescent="0.2"/>
    <row r="752" ht="12.75" x14ac:dyDescent="0.2"/>
    <row r="753" ht="12.75" x14ac:dyDescent="0.2"/>
    <row r="754" ht="12.75" x14ac:dyDescent="0.2"/>
    <row r="755" ht="12.75" x14ac:dyDescent="0.2"/>
    <row r="756" ht="12.75" x14ac:dyDescent="0.2"/>
    <row r="757" ht="12.75" x14ac:dyDescent="0.2"/>
    <row r="758" ht="12.75" x14ac:dyDescent="0.2"/>
    <row r="759" ht="12.75" x14ac:dyDescent="0.2"/>
    <row r="760" ht="12.75" x14ac:dyDescent="0.2"/>
    <row r="761" ht="12.75" x14ac:dyDescent="0.2"/>
    <row r="762" ht="12.75" x14ac:dyDescent="0.2"/>
    <row r="763" ht="12.75" x14ac:dyDescent="0.2"/>
    <row r="764" ht="12.75" x14ac:dyDescent="0.2"/>
    <row r="765" ht="12.75" x14ac:dyDescent="0.2"/>
    <row r="766" ht="12.75" x14ac:dyDescent="0.2"/>
    <row r="767" ht="12.75" x14ac:dyDescent="0.2"/>
    <row r="768" ht="12.75" x14ac:dyDescent="0.2"/>
    <row r="769" ht="12.75" x14ac:dyDescent="0.2"/>
    <row r="770" ht="12.75" x14ac:dyDescent="0.2"/>
    <row r="771" ht="12.75" x14ac:dyDescent="0.2"/>
    <row r="772" ht="12.75" x14ac:dyDescent="0.2"/>
    <row r="773" ht="12.75" x14ac:dyDescent="0.2"/>
    <row r="774" ht="12.75" x14ac:dyDescent="0.2"/>
    <row r="775" ht="12.75" x14ac:dyDescent="0.2"/>
    <row r="776" ht="12.75" x14ac:dyDescent="0.2"/>
    <row r="777" ht="12.75" x14ac:dyDescent="0.2"/>
    <row r="778" ht="12.75" x14ac:dyDescent="0.2"/>
    <row r="779" ht="12.75" x14ac:dyDescent="0.2"/>
    <row r="780" ht="12.75" x14ac:dyDescent="0.2"/>
    <row r="781" ht="12.75" x14ac:dyDescent="0.2"/>
    <row r="782" ht="12.75" x14ac:dyDescent="0.2"/>
    <row r="783" ht="12.75" x14ac:dyDescent="0.2"/>
    <row r="784" ht="12.75" x14ac:dyDescent="0.2"/>
    <row r="785" ht="12.75" x14ac:dyDescent="0.2"/>
    <row r="786" ht="12.75" x14ac:dyDescent="0.2"/>
    <row r="787" ht="12.75" x14ac:dyDescent="0.2"/>
    <row r="788" ht="12.75" x14ac:dyDescent="0.2"/>
    <row r="789" ht="12.75" x14ac:dyDescent="0.2"/>
    <row r="790" ht="12.75" x14ac:dyDescent="0.2"/>
    <row r="791" ht="12.75" x14ac:dyDescent="0.2"/>
    <row r="792" ht="12.75" x14ac:dyDescent="0.2"/>
    <row r="793" ht="12.75" x14ac:dyDescent="0.2"/>
    <row r="794" ht="12.75" x14ac:dyDescent="0.2"/>
    <row r="795" ht="12.75" x14ac:dyDescent="0.2"/>
    <row r="796" ht="12.75" x14ac:dyDescent="0.2"/>
    <row r="797" ht="12.75" x14ac:dyDescent="0.2"/>
    <row r="798" ht="12.75" x14ac:dyDescent="0.2"/>
    <row r="799" ht="12.75" x14ac:dyDescent="0.2"/>
    <row r="800" ht="12.75" x14ac:dyDescent="0.2"/>
    <row r="801" ht="12.75" x14ac:dyDescent="0.2"/>
    <row r="802" ht="12.75" x14ac:dyDescent="0.2"/>
    <row r="803" ht="12.75" x14ac:dyDescent="0.2"/>
    <row r="804" ht="12.75" x14ac:dyDescent="0.2"/>
    <row r="805" ht="12.75" x14ac:dyDescent="0.2"/>
    <row r="806" ht="12.75" x14ac:dyDescent="0.2"/>
    <row r="807" ht="12.75" x14ac:dyDescent="0.2"/>
    <row r="808" ht="12.75" x14ac:dyDescent="0.2"/>
    <row r="809" ht="12.75" x14ac:dyDescent="0.2"/>
    <row r="810" ht="12.75" x14ac:dyDescent="0.2"/>
    <row r="811" ht="12.75" x14ac:dyDescent="0.2"/>
    <row r="812" ht="12.75" x14ac:dyDescent="0.2"/>
    <row r="813" ht="12.75" x14ac:dyDescent="0.2"/>
    <row r="814" ht="12.75" x14ac:dyDescent="0.2"/>
    <row r="815" ht="12.75" x14ac:dyDescent="0.2"/>
    <row r="816" ht="12.75" x14ac:dyDescent="0.2"/>
    <row r="817" ht="12.75" x14ac:dyDescent="0.2"/>
    <row r="818" ht="12.75" x14ac:dyDescent="0.2"/>
    <row r="819" ht="12.75" x14ac:dyDescent="0.2"/>
    <row r="820" ht="12.75" x14ac:dyDescent="0.2"/>
    <row r="821" ht="12.75" x14ac:dyDescent="0.2"/>
    <row r="822" ht="12.75" x14ac:dyDescent="0.2"/>
    <row r="823" ht="12.75" x14ac:dyDescent="0.2"/>
    <row r="824" ht="12.75" x14ac:dyDescent="0.2"/>
    <row r="825" ht="12.75" x14ac:dyDescent="0.2"/>
    <row r="826" ht="12.75" x14ac:dyDescent="0.2"/>
    <row r="827" ht="12.75" x14ac:dyDescent="0.2"/>
    <row r="828" ht="12.75" x14ac:dyDescent="0.2"/>
    <row r="829" ht="12.75" x14ac:dyDescent="0.2"/>
    <row r="830" ht="12.75" x14ac:dyDescent="0.2"/>
    <row r="831" ht="12.75" x14ac:dyDescent="0.2"/>
    <row r="832" ht="12.75" x14ac:dyDescent="0.2"/>
    <row r="833" ht="12.75" x14ac:dyDescent="0.2"/>
    <row r="834" ht="12.75" x14ac:dyDescent="0.2"/>
    <row r="835" ht="12.75" x14ac:dyDescent="0.2"/>
    <row r="836" ht="12.75" x14ac:dyDescent="0.2"/>
    <row r="837" ht="12.75" x14ac:dyDescent="0.2"/>
    <row r="838" ht="12.75" x14ac:dyDescent="0.2"/>
    <row r="839" ht="12.75" x14ac:dyDescent="0.2"/>
    <row r="840" ht="12.75" x14ac:dyDescent="0.2"/>
    <row r="841" ht="12.75" x14ac:dyDescent="0.2"/>
    <row r="842" ht="12.75" x14ac:dyDescent="0.2"/>
    <row r="843" ht="12.75" x14ac:dyDescent="0.2"/>
    <row r="844" ht="12.75" x14ac:dyDescent="0.2"/>
    <row r="845" ht="12.75" x14ac:dyDescent="0.2"/>
    <row r="846" ht="12.75" x14ac:dyDescent="0.2"/>
    <row r="847" ht="12.75" x14ac:dyDescent="0.2"/>
  </sheetData>
  <mergeCells count="967">
    <mergeCell ref="B607:C607"/>
    <mergeCell ref="B608:C608"/>
    <mergeCell ref="B609:C609"/>
    <mergeCell ref="N602:O603"/>
    <mergeCell ref="B604:C604"/>
    <mergeCell ref="F604:G604"/>
    <mergeCell ref="H604:I604"/>
    <mergeCell ref="J604:K604"/>
    <mergeCell ref="L604:M604"/>
    <mergeCell ref="N604:O604"/>
    <mergeCell ref="B605:C605"/>
    <mergeCell ref="D605:M605"/>
    <mergeCell ref="N605:O605"/>
    <mergeCell ref="L598:L599"/>
    <mergeCell ref="M598:M599"/>
    <mergeCell ref="B600:C600"/>
    <mergeCell ref="F600:G600"/>
    <mergeCell ref="H600:I600"/>
    <mergeCell ref="J600:K600"/>
    <mergeCell ref="B602:C603"/>
    <mergeCell ref="D602:D603"/>
    <mergeCell ref="E602:E603"/>
    <mergeCell ref="F602:G603"/>
    <mergeCell ref="H602:I603"/>
    <mergeCell ref="J602:K603"/>
    <mergeCell ref="L602:M603"/>
    <mergeCell ref="B590:K590"/>
    <mergeCell ref="B592:C592"/>
    <mergeCell ref="B593:C593"/>
    <mergeCell ref="B594:C594"/>
    <mergeCell ref="B595:C595"/>
    <mergeCell ref="B596:H596"/>
    <mergeCell ref="B598:C599"/>
    <mergeCell ref="D598:D599"/>
    <mergeCell ref="E598:E599"/>
    <mergeCell ref="F598:G599"/>
    <mergeCell ref="H598:I599"/>
    <mergeCell ref="J598:K599"/>
    <mergeCell ref="L586:L587"/>
    <mergeCell ref="B588:C588"/>
    <mergeCell ref="F588:G588"/>
    <mergeCell ref="H588:I588"/>
    <mergeCell ref="J588:K588"/>
    <mergeCell ref="B589:C589"/>
    <mergeCell ref="F589:G589"/>
    <mergeCell ref="H589:I589"/>
    <mergeCell ref="J589:K589"/>
    <mergeCell ref="B586:C587"/>
    <mergeCell ref="D586:D587"/>
    <mergeCell ref="E586:E587"/>
    <mergeCell ref="F586:G587"/>
    <mergeCell ref="H586:I587"/>
    <mergeCell ref="J586:K587"/>
    <mergeCell ref="B583:C583"/>
    <mergeCell ref="F583:G583"/>
    <mergeCell ref="H583:I583"/>
    <mergeCell ref="J583:K583"/>
    <mergeCell ref="B584:C584"/>
    <mergeCell ref="L579:L580"/>
    <mergeCell ref="N579:O580"/>
    <mergeCell ref="B581:C581"/>
    <mergeCell ref="F581:G581"/>
    <mergeCell ref="H581:I581"/>
    <mergeCell ref="J581:K581"/>
    <mergeCell ref="N581:O581"/>
    <mergeCell ref="B582:C582"/>
    <mergeCell ref="N582:O582"/>
    <mergeCell ref="B570:C570"/>
    <mergeCell ref="B571:C571"/>
    <mergeCell ref="B572:C572"/>
    <mergeCell ref="B574:J574"/>
    <mergeCell ref="B576:C576"/>
    <mergeCell ref="B577:C577"/>
    <mergeCell ref="B579:C580"/>
    <mergeCell ref="D579:D580"/>
    <mergeCell ref="E579:E580"/>
    <mergeCell ref="F579:G580"/>
    <mergeCell ref="H579:I580"/>
    <mergeCell ref="J579:K580"/>
    <mergeCell ref="B564:C564"/>
    <mergeCell ref="B565:C565"/>
    <mergeCell ref="B566:C566"/>
    <mergeCell ref="B567:C567"/>
    <mergeCell ref="B568:C568"/>
    <mergeCell ref="B569:C569"/>
    <mergeCell ref="N556:O557"/>
    <mergeCell ref="B558:C558"/>
    <mergeCell ref="F558:G558"/>
    <mergeCell ref="H558:I558"/>
    <mergeCell ref="J558:K558"/>
    <mergeCell ref="L558:M558"/>
    <mergeCell ref="N558:O558"/>
    <mergeCell ref="B559:C559"/>
    <mergeCell ref="D559:M559"/>
    <mergeCell ref="N559:O559"/>
    <mergeCell ref="L552:L553"/>
    <mergeCell ref="M552:M553"/>
    <mergeCell ref="B554:C554"/>
    <mergeCell ref="F554:G554"/>
    <mergeCell ref="H554:I554"/>
    <mergeCell ref="J554:K554"/>
    <mergeCell ref="B556:C557"/>
    <mergeCell ref="D556:D557"/>
    <mergeCell ref="E556:E557"/>
    <mergeCell ref="F556:G557"/>
    <mergeCell ref="H556:I557"/>
    <mergeCell ref="J556:K557"/>
    <mergeCell ref="L556:M557"/>
    <mergeCell ref="B544:K544"/>
    <mergeCell ref="B546:C546"/>
    <mergeCell ref="B547:C547"/>
    <mergeCell ref="B548:C548"/>
    <mergeCell ref="B549:C549"/>
    <mergeCell ref="B550:H550"/>
    <mergeCell ref="B552:C553"/>
    <mergeCell ref="D552:D553"/>
    <mergeCell ref="E552:E553"/>
    <mergeCell ref="F552:G553"/>
    <mergeCell ref="H552:I553"/>
    <mergeCell ref="J552:K553"/>
    <mergeCell ref="L540:L541"/>
    <mergeCell ref="B542:C542"/>
    <mergeCell ref="F542:G542"/>
    <mergeCell ref="H542:I542"/>
    <mergeCell ref="J542:K542"/>
    <mergeCell ref="B543:C543"/>
    <mergeCell ref="F543:G543"/>
    <mergeCell ref="H543:I543"/>
    <mergeCell ref="J543:K543"/>
    <mergeCell ref="B536:C536"/>
    <mergeCell ref="F536:G536"/>
    <mergeCell ref="H536:I536"/>
    <mergeCell ref="J536:K536"/>
    <mergeCell ref="B537:C537"/>
    <mergeCell ref="B538:C538"/>
    <mergeCell ref="B540:C541"/>
    <mergeCell ref="D540:D541"/>
    <mergeCell ref="E540:E541"/>
    <mergeCell ref="F540:G541"/>
    <mergeCell ref="H540:I541"/>
    <mergeCell ref="J540:K541"/>
    <mergeCell ref="L532:L533"/>
    <mergeCell ref="N532:O533"/>
    <mergeCell ref="B534:C534"/>
    <mergeCell ref="F534:G534"/>
    <mergeCell ref="H534:I534"/>
    <mergeCell ref="J534:K534"/>
    <mergeCell ref="N534:O534"/>
    <mergeCell ref="B535:C535"/>
    <mergeCell ref="N535:O535"/>
    <mergeCell ref="B526:C526"/>
    <mergeCell ref="B527:J527"/>
    <mergeCell ref="B529:C529"/>
    <mergeCell ref="B530:C530"/>
    <mergeCell ref="B532:C533"/>
    <mergeCell ref="D532:D533"/>
    <mergeCell ref="E532:E533"/>
    <mergeCell ref="F532:G533"/>
    <mergeCell ref="H532:I533"/>
    <mergeCell ref="J532:K533"/>
    <mergeCell ref="B517:C517"/>
    <mergeCell ref="B518:C518"/>
    <mergeCell ref="B519:C519"/>
    <mergeCell ref="B520:C520"/>
    <mergeCell ref="B521:C521"/>
    <mergeCell ref="B522:C522"/>
    <mergeCell ref="B523:C523"/>
    <mergeCell ref="B524:C524"/>
    <mergeCell ref="B454:C454"/>
    <mergeCell ref="B455:C455"/>
    <mergeCell ref="B456:C456"/>
    <mergeCell ref="B464:C464"/>
    <mergeCell ref="B465:C465"/>
    <mergeCell ref="B466:C466"/>
    <mergeCell ref="B467:C467"/>
    <mergeCell ref="B468:C468"/>
    <mergeCell ref="B469:C469"/>
    <mergeCell ref="B470:C470"/>
    <mergeCell ref="B471:C471"/>
    <mergeCell ref="B477:C477"/>
    <mergeCell ref="B478:C478"/>
    <mergeCell ref="B480:C481"/>
    <mergeCell ref="B511:C511"/>
    <mergeCell ref="B509:C509"/>
    <mergeCell ref="L449:M450"/>
    <mergeCell ref="N449:O450"/>
    <mergeCell ref="B451:C451"/>
    <mergeCell ref="F451:G451"/>
    <mergeCell ref="H451:I451"/>
    <mergeCell ref="J451:K451"/>
    <mergeCell ref="L451:M451"/>
    <mergeCell ref="N451:O451"/>
    <mergeCell ref="B452:C452"/>
    <mergeCell ref="D452:M452"/>
    <mergeCell ref="N452:O452"/>
    <mergeCell ref="B447:C447"/>
    <mergeCell ref="F447:G447"/>
    <mergeCell ref="H447:I447"/>
    <mergeCell ref="J447:K447"/>
    <mergeCell ref="B449:C450"/>
    <mergeCell ref="D449:D450"/>
    <mergeCell ref="E449:E450"/>
    <mergeCell ref="F449:G450"/>
    <mergeCell ref="H449:I450"/>
    <mergeCell ref="J449:K450"/>
    <mergeCell ref="B443:H443"/>
    <mergeCell ref="B445:C446"/>
    <mergeCell ref="D445:D446"/>
    <mergeCell ref="E445:E446"/>
    <mergeCell ref="F445:G446"/>
    <mergeCell ref="H445:I446"/>
    <mergeCell ref="J445:K446"/>
    <mergeCell ref="L445:L446"/>
    <mergeCell ref="M445:M446"/>
    <mergeCell ref="B436:C436"/>
    <mergeCell ref="F436:G436"/>
    <mergeCell ref="H436:I436"/>
    <mergeCell ref="J436:K436"/>
    <mergeCell ref="B437:K437"/>
    <mergeCell ref="B439:C439"/>
    <mergeCell ref="B440:C440"/>
    <mergeCell ref="B441:C441"/>
    <mergeCell ref="B442:C442"/>
    <mergeCell ref="B433:C434"/>
    <mergeCell ref="D433:D434"/>
    <mergeCell ref="E433:E434"/>
    <mergeCell ref="F433:G434"/>
    <mergeCell ref="H433:I434"/>
    <mergeCell ref="J433:K434"/>
    <mergeCell ref="L433:L434"/>
    <mergeCell ref="B435:C435"/>
    <mergeCell ref="F435:G435"/>
    <mergeCell ref="H435:I435"/>
    <mergeCell ref="J435:K435"/>
    <mergeCell ref="L428:L429"/>
    <mergeCell ref="N428:O429"/>
    <mergeCell ref="B430:C430"/>
    <mergeCell ref="F430:G430"/>
    <mergeCell ref="H430:I430"/>
    <mergeCell ref="J430:K430"/>
    <mergeCell ref="N430:O430"/>
    <mergeCell ref="B431:C431"/>
    <mergeCell ref="N431:O431"/>
    <mergeCell ref="B418:C418"/>
    <mergeCell ref="B419:C419"/>
    <mergeCell ref="B420:C420"/>
    <mergeCell ref="B421:C421"/>
    <mergeCell ref="B423:J423"/>
    <mergeCell ref="B425:C425"/>
    <mergeCell ref="B426:C426"/>
    <mergeCell ref="B428:C429"/>
    <mergeCell ref="D428:D429"/>
    <mergeCell ref="E428:E429"/>
    <mergeCell ref="F428:G429"/>
    <mergeCell ref="H428:I429"/>
    <mergeCell ref="J428:K429"/>
    <mergeCell ref="B405:C405"/>
    <mergeCell ref="B406:C406"/>
    <mergeCell ref="B407:C407"/>
    <mergeCell ref="B412:C412"/>
    <mergeCell ref="B413:C413"/>
    <mergeCell ref="B414:C414"/>
    <mergeCell ref="B415:C415"/>
    <mergeCell ref="B416:C416"/>
    <mergeCell ref="B417:C417"/>
    <mergeCell ref="L400:M401"/>
    <mergeCell ref="N400:O401"/>
    <mergeCell ref="B402:C402"/>
    <mergeCell ref="F402:G402"/>
    <mergeCell ref="H402:I402"/>
    <mergeCell ref="J402:K402"/>
    <mergeCell ref="L402:M402"/>
    <mergeCell ref="N402:O402"/>
    <mergeCell ref="B403:C403"/>
    <mergeCell ref="D403:M403"/>
    <mergeCell ref="N403:O403"/>
    <mergeCell ref="B398:C398"/>
    <mergeCell ref="F398:G398"/>
    <mergeCell ref="H398:I398"/>
    <mergeCell ref="J398:K398"/>
    <mergeCell ref="B400:C401"/>
    <mergeCell ref="D400:D401"/>
    <mergeCell ref="E400:E401"/>
    <mergeCell ref="F400:G401"/>
    <mergeCell ref="H400:I401"/>
    <mergeCell ref="J400:K401"/>
    <mergeCell ref="B394:H394"/>
    <mergeCell ref="B396:C397"/>
    <mergeCell ref="D396:D397"/>
    <mergeCell ref="E396:E397"/>
    <mergeCell ref="F396:G397"/>
    <mergeCell ref="H396:I397"/>
    <mergeCell ref="J396:K397"/>
    <mergeCell ref="L396:L397"/>
    <mergeCell ref="M396:M397"/>
    <mergeCell ref="B387:C387"/>
    <mergeCell ref="F387:G387"/>
    <mergeCell ref="H387:I387"/>
    <mergeCell ref="J387:K387"/>
    <mergeCell ref="B388:K388"/>
    <mergeCell ref="B390:C390"/>
    <mergeCell ref="B391:C391"/>
    <mergeCell ref="B392:C392"/>
    <mergeCell ref="B393:C393"/>
    <mergeCell ref="B384:C385"/>
    <mergeCell ref="D384:D385"/>
    <mergeCell ref="E384:E385"/>
    <mergeCell ref="F384:G385"/>
    <mergeCell ref="H384:I385"/>
    <mergeCell ref="J384:K385"/>
    <mergeCell ref="L384:L385"/>
    <mergeCell ref="B386:C386"/>
    <mergeCell ref="F386:G386"/>
    <mergeCell ref="H386:I386"/>
    <mergeCell ref="J386:K386"/>
    <mergeCell ref="L379:L380"/>
    <mergeCell ref="N379:O380"/>
    <mergeCell ref="B381:C381"/>
    <mergeCell ref="F381:G381"/>
    <mergeCell ref="H381:I381"/>
    <mergeCell ref="J381:K381"/>
    <mergeCell ref="N381:O381"/>
    <mergeCell ref="B382:C382"/>
    <mergeCell ref="N382:O382"/>
    <mergeCell ref="B369:C369"/>
    <mergeCell ref="B370:C370"/>
    <mergeCell ref="B371:C371"/>
    <mergeCell ref="B372:C372"/>
    <mergeCell ref="B374:J374"/>
    <mergeCell ref="B376:C376"/>
    <mergeCell ref="B377:C377"/>
    <mergeCell ref="B379:C380"/>
    <mergeCell ref="D379:D380"/>
    <mergeCell ref="E379:E380"/>
    <mergeCell ref="F379:G380"/>
    <mergeCell ref="H379:I380"/>
    <mergeCell ref="J379:K380"/>
    <mergeCell ref="B356:C356"/>
    <mergeCell ref="B357:C357"/>
    <mergeCell ref="B358:C358"/>
    <mergeCell ref="B363:C363"/>
    <mergeCell ref="B364:C364"/>
    <mergeCell ref="B365:C365"/>
    <mergeCell ref="B366:C366"/>
    <mergeCell ref="B367:C367"/>
    <mergeCell ref="B368:C368"/>
    <mergeCell ref="N351:O352"/>
    <mergeCell ref="B353:C353"/>
    <mergeCell ref="F353:G353"/>
    <mergeCell ref="H353:I353"/>
    <mergeCell ref="J353:K353"/>
    <mergeCell ref="L353:M353"/>
    <mergeCell ref="N353:O353"/>
    <mergeCell ref="B354:C354"/>
    <mergeCell ref="D354:M354"/>
    <mergeCell ref="N354:O354"/>
    <mergeCell ref="J347:K348"/>
    <mergeCell ref="L347:L348"/>
    <mergeCell ref="M347:M348"/>
    <mergeCell ref="B349:C349"/>
    <mergeCell ref="F349:G349"/>
    <mergeCell ref="H349:I349"/>
    <mergeCell ref="J349:K349"/>
    <mergeCell ref="B351:C352"/>
    <mergeCell ref="D351:D352"/>
    <mergeCell ref="E351:E352"/>
    <mergeCell ref="F351:G352"/>
    <mergeCell ref="H351:I352"/>
    <mergeCell ref="J351:K352"/>
    <mergeCell ref="L351:M352"/>
    <mergeCell ref="B342:C342"/>
    <mergeCell ref="B343:C343"/>
    <mergeCell ref="B344:C344"/>
    <mergeCell ref="B345:H345"/>
    <mergeCell ref="B347:C348"/>
    <mergeCell ref="D347:D348"/>
    <mergeCell ref="E347:E348"/>
    <mergeCell ref="F347:G348"/>
    <mergeCell ref="H347:I348"/>
    <mergeCell ref="L335:L336"/>
    <mergeCell ref="B337:C337"/>
    <mergeCell ref="F337:G337"/>
    <mergeCell ref="H337:I337"/>
    <mergeCell ref="J337:K337"/>
    <mergeCell ref="B338:C338"/>
    <mergeCell ref="F338:G338"/>
    <mergeCell ref="H338:I338"/>
    <mergeCell ref="J338:K338"/>
    <mergeCell ref="L330:L331"/>
    <mergeCell ref="N330:O331"/>
    <mergeCell ref="B332:C332"/>
    <mergeCell ref="F332:G332"/>
    <mergeCell ref="H332:I332"/>
    <mergeCell ref="J332:K332"/>
    <mergeCell ref="N332:O332"/>
    <mergeCell ref="B333:C333"/>
    <mergeCell ref="N333:O333"/>
    <mergeCell ref="B211:C211"/>
    <mergeCell ref="B212:C212"/>
    <mergeCell ref="L150:M151"/>
    <mergeCell ref="B157:C157"/>
    <mergeCell ref="B158:C158"/>
    <mergeCell ref="B159:C159"/>
    <mergeCell ref="N150:O151"/>
    <mergeCell ref="B152:C152"/>
    <mergeCell ref="F152:G152"/>
    <mergeCell ref="H152:I152"/>
    <mergeCell ref="J152:K152"/>
    <mergeCell ref="L152:M152"/>
    <mergeCell ref="N152:O152"/>
    <mergeCell ref="B153:C153"/>
    <mergeCell ref="D153:M153"/>
    <mergeCell ref="N153:O153"/>
    <mergeCell ref="B171:C171"/>
    <mergeCell ref="B172:C172"/>
    <mergeCell ref="B173:C173"/>
    <mergeCell ref="B189:K189"/>
    <mergeCell ref="B191:C191"/>
    <mergeCell ref="B193:C193"/>
    <mergeCell ref="B194:C194"/>
    <mergeCell ref="N180:O181"/>
    <mergeCell ref="B148:C148"/>
    <mergeCell ref="F148:G148"/>
    <mergeCell ref="H148:I148"/>
    <mergeCell ref="J148:K148"/>
    <mergeCell ref="B150:C151"/>
    <mergeCell ref="D150:D151"/>
    <mergeCell ref="E150:E151"/>
    <mergeCell ref="F150:G151"/>
    <mergeCell ref="H150:I151"/>
    <mergeCell ref="J150:K151"/>
    <mergeCell ref="B144:H144"/>
    <mergeCell ref="B146:C147"/>
    <mergeCell ref="D146:D147"/>
    <mergeCell ref="E146:E147"/>
    <mergeCell ref="F146:G147"/>
    <mergeCell ref="H146:I147"/>
    <mergeCell ref="J146:K147"/>
    <mergeCell ref="L146:L147"/>
    <mergeCell ref="M146:M147"/>
    <mergeCell ref="B137:C137"/>
    <mergeCell ref="F137:G137"/>
    <mergeCell ref="H137:I137"/>
    <mergeCell ref="J137:K137"/>
    <mergeCell ref="B138:K138"/>
    <mergeCell ref="B140:C140"/>
    <mergeCell ref="B141:C141"/>
    <mergeCell ref="B142:C142"/>
    <mergeCell ref="B143:C143"/>
    <mergeCell ref="N129:O130"/>
    <mergeCell ref="B131:C131"/>
    <mergeCell ref="F131:G131"/>
    <mergeCell ref="H131:I131"/>
    <mergeCell ref="J131:K131"/>
    <mergeCell ref="N131:O131"/>
    <mergeCell ref="B132:C132"/>
    <mergeCell ref="N132:O132"/>
    <mergeCell ref="B134:C135"/>
    <mergeCell ref="D134:D135"/>
    <mergeCell ref="E134:E135"/>
    <mergeCell ref="F134:G135"/>
    <mergeCell ref="H134:I135"/>
    <mergeCell ref="J134:K135"/>
    <mergeCell ref="L134:L135"/>
    <mergeCell ref="J129:K130"/>
    <mergeCell ref="J104:K105"/>
    <mergeCell ref="L104:L105"/>
    <mergeCell ref="M104:M105"/>
    <mergeCell ref="N87:O88"/>
    <mergeCell ref="F89:G89"/>
    <mergeCell ref="H89:I89"/>
    <mergeCell ref="J89:K89"/>
    <mergeCell ref="N89:O89"/>
    <mergeCell ref="N90:O90"/>
    <mergeCell ref="B102:H102"/>
    <mergeCell ref="B104:C105"/>
    <mergeCell ref="D104:D105"/>
    <mergeCell ref="E104:E105"/>
    <mergeCell ref="F104:G105"/>
    <mergeCell ref="H104:I105"/>
    <mergeCell ref="B92:C93"/>
    <mergeCell ref="D92:D93"/>
    <mergeCell ref="E92:E93"/>
    <mergeCell ref="F92:G93"/>
    <mergeCell ref="H92:I93"/>
    <mergeCell ref="J92:K93"/>
    <mergeCell ref="L92:L93"/>
    <mergeCell ref="B90:C90"/>
    <mergeCell ref="J87:K88"/>
    <mergeCell ref="L58:M59"/>
    <mergeCell ref="N58:O59"/>
    <mergeCell ref="F60:G60"/>
    <mergeCell ref="H60:I60"/>
    <mergeCell ref="J60:K60"/>
    <mergeCell ref="L60:M60"/>
    <mergeCell ref="N60:O60"/>
    <mergeCell ref="D61:M61"/>
    <mergeCell ref="N61:O61"/>
    <mergeCell ref="C2:K2"/>
    <mergeCell ref="B21:C21"/>
    <mergeCell ref="B22:C22"/>
    <mergeCell ref="B23:C23"/>
    <mergeCell ref="B24:C24"/>
    <mergeCell ref="B25:C25"/>
    <mergeCell ref="B27:C27"/>
    <mergeCell ref="B65:C65"/>
    <mergeCell ref="B66:C66"/>
    <mergeCell ref="B28:C28"/>
    <mergeCell ref="B30:C30"/>
    <mergeCell ref="B39:C39"/>
    <mergeCell ref="F39:G39"/>
    <mergeCell ref="H39:I39"/>
    <mergeCell ref="J39:K39"/>
    <mergeCell ref="B37:C38"/>
    <mergeCell ref="D37:D38"/>
    <mergeCell ref="B44:C44"/>
    <mergeCell ref="F44:G44"/>
    <mergeCell ref="H44:I44"/>
    <mergeCell ref="J44:K44"/>
    <mergeCell ref="B45:C45"/>
    <mergeCell ref="F45:G45"/>
    <mergeCell ref="H45:I45"/>
    <mergeCell ref="N40:O40"/>
    <mergeCell ref="B42:C43"/>
    <mergeCell ref="D42:D43"/>
    <mergeCell ref="E42:E43"/>
    <mergeCell ref="F42:G43"/>
    <mergeCell ref="H42:I43"/>
    <mergeCell ref="J42:K43"/>
    <mergeCell ref="L42:L43"/>
    <mergeCell ref="B26:C26"/>
    <mergeCell ref="B29:C29"/>
    <mergeCell ref="B32:J32"/>
    <mergeCell ref="B34:C34"/>
    <mergeCell ref="B35:C35"/>
    <mergeCell ref="N37:O38"/>
    <mergeCell ref="N39:O39"/>
    <mergeCell ref="J45:K45"/>
    <mergeCell ref="E37:E38"/>
    <mergeCell ref="F37:G38"/>
    <mergeCell ref="H37:I38"/>
    <mergeCell ref="J37:K38"/>
    <mergeCell ref="B58:C59"/>
    <mergeCell ref="D58:D59"/>
    <mergeCell ref="E58:E59"/>
    <mergeCell ref="F58:G59"/>
    <mergeCell ref="H58:I59"/>
    <mergeCell ref="J58:K59"/>
    <mergeCell ref="B46:K46"/>
    <mergeCell ref="B48:C48"/>
    <mergeCell ref="B49:C49"/>
    <mergeCell ref="B50:C50"/>
    <mergeCell ref="B51:C51"/>
    <mergeCell ref="B52:H52"/>
    <mergeCell ref="B40:C40"/>
    <mergeCell ref="L54:L55"/>
    <mergeCell ref="M54:M55"/>
    <mergeCell ref="B56:C56"/>
    <mergeCell ref="F56:G56"/>
    <mergeCell ref="H56:I56"/>
    <mergeCell ref="J56:K56"/>
    <mergeCell ref="B54:C55"/>
    <mergeCell ref="D54:D55"/>
    <mergeCell ref="E54:E55"/>
    <mergeCell ref="F54:G55"/>
    <mergeCell ref="H54:I55"/>
    <mergeCell ref="J54:K55"/>
    <mergeCell ref="B77:C77"/>
    <mergeCell ref="B80:C80"/>
    <mergeCell ref="B60:C60"/>
    <mergeCell ref="B61:C61"/>
    <mergeCell ref="B67:C67"/>
    <mergeCell ref="B79:C79"/>
    <mergeCell ref="B81:J81"/>
    <mergeCell ref="B72:C72"/>
    <mergeCell ref="B73:C73"/>
    <mergeCell ref="B74:C74"/>
    <mergeCell ref="B75:C75"/>
    <mergeCell ref="B76:C76"/>
    <mergeCell ref="B78:C78"/>
    <mergeCell ref="J95:K95"/>
    <mergeCell ref="B94:C94"/>
    <mergeCell ref="F94:G94"/>
    <mergeCell ref="H94:I94"/>
    <mergeCell ref="J94:K94"/>
    <mergeCell ref="B96:K96"/>
    <mergeCell ref="B98:C98"/>
    <mergeCell ref="B87:C88"/>
    <mergeCell ref="D87:D88"/>
    <mergeCell ref="E87:E88"/>
    <mergeCell ref="F87:G88"/>
    <mergeCell ref="H87:I88"/>
    <mergeCell ref="B89:C89"/>
    <mergeCell ref="B83:C83"/>
    <mergeCell ref="B84:C84"/>
    <mergeCell ref="B85:H85"/>
    <mergeCell ref="B166:C166"/>
    <mergeCell ref="B167:C167"/>
    <mergeCell ref="B168:C168"/>
    <mergeCell ref="B169:C169"/>
    <mergeCell ref="B170:C170"/>
    <mergeCell ref="B99:C99"/>
    <mergeCell ref="B100:C100"/>
    <mergeCell ref="B101:C101"/>
    <mergeCell ref="B95:C95"/>
    <mergeCell ref="F95:G95"/>
    <mergeCell ref="H95:I95"/>
    <mergeCell ref="B122:C122"/>
    <mergeCell ref="B124:J124"/>
    <mergeCell ref="B126:C126"/>
    <mergeCell ref="B127:C127"/>
    <mergeCell ref="B129:C130"/>
    <mergeCell ref="D129:D130"/>
    <mergeCell ref="E129:E130"/>
    <mergeCell ref="F129:G130"/>
    <mergeCell ref="H129:I130"/>
    <mergeCell ref="J106:K106"/>
    <mergeCell ref="B108:C108"/>
    <mergeCell ref="B109:C109"/>
    <mergeCell ref="B110:C110"/>
    <mergeCell ref="B111:G111"/>
    <mergeCell ref="B106:C106"/>
    <mergeCell ref="F106:G106"/>
    <mergeCell ref="H106:I106"/>
    <mergeCell ref="B123:C123"/>
    <mergeCell ref="B115:C115"/>
    <mergeCell ref="B116:C116"/>
    <mergeCell ref="B117:C117"/>
    <mergeCell ref="B118:C118"/>
    <mergeCell ref="B119:C119"/>
    <mergeCell ref="B120:C120"/>
    <mergeCell ref="B121:C121"/>
    <mergeCell ref="B136:C136"/>
    <mergeCell ref="F136:G136"/>
    <mergeCell ref="H136:I136"/>
    <mergeCell ref="J136:K136"/>
    <mergeCell ref="B208:C208"/>
    <mergeCell ref="B164:C164"/>
    <mergeCell ref="B165:C165"/>
    <mergeCell ref="B175:J175"/>
    <mergeCell ref="B177:C177"/>
    <mergeCell ref="B178:C178"/>
    <mergeCell ref="B180:C181"/>
    <mergeCell ref="D180:D181"/>
    <mergeCell ref="E180:E181"/>
    <mergeCell ref="F180:G181"/>
    <mergeCell ref="H180:I181"/>
    <mergeCell ref="J180:K181"/>
    <mergeCell ref="B187:C187"/>
    <mergeCell ref="F187:G187"/>
    <mergeCell ref="H187:I187"/>
    <mergeCell ref="J187:K187"/>
    <mergeCell ref="B188:C188"/>
    <mergeCell ref="F188:G188"/>
    <mergeCell ref="H188:I188"/>
    <mergeCell ref="J188:K188"/>
    <mergeCell ref="N182:O182"/>
    <mergeCell ref="B183:C183"/>
    <mergeCell ref="N183:O183"/>
    <mergeCell ref="B185:C186"/>
    <mergeCell ref="D185:D186"/>
    <mergeCell ref="E185:E186"/>
    <mergeCell ref="F185:G186"/>
    <mergeCell ref="H185:I186"/>
    <mergeCell ref="J185:K186"/>
    <mergeCell ref="L185:L186"/>
    <mergeCell ref="L180:L181"/>
    <mergeCell ref="B192:C192"/>
    <mergeCell ref="B195:H195"/>
    <mergeCell ref="B197:C198"/>
    <mergeCell ref="D197:D198"/>
    <mergeCell ref="E197:E198"/>
    <mergeCell ref="F197:G198"/>
    <mergeCell ref="H197:I198"/>
    <mergeCell ref="J197:K198"/>
    <mergeCell ref="L197:L198"/>
    <mergeCell ref="B182:C182"/>
    <mergeCell ref="F182:G182"/>
    <mergeCell ref="H182:I182"/>
    <mergeCell ref="J182:K182"/>
    <mergeCell ref="M197:M198"/>
    <mergeCell ref="B199:C199"/>
    <mergeCell ref="F199:G199"/>
    <mergeCell ref="H199:I199"/>
    <mergeCell ref="J199:K199"/>
    <mergeCell ref="B201:C202"/>
    <mergeCell ref="D201:D202"/>
    <mergeCell ref="E201:E202"/>
    <mergeCell ref="F201:G202"/>
    <mergeCell ref="H201:I202"/>
    <mergeCell ref="J201:K202"/>
    <mergeCell ref="L201:M202"/>
    <mergeCell ref="B206:C206"/>
    <mergeCell ref="B207:C207"/>
    <mergeCell ref="N201:O202"/>
    <mergeCell ref="B203:C203"/>
    <mergeCell ref="F203:G203"/>
    <mergeCell ref="H203:I203"/>
    <mergeCell ref="J203:K203"/>
    <mergeCell ref="L203:M203"/>
    <mergeCell ref="N203:O203"/>
    <mergeCell ref="B204:C204"/>
    <mergeCell ref="D204:M204"/>
    <mergeCell ref="N204:O204"/>
    <mergeCell ref="B258:C258"/>
    <mergeCell ref="N256:O256"/>
    <mergeCell ref="D256:M256"/>
    <mergeCell ref="B256:C256"/>
    <mergeCell ref="N255:O255"/>
    <mergeCell ref="L255:M255"/>
    <mergeCell ref="J255:K255"/>
    <mergeCell ref="H255:I255"/>
    <mergeCell ref="F255:G255"/>
    <mergeCell ref="B255:C255"/>
    <mergeCell ref="N253:O254"/>
    <mergeCell ref="L253:M254"/>
    <mergeCell ref="J253:K254"/>
    <mergeCell ref="H253:I254"/>
    <mergeCell ref="F253:G254"/>
    <mergeCell ref="E253:E254"/>
    <mergeCell ref="D253:D254"/>
    <mergeCell ref="B253:C254"/>
    <mergeCell ref="J251:K251"/>
    <mergeCell ref="H251:I251"/>
    <mergeCell ref="F251:G251"/>
    <mergeCell ref="B251:C251"/>
    <mergeCell ref="M249:M250"/>
    <mergeCell ref="L249:L250"/>
    <mergeCell ref="J249:K250"/>
    <mergeCell ref="H249:I250"/>
    <mergeCell ref="F249:G250"/>
    <mergeCell ref="E249:E250"/>
    <mergeCell ref="D249:D250"/>
    <mergeCell ref="B249:C250"/>
    <mergeCell ref="B247:H247"/>
    <mergeCell ref="L237:L238"/>
    <mergeCell ref="J237:K238"/>
    <mergeCell ref="H237:I238"/>
    <mergeCell ref="F237:G238"/>
    <mergeCell ref="E237:E238"/>
    <mergeCell ref="D237:D238"/>
    <mergeCell ref="B237:C238"/>
    <mergeCell ref="B246:C246"/>
    <mergeCell ref="B245:C245"/>
    <mergeCell ref="B244:C244"/>
    <mergeCell ref="B243:C243"/>
    <mergeCell ref="B241:K241"/>
    <mergeCell ref="J240:K240"/>
    <mergeCell ref="H240:I240"/>
    <mergeCell ref="F240:G240"/>
    <mergeCell ref="B240:C240"/>
    <mergeCell ref="N235:O235"/>
    <mergeCell ref="B235:C235"/>
    <mergeCell ref="N234:O234"/>
    <mergeCell ref="J234:K234"/>
    <mergeCell ref="H234:I234"/>
    <mergeCell ref="F234:G234"/>
    <mergeCell ref="B234:C234"/>
    <mergeCell ref="N232:O233"/>
    <mergeCell ref="L232:L233"/>
    <mergeCell ref="J232:K233"/>
    <mergeCell ref="H232:I233"/>
    <mergeCell ref="F232:G233"/>
    <mergeCell ref="E232:E233"/>
    <mergeCell ref="D232:D233"/>
    <mergeCell ref="B232:C233"/>
    <mergeCell ref="B219:C219"/>
    <mergeCell ref="B218:C218"/>
    <mergeCell ref="B217:C217"/>
    <mergeCell ref="B216:C216"/>
    <mergeCell ref="B265:C265"/>
    <mergeCell ref="B266:C266"/>
    <mergeCell ref="B267:C267"/>
    <mergeCell ref="B268:C268"/>
    <mergeCell ref="B269:C269"/>
    <mergeCell ref="B230:C230"/>
    <mergeCell ref="B229:C229"/>
    <mergeCell ref="B227:J227"/>
    <mergeCell ref="B225:C225"/>
    <mergeCell ref="B224:C224"/>
    <mergeCell ref="B223:C223"/>
    <mergeCell ref="B222:C222"/>
    <mergeCell ref="B221:C221"/>
    <mergeCell ref="B220:C220"/>
    <mergeCell ref="J239:K239"/>
    <mergeCell ref="H239:I239"/>
    <mergeCell ref="F239:G239"/>
    <mergeCell ref="B239:C239"/>
    <mergeCell ref="B260:C260"/>
    <mergeCell ref="B259:C259"/>
    <mergeCell ref="B270:C270"/>
    <mergeCell ref="B271:C271"/>
    <mergeCell ref="B272:C272"/>
    <mergeCell ref="B273:C273"/>
    <mergeCell ref="B274:C274"/>
    <mergeCell ref="B276:J276"/>
    <mergeCell ref="B278:C278"/>
    <mergeCell ref="B279:C279"/>
    <mergeCell ref="B281:C282"/>
    <mergeCell ref="D281:D282"/>
    <mergeCell ref="E281:E282"/>
    <mergeCell ref="F281:G282"/>
    <mergeCell ref="H281:I282"/>
    <mergeCell ref="J281:K282"/>
    <mergeCell ref="L281:L282"/>
    <mergeCell ref="N281:O282"/>
    <mergeCell ref="B283:C283"/>
    <mergeCell ref="F283:G283"/>
    <mergeCell ref="H283:I283"/>
    <mergeCell ref="J283:K283"/>
    <mergeCell ref="N283:O283"/>
    <mergeCell ref="B284:C284"/>
    <mergeCell ref="N284:O284"/>
    <mergeCell ref="B286:C287"/>
    <mergeCell ref="D286:D287"/>
    <mergeCell ref="E286:E287"/>
    <mergeCell ref="F286:G287"/>
    <mergeCell ref="H286:I287"/>
    <mergeCell ref="J286:K287"/>
    <mergeCell ref="L286:L287"/>
    <mergeCell ref="B288:C288"/>
    <mergeCell ref="F288:G288"/>
    <mergeCell ref="H288:I288"/>
    <mergeCell ref="J288:K288"/>
    <mergeCell ref="B289:C289"/>
    <mergeCell ref="F289:G289"/>
    <mergeCell ref="H289:I289"/>
    <mergeCell ref="J289:K289"/>
    <mergeCell ref="B290:K290"/>
    <mergeCell ref="B292:C292"/>
    <mergeCell ref="B293:C293"/>
    <mergeCell ref="B294:C294"/>
    <mergeCell ref="B295:C295"/>
    <mergeCell ref="B296:H296"/>
    <mergeCell ref="B298:C299"/>
    <mergeCell ref="D298:D299"/>
    <mergeCell ref="E298:E299"/>
    <mergeCell ref="F298:G299"/>
    <mergeCell ref="H298:I299"/>
    <mergeCell ref="J298:K299"/>
    <mergeCell ref="L298:L299"/>
    <mergeCell ref="M298:M299"/>
    <mergeCell ref="B300:C300"/>
    <mergeCell ref="F300:G300"/>
    <mergeCell ref="H300:I300"/>
    <mergeCell ref="J300:K300"/>
    <mergeCell ref="B302:C303"/>
    <mergeCell ref="D302:D303"/>
    <mergeCell ref="E302:E303"/>
    <mergeCell ref="F302:G303"/>
    <mergeCell ref="H302:I303"/>
    <mergeCell ref="J302:K303"/>
    <mergeCell ref="L302:M303"/>
    <mergeCell ref="N302:O303"/>
    <mergeCell ref="B304:C304"/>
    <mergeCell ref="F304:G304"/>
    <mergeCell ref="H304:I304"/>
    <mergeCell ref="J304:K304"/>
    <mergeCell ref="L304:M304"/>
    <mergeCell ref="N304:O304"/>
    <mergeCell ref="B305:C305"/>
    <mergeCell ref="D305:M305"/>
    <mergeCell ref="N305:O305"/>
    <mergeCell ref="B307:C307"/>
    <mergeCell ref="B308:C308"/>
    <mergeCell ref="B309:C309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5:J325"/>
    <mergeCell ref="B327:C327"/>
    <mergeCell ref="B328:C328"/>
    <mergeCell ref="B472:C472"/>
    <mergeCell ref="B475:J475"/>
    <mergeCell ref="B474:C474"/>
    <mergeCell ref="B330:C331"/>
    <mergeCell ref="D330:D331"/>
    <mergeCell ref="E330:E331"/>
    <mergeCell ref="F330:G331"/>
    <mergeCell ref="H330:I331"/>
    <mergeCell ref="J330:K331"/>
    <mergeCell ref="B335:C336"/>
    <mergeCell ref="D335:D336"/>
    <mergeCell ref="E335:E336"/>
    <mergeCell ref="F335:G336"/>
    <mergeCell ref="H335:I336"/>
    <mergeCell ref="J335:K336"/>
    <mergeCell ref="B339:K339"/>
    <mergeCell ref="B341:C341"/>
    <mergeCell ref="D480:D481"/>
    <mergeCell ref="E480:E481"/>
    <mergeCell ref="F480:G481"/>
    <mergeCell ref="H480:I481"/>
    <mergeCell ref="J480:K481"/>
    <mergeCell ref="H488:I489"/>
    <mergeCell ref="J488:K489"/>
    <mergeCell ref="L488:L489"/>
    <mergeCell ref="B490:C490"/>
    <mergeCell ref="F490:G490"/>
    <mergeCell ref="H490:I490"/>
    <mergeCell ref="J490:K490"/>
    <mergeCell ref="L480:L481"/>
    <mergeCell ref="B486:C486"/>
    <mergeCell ref="B488:C489"/>
    <mergeCell ref="D488:D489"/>
    <mergeCell ref="E488:E489"/>
    <mergeCell ref="F488:G489"/>
    <mergeCell ref="N480:O481"/>
    <mergeCell ref="B482:C482"/>
    <mergeCell ref="F482:G482"/>
    <mergeCell ref="H482:I482"/>
    <mergeCell ref="J482:K482"/>
    <mergeCell ref="N482:O482"/>
    <mergeCell ref="B483:C483"/>
    <mergeCell ref="N483:O483"/>
    <mergeCell ref="L500:L501"/>
    <mergeCell ref="M500:M501"/>
    <mergeCell ref="B491:C491"/>
    <mergeCell ref="F491:G491"/>
    <mergeCell ref="H491:I491"/>
    <mergeCell ref="J491:K491"/>
    <mergeCell ref="B492:K492"/>
    <mergeCell ref="B494:C494"/>
    <mergeCell ref="B495:C495"/>
    <mergeCell ref="B496:C496"/>
    <mergeCell ref="B497:C497"/>
    <mergeCell ref="B484:C484"/>
    <mergeCell ref="F484:G484"/>
    <mergeCell ref="H484:I484"/>
    <mergeCell ref="J484:K484"/>
    <mergeCell ref="B485:C485"/>
    <mergeCell ref="L504:M505"/>
    <mergeCell ref="N504:O505"/>
    <mergeCell ref="B506:C506"/>
    <mergeCell ref="F506:G506"/>
    <mergeCell ref="H506:I506"/>
    <mergeCell ref="J506:K506"/>
    <mergeCell ref="L506:M506"/>
    <mergeCell ref="N506:O506"/>
    <mergeCell ref="B507:C507"/>
    <mergeCell ref="D507:M507"/>
    <mergeCell ref="N507:O507"/>
    <mergeCell ref="B504:C505"/>
    <mergeCell ref="D504:D505"/>
    <mergeCell ref="E504:E505"/>
    <mergeCell ref="F504:G505"/>
    <mergeCell ref="H504:I505"/>
    <mergeCell ref="J504:K505"/>
    <mergeCell ref="B510:C510"/>
    <mergeCell ref="B502:C502"/>
    <mergeCell ref="F502:G502"/>
    <mergeCell ref="H502:I502"/>
    <mergeCell ref="J502:K502"/>
    <mergeCell ref="B498:H498"/>
    <mergeCell ref="B500:C501"/>
    <mergeCell ref="D500:D501"/>
    <mergeCell ref="E500:E501"/>
    <mergeCell ref="F500:G501"/>
    <mergeCell ref="H500:I501"/>
    <mergeCell ref="J500:K501"/>
  </mergeCells>
  <pageMargins left="0.25" right="0.25" top="0.75" bottom="0.75" header="0.3" footer="0.3"/>
  <pageSetup paperSize="9"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"/>
  <sheetViews>
    <sheetView workbookViewId="0">
      <selection activeCell="A10" sqref="A10:XFD10"/>
    </sheetView>
  </sheetViews>
  <sheetFormatPr baseColWidth="10" defaultRowHeight="15" x14ac:dyDescent="0.25"/>
  <cols>
    <col min="1" max="1" width="4.140625" customWidth="1"/>
    <col min="2" max="2" width="15.140625" customWidth="1"/>
    <col min="3" max="19" width="10.7109375" customWidth="1"/>
  </cols>
  <sheetData>
    <row r="1" spans="2:19" ht="46.5" customHeight="1" x14ac:dyDescent="0.25">
      <c r="B1" s="40"/>
      <c r="C1" s="174" t="s">
        <v>98</v>
      </c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6"/>
    </row>
    <row r="2" spans="2:19" ht="24" customHeight="1" x14ac:dyDescent="0.25"/>
    <row r="3" spans="2:19" x14ac:dyDescent="0.25">
      <c r="B3" s="170" t="s">
        <v>53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</row>
    <row r="4" spans="2:19" x14ac:dyDescent="0.25">
      <c r="B4" s="3" t="s">
        <v>54</v>
      </c>
      <c r="C4" s="56" t="s">
        <v>76</v>
      </c>
      <c r="D4" s="56" t="s">
        <v>77</v>
      </c>
      <c r="E4" s="3" t="s">
        <v>11</v>
      </c>
      <c r="F4" s="105" t="s">
        <v>112</v>
      </c>
      <c r="G4" s="3" t="s">
        <v>46</v>
      </c>
      <c r="H4" s="3" t="s">
        <v>47</v>
      </c>
      <c r="I4" s="3" t="s">
        <v>48</v>
      </c>
      <c r="J4" s="105" t="s">
        <v>113</v>
      </c>
      <c r="K4" s="3" t="s">
        <v>49</v>
      </c>
      <c r="L4" s="3" t="s">
        <v>50</v>
      </c>
      <c r="M4" s="3" t="s">
        <v>51</v>
      </c>
      <c r="N4" s="105" t="s">
        <v>114</v>
      </c>
      <c r="O4" s="3" t="s">
        <v>52</v>
      </c>
      <c r="P4" s="45" t="s">
        <v>69</v>
      </c>
      <c r="Q4" s="45" t="s">
        <v>70</v>
      </c>
      <c r="R4" s="105" t="s">
        <v>117</v>
      </c>
      <c r="S4" s="3" t="s">
        <v>55</v>
      </c>
    </row>
    <row r="5" spans="2:19" ht="25.5" x14ac:dyDescent="0.25">
      <c r="B5" s="41" t="s">
        <v>56</v>
      </c>
      <c r="C5" s="16">
        <f>(RONDAS!E22+RONDAS!E23+RONDAS!E24+RONDAS!E25+RONDAS!E26+RONDAS!E27+RONDAS!E28+RONDAS!E29+RONDAS!E30+RONDAS!E31)/10</f>
        <v>0.90869000000000022</v>
      </c>
      <c r="D5" s="16">
        <f>(RONDAS!E73+RONDAS!E74+RONDAS!E75+RONDAS!E76+RONDAS!E77+RONDAS!E78+RONDAS!E79+RONDAS!E80)/8</f>
        <v>0.87749999999999995</v>
      </c>
      <c r="E5" s="15">
        <f>(RONDAS!E116+RONDAS!E117+RONDAS!E118+RONDAS!E119+RONDAS!E120+RONDAS!E121+RONDAS!E122+RONDAS!E123)/8</f>
        <v>0.94818750000000007</v>
      </c>
      <c r="F5" s="106">
        <f t="shared" ref="F5:F10" si="0">SUM(C5:E5)/3</f>
        <v>0.91145916666666682</v>
      </c>
      <c r="G5" s="15">
        <f>(RONDAS!E165+RONDAS!E166+RONDAS!E167+RONDAS!E168+RONDAS!E169+RONDAS!E170+RONDAS!E171+RONDAS!E172+RONDAS!E173+RONDAS!E174)/10</f>
        <v>0.84190000000000009</v>
      </c>
      <c r="H5" s="15">
        <f>(RONDAS!E217+RONDAS!E218+RONDAS!E219+RONDAS!E220+RONDAS!E221+RONDAS!E223+RONDAS!E224+RONDAS!E225+RONDAS!E226)/9</f>
        <v>0.92544444444444451</v>
      </c>
      <c r="I5" s="15">
        <f>(RONDAS!E266+RONDAS!E267+RONDAS!E268+RONDAS!E269+RONDAS!E270+RONDAS!E271+RONDAS!E272+RONDAS!E273+RONDAS!E274+RONDAS!E275)/10</f>
        <v>0.93299999999999983</v>
      </c>
      <c r="J5" s="106">
        <f t="shared" ref="J5:J10" si="1">SUM(G5:I5)/3</f>
        <v>0.9001148148148147</v>
      </c>
      <c r="K5" s="15">
        <f>(RONDAS!E315+RONDAS!E316+RONDAS!E317+RONDAS!E318+RONDAS!E319+RONDAS!E320+RONDAS!E321+RONDAS!E322+RONDAS!E323+RONDAS!E324)/10</f>
        <v>0.93870000000000009</v>
      </c>
      <c r="L5" s="15">
        <f>SUM(RONDAS!E364:E373)/10</f>
        <v>0.94860000000000011</v>
      </c>
      <c r="M5" s="15">
        <f>SUM(RONDAS!E413:E422)/10</f>
        <v>0.93769999999999987</v>
      </c>
      <c r="N5" s="106">
        <f t="shared" ref="N5:N10" si="2">SUM(K5:M5)/3</f>
        <v>0.94166666666666676</v>
      </c>
      <c r="O5" s="15">
        <f>(RONDAS!E465+RONDAS!E466+RONDAS!E467+RONDAS!E468+RONDAS!E469+RONDAS!E470+RONDAS!E471+RONDAS!E472+RONDAS!E473+RONDAS!E474)/10</f>
        <v>0.91700000000000004</v>
      </c>
      <c r="P5" s="15">
        <f>SUM(RONDAS!E518:E526)/9</f>
        <v>0.87222222222222223</v>
      </c>
      <c r="Q5" s="15">
        <f>SUM(RONDAS!E565:E573)/9</f>
        <v>0.92222222222222228</v>
      </c>
      <c r="R5" s="106">
        <f t="shared" ref="R5:R10" si="3">SUM(O5:Q5)/3</f>
        <v>0.90381481481481485</v>
      </c>
      <c r="S5" s="15">
        <f t="shared" ref="S5:S10" si="4">(F5+J5+N5+R5)/4</f>
        <v>0.91426386574074081</v>
      </c>
    </row>
    <row r="6" spans="2:19" ht="25.5" x14ac:dyDescent="0.25">
      <c r="B6" s="41" t="s">
        <v>57</v>
      </c>
      <c r="C6" s="16">
        <f>(RONDAS!F22+RONDAS!F23+RONDAS!F24+RONDAS!F25+RONDAS!F26+RONDAS!F27+RONDAS!F28+RONDAS!F29+RONDAS!F30+RONDAS!F31)/10</f>
        <v>0.89748000000000006</v>
      </c>
      <c r="D6" s="78">
        <f>(RONDAS!F73+RONDAS!F74+RONDAS!F75+RONDAS!F76+RONDAS!F77+RONDAS!F78+RONDAS!F79+RONDAS!F80)/8</f>
        <v>0.91874999999999996</v>
      </c>
      <c r="E6" s="15">
        <f>(RONDAS!F116+RONDAS!F117+RONDAS!F118+RONDAS!F119+RONDAS!F120+RONDAS!F121+RONDAS!F122+RONDAS!F123)/8</f>
        <v>0.9468375</v>
      </c>
      <c r="F6" s="106">
        <f t="shared" si="0"/>
        <v>0.92102249999999997</v>
      </c>
      <c r="G6" s="15">
        <f>(RONDAS!F165+RONDAS!F166+RONDAS!F167+RONDAS!F168+RONDAS!F169+RONDAS!F170+RONDAS!F171+RONDAS!F172+RONDAS!F173+RONDAS!F174)/10</f>
        <v>0.85060000000000002</v>
      </c>
      <c r="H6" s="15">
        <f>(RONDAS!F217+RONDAS!F218+RONDAS!F219+RONDAS!F220+RONDAS!F221+RONDAS!F223+RONDAS!F224+RONDAS!F225+RONDAS!F226)/9</f>
        <v>0.93955555555555548</v>
      </c>
      <c r="I6" s="15">
        <f>(RONDAS!F266+RONDAS!F267+RONDAS!F268+RONDAS!F269+RONDAS!F270+RONDAS!F271+RONDAS!F272+RONDAS!F273+RONDAS!F274+RONDAS!F275)/10</f>
        <v>0.94500000000000006</v>
      </c>
      <c r="J6" s="106">
        <f t="shared" si="1"/>
        <v>0.91171851851851848</v>
      </c>
      <c r="K6" s="15">
        <f>(RONDAS!F315+RONDAS!F316+RONDAS!F317+RONDAS!F318+RONDAS!F319+RONDAS!F320+RONDAS!F321+RONDAS!F322+RONDAS!F323+RONDAS!F324)/10</f>
        <v>0.95160999999999996</v>
      </c>
      <c r="L6" s="15">
        <f>SUM(RONDAS!F364:F373)/10</f>
        <v>0.93059999999999987</v>
      </c>
      <c r="M6" s="15">
        <f>SUM(RONDAS!F413:F422)/10</f>
        <v>0.94710000000000005</v>
      </c>
      <c r="N6" s="106">
        <f t="shared" si="2"/>
        <v>0.94310333333333318</v>
      </c>
      <c r="O6" s="15">
        <f>(RONDAS!F465+RONDAS!F466+RONDAS!F467+RONDAS!F468+RONDAS!F469+RONDAS!F470+RONDAS!F471+RONDAS!F472+RONDAS!F473+RONDAS!F474)/10</f>
        <v>0.96300000000000008</v>
      </c>
      <c r="P6" s="15">
        <f>SUM(RONDAS!F518:F526)/9</f>
        <v>0.92999999999999994</v>
      </c>
      <c r="Q6" s="15">
        <f>SUM(RONDAS!F565:F573)/9</f>
        <v>0.96111111111111114</v>
      </c>
      <c r="R6" s="106">
        <f t="shared" si="3"/>
        <v>0.95137037037037031</v>
      </c>
      <c r="S6" s="15">
        <f t="shared" si="4"/>
        <v>0.93180368055555551</v>
      </c>
    </row>
    <row r="7" spans="2:19" ht="25.5" x14ac:dyDescent="0.25">
      <c r="B7" s="41" t="s">
        <v>15</v>
      </c>
      <c r="C7" s="16">
        <f>(RONDAS!G22+RONDAS!G23+RONDAS!G24+RONDAS!G25+RONDAS!G26+RONDAS!G27+RONDAS!G28+RONDAS!G29+RONDAS!G30+RONDAS!G31)/10</f>
        <v>0.95465</v>
      </c>
      <c r="D7" s="78">
        <f>(RONDAS!G73+RONDAS!G74+RONDAS!G75+RONDAS!G76+RONDAS!G77+RONDAS!G78+RONDAS!G79+RONDAS!G80)/8</f>
        <v>0.91999999999999993</v>
      </c>
      <c r="E7" s="15">
        <f>(RONDAS!G116+RONDAS!G117+RONDAS!G118+RONDAS!G119+RONDAS!G120+RONDAS!G121+RONDAS!G122+RONDAS!G123)/8</f>
        <v>0.97037499999999999</v>
      </c>
      <c r="F7" s="106">
        <f t="shared" si="0"/>
        <v>0.94834166666666653</v>
      </c>
      <c r="G7" s="15">
        <f>(RONDAS!G165+RONDAS!G166+RONDAS!G167+RONDAS!G168+RONDAS!G169+RONDAS!G170+RONDAS!G171+RONDAS!G172+RONDAS!G173+RONDAS!G174)/10</f>
        <v>0.86460000000000004</v>
      </c>
      <c r="H7" s="15">
        <f>(RONDAS!G217+RONDAS!G218+RONDAS!G219+RONDAS!G220+RONDAS!G221+RONDAS!G223+RONDAS!G224+RONDAS!G225+RONDAS!G226)/9</f>
        <v>0.9695555555555555</v>
      </c>
      <c r="I7" s="15">
        <f>SUM(RONDAS!G266:G275)/10</f>
        <v>0.96899999999999997</v>
      </c>
      <c r="J7" s="106">
        <f t="shared" si="1"/>
        <v>0.93438518518518521</v>
      </c>
      <c r="K7" s="15">
        <f>(RONDAS!G315+RONDAS!G316+RONDAS!G317+RONDAS!G318+RONDAS!G319+RONDAS!G320+RONDAS!G321+RONDAS!G322+RONDAS!G323+RONDAS!G324)/10</f>
        <v>0.94891000000000003</v>
      </c>
      <c r="L7" s="15">
        <f>SUM(RONDAS!G364:G373)/10</f>
        <v>0.94159999999999999</v>
      </c>
      <c r="M7" s="15">
        <f>SUM(RONDAS!G413:G422)/10</f>
        <v>0.97409999999999997</v>
      </c>
      <c r="N7" s="106">
        <f t="shared" si="2"/>
        <v>0.95487</v>
      </c>
      <c r="O7" s="15">
        <f>(RONDAS!G465+RONDAS!G466+RONDAS!G467+RONDAS!G468+RONDAS!G469+RONDAS!G470+RONDAS!G471+RONDAS!G472+RONDAS!G473+RONDAS!G474)/10</f>
        <v>0.95199999999999996</v>
      </c>
      <c r="P7" s="15">
        <f>SUM(RONDAS!G518:G526)/9</f>
        <v>0.95999999999999985</v>
      </c>
      <c r="Q7" s="15">
        <f>SUM(RONDAS!G565:G573)/9</f>
        <v>0.9688888888888888</v>
      </c>
      <c r="R7" s="106">
        <f t="shared" si="3"/>
        <v>0.96029629629629631</v>
      </c>
      <c r="S7" s="15">
        <f t="shared" si="4"/>
        <v>0.94947328703703704</v>
      </c>
    </row>
    <row r="8" spans="2:19" ht="25.5" x14ac:dyDescent="0.25">
      <c r="B8" s="41" t="s">
        <v>58</v>
      </c>
      <c r="C8" s="16">
        <f>(RONDAS!H22+RONDAS!H23+RONDAS!H24+RONDAS!H25+RONDAS!H26+RONDAS!H27+RONDAS!H28+RONDAS!H29+RONDAS!H30+RONDAS!H31)/10</f>
        <v>0.84647000000000006</v>
      </c>
      <c r="D8" s="78">
        <f>(RONDAS!H73+RONDAS!H74+RONDAS!H75+RONDAS!H76+RONDAS!H77+RONDAS!H78+RONDAS!H79+RONDAS!H80)/8</f>
        <v>0.81</v>
      </c>
      <c r="E8" s="15">
        <f>(RONDAS!H116+RONDAS!H117+RONDAS!H118+RONDAS!H119+RONDAS!H120+RONDAS!H121+RONDAS!H122+RONDAS!H123)/8</f>
        <v>0.90043749999999978</v>
      </c>
      <c r="F8" s="106">
        <f t="shared" si="0"/>
        <v>0.85230249999999996</v>
      </c>
      <c r="G8" s="15">
        <f>(RONDAS!H165+RONDAS!H166+RONDAS!H167+RONDAS!H168+RONDAS!H169+RONDAS!H170+RONDAS!H171+RONDAS!H172+RONDAS!H173+RONDAS!H174)/10</f>
        <v>0.80099999999999993</v>
      </c>
      <c r="H8" s="15">
        <f>(RONDAS!H217+RONDAS!H218+RONDAS!H219+RONDAS!H220+RONDAS!H221+RONDAS!H223+RONDAS!H224+RONDAS!H225+RONDAS!H226)/9</f>
        <v>0.88922222222222225</v>
      </c>
      <c r="I8" s="15">
        <f>SUM(RONDAS!H266:H275)/10</f>
        <v>0.92399999999999982</v>
      </c>
      <c r="J8" s="106">
        <f t="shared" si="1"/>
        <v>0.87140740740740741</v>
      </c>
      <c r="K8" s="15">
        <f>(RONDAS!H315+RONDAS!H316+RONDAS!H317+RONDAS!H318+RONDAS!H319+RONDAS!H320+RONDAS!H321+RONDAS!H322+RONDAS!H323+RONDAS!H324)/10</f>
        <v>0.90159999999999996</v>
      </c>
      <c r="L8" s="15">
        <f>SUM(RONDAS!H364:H373)/10</f>
        <v>0.89190000000000003</v>
      </c>
      <c r="M8" s="15">
        <f>SUM(RONDAS!H413:H422)/10</f>
        <v>0.85580000000000001</v>
      </c>
      <c r="N8" s="106">
        <f t="shared" si="2"/>
        <v>0.88309999999999989</v>
      </c>
      <c r="O8" s="15">
        <f>(RONDAS!H465+RONDAS!H466+RONDAS!H467+RONDAS!H468+RONDAS!H469+RONDAS!H470+RONDAS!H471+RONDAS!H472+RONDAS!H473+RONDAS!H474)/10</f>
        <v>0.93799999999999994</v>
      </c>
      <c r="P8" s="15">
        <f>SUM(RONDAS!H518:H526)/9</f>
        <v>0.9177777777777778</v>
      </c>
      <c r="Q8" s="15">
        <f>SUM(RONDAS!H565:H573)/9</f>
        <v>0.94111111111111123</v>
      </c>
      <c r="R8" s="106">
        <f t="shared" si="3"/>
        <v>0.93229629629629629</v>
      </c>
      <c r="S8" s="15">
        <f t="shared" si="4"/>
        <v>0.88477655092592589</v>
      </c>
    </row>
    <row r="9" spans="2:19" ht="25.5" x14ac:dyDescent="0.25">
      <c r="B9" s="41" t="s">
        <v>59</v>
      </c>
      <c r="C9" s="16">
        <f>(RONDAS!I22+RONDAS!I23+RONDAS!I24+RONDAS!I25+RONDAS!I26+RONDAS!I27+RONDAS!I28+RONDAS!I29+RONDAS!I30+RONDAS!I31)/10</f>
        <v>1</v>
      </c>
      <c r="D9" s="78">
        <f>(RONDAS!I73+RONDAS!I74+RONDAS!I75+RONDAS!I76+RONDAS!I77+RONDAS!I78+RONDAS!I79+RONDAS!I80)/8</f>
        <v>0.96125000000000005</v>
      </c>
      <c r="E9" s="15">
        <f>(RONDAS!I116+RONDAS!I117+RONDAS!I118+RONDAS!I119+RONDAS!I120+RONDAS!I121+RONDAS!I122+RONDAS!I123)/8</f>
        <v>0.99562499999999998</v>
      </c>
      <c r="F9" s="106">
        <f t="shared" si="0"/>
        <v>0.98562500000000008</v>
      </c>
      <c r="G9" s="15">
        <f>(RONDAS!I165+RONDAS!I166+RONDAS!I167+RONDAS!I168+RONDAS!I169+RONDAS!I170+RONDAS!I171+RONDAS!I172+RONDAS!I173+RONDAS!I174)/10</f>
        <v>0.88500000000000001</v>
      </c>
      <c r="H9" s="15">
        <f>(RONDAS!I217+RONDAS!I218+RONDAS!I219+RONDAS!I220+RONDAS!I221+RONDAS!I223+RONDAS!I224+RONDAS!I225+RONDAS!I226)/9</f>
        <v>0.98666666666666658</v>
      </c>
      <c r="I9" s="15">
        <f>SUM(RONDAS!I266:I275)/10</f>
        <v>0.95800000000000018</v>
      </c>
      <c r="J9" s="106">
        <f t="shared" si="1"/>
        <v>0.9432222222222223</v>
      </c>
      <c r="K9" s="15">
        <f>(RONDAS!I315+RONDAS!I316+RONDAS!I317+RONDAS!I318+RONDAS!I319+RONDAS!I320+RONDAS!I321+RONDAS!I322+RONDAS!I323+RONDAS!I324)/10</f>
        <v>0.97199999999999986</v>
      </c>
      <c r="L9" s="15">
        <f>SUM(RONDAS!I364:I373)/10</f>
        <v>0.99009999999999998</v>
      </c>
      <c r="M9" s="15">
        <f>SUM(RONDAS!I413:I422)/10</f>
        <v>0.9304</v>
      </c>
      <c r="N9" s="106">
        <f t="shared" si="2"/>
        <v>0.96416666666666673</v>
      </c>
      <c r="O9" s="15">
        <f>(RONDAS!I465+RONDAS!I466+RONDAS!I467+RONDAS!I468+RONDAS!I469+RONDAS!I470+RONDAS!I471+RONDAS!I472+RONDAS!I473+RONDAS!I474)/10</f>
        <v>0.99299999999999999</v>
      </c>
      <c r="P9" s="15">
        <f>SUM(RONDAS!I518:I526)/9</f>
        <v>0.9966666666666667</v>
      </c>
      <c r="Q9" s="15">
        <f>SUM(RONDAS!I565:I573)/9</f>
        <v>1</v>
      </c>
      <c r="R9" s="106">
        <f t="shared" si="3"/>
        <v>0.99655555555555553</v>
      </c>
      <c r="S9" s="15">
        <f t="shared" si="4"/>
        <v>0.97239236111111116</v>
      </c>
    </row>
    <row r="10" spans="2:19" ht="25.5" x14ac:dyDescent="0.25">
      <c r="B10" s="41" t="s">
        <v>60</v>
      </c>
      <c r="C10" s="76">
        <f>(RONDAS!J22+RONDAS!J23+RONDAS!J24+RONDAS!J25+RONDAS!J26+RONDAS!J27+RONDAS!J28+RONDAS!J29+RONDAS!J30+RONDAS!J31)/10</f>
        <v>0.92083999999999988</v>
      </c>
      <c r="D10" s="78">
        <f>(RONDAS!J73+RONDAS!J74+RONDAS!J75+RONDAS!J76+RONDAS!J77+RONDAS!J78+RONDAS!J79+RONDAS!J80)/8</f>
        <v>0.9474999999999999</v>
      </c>
      <c r="E10" s="15">
        <f>(RONDAS!J116+RONDAS!J117+RONDAS!J118+RONDAS!J119+RONDAS!J120+RONDAS!J121+RONDAS!J122+RONDAS!J123)/8</f>
        <v>0.96837499999999999</v>
      </c>
      <c r="F10" s="106">
        <f t="shared" si="0"/>
        <v>0.94557166666666659</v>
      </c>
      <c r="G10" s="15">
        <f>(RONDAS!J165+RONDAS!J166+RONDAS!J167+RONDAS!J168+RONDAS!J169+RONDAS!J170+RONDAS!J171+RONDAS!J172+RONDAS!J173+RONDAS!J174)/10</f>
        <v>0.85699999999999998</v>
      </c>
      <c r="H10" s="15">
        <f>(RONDAS!J217+RONDAS!J218+RONDAS!J219+RONDAS!J220+RONDAS!J221+RONDAS!J223+RONDAS!J224+RONDAS!J225+RONDAS!J226)/9</f>
        <v>0.95866666666666667</v>
      </c>
      <c r="I10" s="15">
        <f>SUM(RONDAS!J266:J275)/10</f>
        <v>0.96500000000000008</v>
      </c>
      <c r="J10" s="106">
        <f t="shared" si="1"/>
        <v>0.92688888888888898</v>
      </c>
      <c r="K10" s="15">
        <f>(RONDAS!J315+RONDAS!J316+RONDAS!J317+RONDAS!J318+RONDAS!J319+RONDAS!J320+RONDAS!J321+RONDAS!J322+RONDAS!J323+RONDAS!J324)/10</f>
        <v>0.96</v>
      </c>
      <c r="L10" s="15">
        <f>SUM(RONDAS!J364:J373)/10</f>
        <v>0.94259999999999999</v>
      </c>
      <c r="M10" s="15">
        <f>SUM(RONDAS!J413:J422)/10</f>
        <v>0.94910000000000017</v>
      </c>
      <c r="N10" s="106">
        <f t="shared" si="2"/>
        <v>0.95056666666666667</v>
      </c>
      <c r="O10" s="15">
        <f>(RONDAS!J465+RONDAS!J466+RONDAS!J467+RONDAS!J468+RONDAS!J469+RONDAS!J470+RONDAS!J471+RONDAS!J472+RONDAS!J473+RONDAS!J474)/10</f>
        <v>0.93700000000000006</v>
      </c>
      <c r="P10" s="15">
        <f>SUM(RONDAS!J518:J526)/9</f>
        <v>0.91666666666666663</v>
      </c>
      <c r="Q10" s="15">
        <f>SUM(RONDAS!J565:J573)/9</f>
        <v>0.94999999999999984</v>
      </c>
      <c r="R10" s="106">
        <f t="shared" si="3"/>
        <v>0.93455555555555547</v>
      </c>
      <c r="S10" s="15">
        <f t="shared" si="4"/>
        <v>0.93939569444444437</v>
      </c>
    </row>
    <row r="11" spans="2:19" x14ac:dyDescent="0.25">
      <c r="B11" s="42" t="s">
        <v>55</v>
      </c>
      <c r="C11" s="77">
        <f t="shared" ref="C11:S11" si="5">SUM(C5:C10)/6</f>
        <v>0.92135500000000015</v>
      </c>
      <c r="D11" s="77">
        <f t="shared" si="5"/>
        <v>0.90583333333333327</v>
      </c>
      <c r="E11" s="77">
        <f t="shared" si="5"/>
        <v>0.95497291666666673</v>
      </c>
      <c r="F11" s="107">
        <f t="shared" si="5"/>
        <v>0.92738708333333342</v>
      </c>
      <c r="G11" s="77">
        <f t="shared" si="5"/>
        <v>0.85001666666666675</v>
      </c>
      <c r="H11" s="77">
        <f t="shared" si="5"/>
        <v>0.94485185185185172</v>
      </c>
      <c r="I11" s="77">
        <f t="shared" si="5"/>
        <v>0.94899999999999995</v>
      </c>
      <c r="J11" s="107">
        <f t="shared" si="5"/>
        <v>0.91462283950617274</v>
      </c>
      <c r="K11" s="77">
        <f t="shared" si="5"/>
        <v>0.94546999999999992</v>
      </c>
      <c r="L11" s="77">
        <f t="shared" si="5"/>
        <v>0.94089999999999996</v>
      </c>
      <c r="M11" s="77">
        <f t="shared" si="5"/>
        <v>0.93236666666666668</v>
      </c>
      <c r="N11" s="107">
        <f>SUM(N5:N10)/6</f>
        <v>0.93957888888888885</v>
      </c>
      <c r="O11" s="77">
        <f t="shared" si="5"/>
        <v>0.95000000000000007</v>
      </c>
      <c r="P11" s="77">
        <f t="shared" si="5"/>
        <v>0.93222222222222229</v>
      </c>
      <c r="Q11" s="77">
        <f t="shared" si="5"/>
        <v>0.9572222222222222</v>
      </c>
      <c r="R11" s="107">
        <f>SUM(R5:R10)/6</f>
        <v>0.94648148148148159</v>
      </c>
      <c r="S11" s="77">
        <f t="shared" si="5"/>
        <v>0.93201757330246915</v>
      </c>
    </row>
    <row r="12" spans="2:19" ht="25.5" customHeight="1" x14ac:dyDescent="0.25">
      <c r="B12" s="2"/>
      <c r="C12" s="2"/>
      <c r="D12" s="2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2:19" ht="28.5" customHeight="1" x14ac:dyDescent="0.25">
      <c r="B13" s="177" t="s">
        <v>61</v>
      </c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</row>
    <row r="14" spans="2:19" x14ac:dyDescent="0.25">
      <c r="B14" s="3" t="s">
        <v>54</v>
      </c>
      <c r="C14" s="56" t="s">
        <v>76</v>
      </c>
      <c r="D14" s="56" t="s">
        <v>77</v>
      </c>
      <c r="E14" s="56" t="s">
        <v>11</v>
      </c>
      <c r="F14" s="105" t="s">
        <v>112</v>
      </c>
      <c r="G14" s="103" t="s">
        <v>46</v>
      </c>
      <c r="H14" s="103" t="s">
        <v>47</v>
      </c>
      <c r="I14" s="103" t="s">
        <v>48</v>
      </c>
      <c r="J14" s="105" t="s">
        <v>113</v>
      </c>
      <c r="K14" s="56" t="s">
        <v>49</v>
      </c>
      <c r="L14" s="56" t="s">
        <v>50</v>
      </c>
      <c r="M14" s="56" t="s">
        <v>51</v>
      </c>
      <c r="N14" s="105" t="s">
        <v>114</v>
      </c>
      <c r="O14" s="56" t="s">
        <v>52</v>
      </c>
      <c r="P14" s="56" t="s">
        <v>69</v>
      </c>
      <c r="Q14" s="56" t="s">
        <v>70</v>
      </c>
      <c r="R14" s="105" t="s">
        <v>117</v>
      </c>
      <c r="S14" s="56" t="s">
        <v>55</v>
      </c>
    </row>
    <row r="15" spans="2:19" ht="25.5" x14ac:dyDescent="0.25">
      <c r="B15" s="41" t="s">
        <v>56</v>
      </c>
      <c r="C15" s="16">
        <f>RONDAS!E39</f>
        <v>0.96</v>
      </c>
      <c r="D15" s="78">
        <f>RONDAS!E89</f>
        <v>0.85</v>
      </c>
      <c r="E15" s="15">
        <f>RONDAS!E131</f>
        <v>0.94</v>
      </c>
      <c r="F15" s="106">
        <f>SUM(C15:E15)/3</f>
        <v>0.91666666666666663</v>
      </c>
      <c r="G15" s="15">
        <f>RONDAS!E182</f>
        <v>0.93</v>
      </c>
      <c r="H15" s="15">
        <f>RONDAS!E234</f>
        <v>0.87</v>
      </c>
      <c r="I15" s="15">
        <f>RONDAS!E283</f>
        <v>0.81</v>
      </c>
      <c r="J15" s="106">
        <f>SUM(G15:I15)/3</f>
        <v>0.87000000000000011</v>
      </c>
      <c r="K15" s="15">
        <f>RONDAS!E332</f>
        <v>0.7</v>
      </c>
      <c r="L15" s="15">
        <f>RONDAS!E381</f>
        <v>0.7</v>
      </c>
      <c r="M15" s="15">
        <f>RONDAS!E430</f>
        <v>0.86</v>
      </c>
      <c r="N15" s="106">
        <f>SUM(K15:M15)/3</f>
        <v>0.7533333333333333</v>
      </c>
      <c r="O15" s="15">
        <f>(RONDAS!E482+RONDAS!E484)/2</f>
        <v>0.82</v>
      </c>
      <c r="P15" s="15">
        <f>SUM(RONDAS!E534+RONDAS!E536)/2</f>
        <v>0.82000000000000006</v>
      </c>
      <c r="Q15" s="15">
        <f>(RONDAS!E581+RONDAS!E583)/2</f>
        <v>0.84499999999999997</v>
      </c>
      <c r="R15" s="106">
        <f>SUM(O15:Q15)/3</f>
        <v>0.82833333333333348</v>
      </c>
      <c r="S15" s="15">
        <f>(F15+J15+N15+R15)/4</f>
        <v>0.84208333333333341</v>
      </c>
    </row>
    <row r="16" spans="2:19" ht="25.5" x14ac:dyDescent="0.25">
      <c r="B16" s="41" t="s">
        <v>57</v>
      </c>
      <c r="C16" s="16">
        <f>RONDAS!F39</f>
        <v>0.9</v>
      </c>
      <c r="D16" s="78">
        <f>RONDAS!F89</f>
        <v>0.54</v>
      </c>
      <c r="E16" s="15">
        <f>RONDAS!F131</f>
        <v>0.79500000000000004</v>
      </c>
      <c r="F16" s="106">
        <f>SUM(C16:E16)/3</f>
        <v>0.745</v>
      </c>
      <c r="G16" s="15">
        <f>RONDAS!F182</f>
        <v>0.87</v>
      </c>
      <c r="H16" s="15">
        <f>RONDAS!F234</f>
        <v>0.81</v>
      </c>
      <c r="I16" s="15">
        <f>RONDAS!F283</f>
        <v>0.66</v>
      </c>
      <c r="J16" s="106">
        <f>SUM(G16:I16)/3</f>
        <v>0.78000000000000014</v>
      </c>
      <c r="K16" s="15">
        <f>RONDAS!F332</f>
        <v>0.72</v>
      </c>
      <c r="L16" s="15">
        <f>RONDAS!F381</f>
        <v>0.72</v>
      </c>
      <c r="M16" s="15">
        <f>RONDAS!F430</f>
        <v>0.66</v>
      </c>
      <c r="N16" s="106">
        <f>SUM(K16:M16)/3</f>
        <v>0.70000000000000007</v>
      </c>
      <c r="O16" s="15">
        <f>(RONDAS!F482+RONDAS!F484)/2</f>
        <v>0.59499999999999997</v>
      </c>
      <c r="P16" s="15">
        <f>SUM(RONDAS!F534+RONDAS!F536)/2</f>
        <v>0.59499999999999997</v>
      </c>
      <c r="Q16" s="15">
        <f>(RONDAS!F581+RONDAS!F583)/2</f>
        <v>0.64500000000000002</v>
      </c>
      <c r="R16" s="106">
        <f>SUM(O16:Q16)/3</f>
        <v>0.61166666666666669</v>
      </c>
      <c r="S16" s="15">
        <f>(F16+J16+N16+R16)/4</f>
        <v>0.70916666666666672</v>
      </c>
    </row>
    <row r="17" spans="2:19" ht="25.5" x14ac:dyDescent="0.25">
      <c r="B17" s="41" t="s">
        <v>62</v>
      </c>
      <c r="C17" s="16">
        <f>RONDAS!H39</f>
        <v>0.92</v>
      </c>
      <c r="D17" s="78">
        <f>RONDAS!H89</f>
        <v>0.89</v>
      </c>
      <c r="E17" s="15">
        <f>RONDAS!H131</f>
        <v>1</v>
      </c>
      <c r="F17" s="106">
        <f>SUM(C17:E17)/3</f>
        <v>0.93666666666666665</v>
      </c>
      <c r="G17" s="15">
        <f>RONDAS!H182</f>
        <v>0.96</v>
      </c>
      <c r="H17" s="15">
        <f>RONDAS!H234</f>
        <v>0.91</v>
      </c>
      <c r="I17" s="15">
        <f>RONDAS!H283</f>
        <v>0.91</v>
      </c>
      <c r="J17" s="106">
        <f>SUM(G17:I17)/3</f>
        <v>0.92666666666666675</v>
      </c>
      <c r="K17" s="15">
        <f>RONDAS!H332</f>
        <v>0.93</v>
      </c>
      <c r="L17" s="15">
        <f>RONDAS!H381</f>
        <v>0.93</v>
      </c>
      <c r="M17" s="15">
        <f>RONDAS!H430</f>
        <v>0.68</v>
      </c>
      <c r="N17" s="106">
        <f>SUM(K17:M17)/3</f>
        <v>0.84666666666666668</v>
      </c>
      <c r="O17" s="15">
        <f>(RONDAS!H482+RONDAS!H484)/2</f>
        <v>0.84000000000000008</v>
      </c>
      <c r="P17" s="15">
        <f>SUM(RONDAS!H534+RONDAS!H536)/2</f>
        <v>0.78</v>
      </c>
      <c r="Q17" s="15">
        <f>(RONDAS!H581+RONDAS!H583)/2</f>
        <v>0.77500000000000002</v>
      </c>
      <c r="R17" s="106">
        <f>SUM(O17:Q17)/3</f>
        <v>0.79833333333333334</v>
      </c>
      <c r="S17" s="15">
        <f>(F17+J17+N17+R17)/4</f>
        <v>0.87708333333333333</v>
      </c>
    </row>
    <row r="18" spans="2:19" ht="25.5" x14ac:dyDescent="0.25">
      <c r="B18" s="41" t="s">
        <v>58</v>
      </c>
      <c r="C18" s="16">
        <f>RONDAS!J39</f>
        <v>0.1</v>
      </c>
      <c r="D18" s="78">
        <f>RONDAS!J89</f>
        <v>0.59</v>
      </c>
      <c r="E18" s="15">
        <f>RONDAS!J131</f>
        <v>1</v>
      </c>
      <c r="F18" s="106">
        <f>SUM(C18:E18)/3</f>
        <v>0.56333333333333335</v>
      </c>
      <c r="G18" s="15">
        <f>RONDAS!J182</f>
        <v>0.81</v>
      </c>
      <c r="H18" s="15">
        <f>RONDAS!J234</f>
        <v>0.74</v>
      </c>
      <c r="I18" s="15">
        <f>RONDAS!J283</f>
        <v>0.88</v>
      </c>
      <c r="J18" s="106">
        <f>SUM(G18:I18)/3</f>
        <v>0.81</v>
      </c>
      <c r="K18" s="15">
        <f>RONDAS!J332</f>
        <v>0.76</v>
      </c>
      <c r="L18" s="15">
        <f>RONDAS!J381</f>
        <v>0.76</v>
      </c>
      <c r="M18" s="15">
        <f>RONDAS!J430</f>
        <v>0.68</v>
      </c>
      <c r="N18" s="106">
        <f>SUM(K18:M18)/3</f>
        <v>0.73333333333333339</v>
      </c>
      <c r="O18" s="15">
        <f>(RONDAS!J482+RONDAS!J484)/2</f>
        <v>0.77500000000000002</v>
      </c>
      <c r="P18" s="15">
        <f>SUM(RONDAS!J534+RONDAS!J536)/2</f>
        <v>0.8</v>
      </c>
      <c r="Q18" s="15">
        <f>(RONDAS!J581+RONDAS!J583)/2</f>
        <v>0.81</v>
      </c>
      <c r="R18" s="106">
        <f>SUM(O18:Q18)/3</f>
        <v>0.79500000000000004</v>
      </c>
      <c r="S18" s="15">
        <f>(F18+J18+N18+R18)/4</f>
        <v>0.72541666666666671</v>
      </c>
    </row>
    <row r="19" spans="2:19" ht="25.5" x14ac:dyDescent="0.25">
      <c r="B19" s="41" t="s">
        <v>60</v>
      </c>
      <c r="C19" s="16">
        <f>RONDAS!L39</f>
        <v>0.85</v>
      </c>
      <c r="D19" s="78">
        <f>RONDAS!L89</f>
        <v>0.52</v>
      </c>
      <c r="E19" s="15">
        <f>RONDAS!L131</f>
        <v>0.77800000000000002</v>
      </c>
      <c r="F19" s="106">
        <f>SUM(C19:E19)/3</f>
        <v>0.71600000000000008</v>
      </c>
      <c r="G19" s="15">
        <f>RONDAS!L182</f>
        <v>0.76</v>
      </c>
      <c r="H19" s="15">
        <f>RONDAS!L234</f>
        <v>0.6</v>
      </c>
      <c r="I19" s="15">
        <f>RONDAS!L283</f>
        <v>0.56999999999999995</v>
      </c>
      <c r="J19" s="106">
        <f>SUM(G19:I19)/3</f>
        <v>0.6433333333333332</v>
      </c>
      <c r="K19" s="15">
        <f>RONDAS!L332</f>
        <v>0.6</v>
      </c>
      <c r="L19" s="15">
        <f>RONDAS!L381</f>
        <v>0.6</v>
      </c>
      <c r="M19" s="15">
        <f>RONDAS!L430</f>
        <v>0.67</v>
      </c>
      <c r="N19" s="106">
        <f>SUM(K19:M19)/3</f>
        <v>0.62333333333333341</v>
      </c>
      <c r="O19" s="15">
        <f>(RONDAS!L482+RONDAS!L484)/2</f>
        <v>0.71499999999999997</v>
      </c>
      <c r="P19" s="15">
        <f>SUM(RONDAS!L534+RONDAS!L536)/2</f>
        <v>0.73499999999999999</v>
      </c>
      <c r="Q19" s="15">
        <f>(RONDAS!L581+RONDAS!L583)/2</f>
        <v>0.64999999999999991</v>
      </c>
      <c r="R19" s="106">
        <f>SUM(O19:Q19)/3</f>
        <v>0.69999999999999984</v>
      </c>
      <c r="S19" s="15">
        <f>(F19+J19+N19+R19)/4</f>
        <v>0.67066666666666663</v>
      </c>
    </row>
    <row r="20" spans="2:19" x14ac:dyDescent="0.25">
      <c r="B20" s="42" t="s">
        <v>55</v>
      </c>
      <c r="C20" s="77">
        <f>SUM(C15:C19)/5</f>
        <v>0.746</v>
      </c>
      <c r="D20" s="77">
        <f t="shared" ref="D20:S20" si="6">SUM(D15:D19)/5</f>
        <v>0.67800000000000005</v>
      </c>
      <c r="E20" s="77">
        <f t="shared" si="6"/>
        <v>0.90259999999999996</v>
      </c>
      <c r="F20" s="107">
        <f t="shared" si="6"/>
        <v>0.77553333333333341</v>
      </c>
      <c r="G20" s="77">
        <f t="shared" si="6"/>
        <v>0.86599999999999999</v>
      </c>
      <c r="H20" s="77">
        <f t="shared" si="6"/>
        <v>0.78600000000000003</v>
      </c>
      <c r="I20" s="77">
        <f t="shared" si="6"/>
        <v>0.76600000000000001</v>
      </c>
      <c r="J20" s="107">
        <f t="shared" si="6"/>
        <v>0.80600000000000005</v>
      </c>
      <c r="K20" s="77">
        <f t="shared" si="6"/>
        <v>0.7420000000000001</v>
      </c>
      <c r="L20" s="77">
        <f t="shared" si="6"/>
        <v>0.7420000000000001</v>
      </c>
      <c r="M20" s="77">
        <f t="shared" si="6"/>
        <v>0.71000000000000008</v>
      </c>
      <c r="N20" s="107">
        <f>SUM(N15:N19)/5</f>
        <v>0.73133333333333339</v>
      </c>
      <c r="O20" s="77">
        <f t="shared" si="6"/>
        <v>0.74899999999999989</v>
      </c>
      <c r="P20" s="77">
        <f t="shared" si="6"/>
        <v>0.746</v>
      </c>
      <c r="Q20" s="77">
        <f t="shared" si="6"/>
        <v>0.745</v>
      </c>
      <c r="R20" s="107">
        <f>SUM(R15:R19)/5</f>
        <v>0.74666666666666659</v>
      </c>
      <c r="S20" s="77">
        <f t="shared" si="6"/>
        <v>0.76488333333333336</v>
      </c>
    </row>
    <row r="21" spans="2:19" ht="110.25" customHeight="1" x14ac:dyDescent="0.25">
      <c r="B21" s="8"/>
      <c r="C21" s="8"/>
      <c r="D21" s="8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</row>
    <row r="22" spans="2:19" x14ac:dyDescent="0.25">
      <c r="B22" s="177" t="s">
        <v>64</v>
      </c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</row>
    <row r="23" spans="2:19" x14ac:dyDescent="0.25">
      <c r="B23" s="3" t="s">
        <v>54</v>
      </c>
      <c r="C23" s="56" t="s">
        <v>76</v>
      </c>
      <c r="D23" s="56" t="s">
        <v>77</v>
      </c>
      <c r="E23" s="3" t="s">
        <v>11</v>
      </c>
      <c r="F23" s="105" t="s">
        <v>112</v>
      </c>
      <c r="G23" s="103" t="s">
        <v>46</v>
      </c>
      <c r="H23" s="103" t="s">
        <v>47</v>
      </c>
      <c r="I23" s="103" t="s">
        <v>48</v>
      </c>
      <c r="J23" s="105" t="s">
        <v>113</v>
      </c>
      <c r="K23" s="3" t="s">
        <v>49</v>
      </c>
      <c r="L23" s="3" t="s">
        <v>50</v>
      </c>
      <c r="M23" s="3" t="s">
        <v>51</v>
      </c>
      <c r="N23" s="105" t="s">
        <v>114</v>
      </c>
      <c r="O23" s="3" t="s">
        <v>52</v>
      </c>
      <c r="P23" s="45" t="s">
        <v>69</v>
      </c>
      <c r="Q23" s="45" t="s">
        <v>70</v>
      </c>
      <c r="R23" s="105" t="s">
        <v>117</v>
      </c>
      <c r="S23" s="3" t="s">
        <v>55</v>
      </c>
    </row>
    <row r="24" spans="2:19" ht="25.5" x14ac:dyDescent="0.25">
      <c r="B24" s="41" t="s">
        <v>56</v>
      </c>
      <c r="C24" s="16">
        <f>(RONDAS!E44+RONDAS!E45)/2</f>
        <v>0.9</v>
      </c>
      <c r="D24" s="78">
        <f>(RONDAS!E94+RONDAS!E95)/2</f>
        <v>0.98</v>
      </c>
      <c r="E24" s="15">
        <f>(RONDAS!E136+RONDAS!E137)/2</f>
        <v>0.95900000000000007</v>
      </c>
      <c r="F24" s="106">
        <f>SUM(C24:E24)/3</f>
        <v>0.94633333333333336</v>
      </c>
      <c r="G24" s="15">
        <f>(RONDAS!E187+RONDAS!E188)/2</f>
        <v>0.96499999999999997</v>
      </c>
      <c r="H24" s="15">
        <f>(RONDAS!E239+RONDAS!E240)/2</f>
        <v>0.95</v>
      </c>
      <c r="I24" s="15">
        <f>SUM(RONDAS!E288:E289)/2</f>
        <v>0.96499999999999997</v>
      </c>
      <c r="J24" s="106">
        <f>SUM(G24:I24)/3</f>
        <v>0.96</v>
      </c>
      <c r="K24" s="15">
        <f>(RONDAS!E337+RONDAS!E338)/2</f>
        <v>0.94499999999999995</v>
      </c>
      <c r="L24" s="15">
        <f>SUM(RONDAS!E386:E387)/2</f>
        <v>0.92999999999999994</v>
      </c>
      <c r="M24" s="15">
        <f>SUM(RONDAS!E435:E436)/2</f>
        <v>0.96500000000000008</v>
      </c>
      <c r="N24" s="106">
        <f>SUM(K24:M24)/3</f>
        <v>0.94666666666666666</v>
      </c>
      <c r="O24" s="15">
        <f>(RONDAS!E490+RONDAS!E491)/2</f>
        <v>0.96</v>
      </c>
      <c r="P24" s="15">
        <f>SUM(RONDAS!E542:E543)/2</f>
        <v>0.92500000000000004</v>
      </c>
      <c r="Q24" s="15">
        <f>(RONDAS!E588+RONDAS!E589)/2</f>
        <v>0.8600000000000001</v>
      </c>
      <c r="R24" s="106">
        <f>SUM(O24:Q24)/3</f>
        <v>0.91500000000000004</v>
      </c>
      <c r="S24" s="15">
        <f>(F24+J24+N24+R24)/4</f>
        <v>0.94200000000000006</v>
      </c>
    </row>
    <row r="25" spans="2:19" ht="25.5" x14ac:dyDescent="0.25">
      <c r="B25" s="41" t="s">
        <v>62</v>
      </c>
      <c r="C25" s="78">
        <f>(RONDAS!F44+RONDAS!F45)/2</f>
        <v>0.94500000000000006</v>
      </c>
      <c r="D25" s="78">
        <f>(RONDAS!F94+RONDAS!F95)/2</f>
        <v>0.98</v>
      </c>
      <c r="E25" s="15">
        <f>(RONDAS!F136+RONDAS!F137)/2</f>
        <v>1</v>
      </c>
      <c r="F25" s="106">
        <f>SUM(C25:E25)/3</f>
        <v>0.97499999999999998</v>
      </c>
      <c r="G25" s="15">
        <f>(RONDAS!F187+RONDAS!F188)/2</f>
        <v>0.96</v>
      </c>
      <c r="H25" s="15">
        <f>(RONDAS!F239+RONDAS!F240)/2</f>
        <v>0.95500000000000007</v>
      </c>
      <c r="I25" s="15">
        <f>SUM(RONDAS!F288:G289)/2</f>
        <v>0.91500000000000004</v>
      </c>
      <c r="J25" s="106">
        <f>SUM(G25:I25)/3</f>
        <v>0.94333333333333336</v>
      </c>
      <c r="K25" s="15">
        <f>(RONDAS!F337+RONDAS!F338)/2</f>
        <v>1</v>
      </c>
      <c r="L25" s="15">
        <f>SUM(RONDAS!F386:G387)/2</f>
        <v>0.97499999999999998</v>
      </c>
      <c r="M25" s="15">
        <f>SUM(RONDAS!F435:G436)/2</f>
        <v>1</v>
      </c>
      <c r="N25" s="106">
        <f>SUM(K25:M25)/3</f>
        <v>0.9916666666666667</v>
      </c>
      <c r="O25" s="15">
        <f>(RONDAS!F490+RONDAS!F491)/2</f>
        <v>1</v>
      </c>
      <c r="P25" s="15">
        <f>SUM(RONDAS!F542:G543)/2</f>
        <v>0.83000000000000007</v>
      </c>
      <c r="Q25" s="15">
        <f>(RONDAS!F588+RONDAS!F589)/2</f>
        <v>0.875</v>
      </c>
      <c r="R25" s="106">
        <f>SUM(O25:Q25)/3</f>
        <v>0.90166666666666673</v>
      </c>
      <c r="S25" s="15">
        <f>(F25+J25+N25+R25)/4</f>
        <v>0.95291666666666675</v>
      </c>
    </row>
    <row r="26" spans="2:19" ht="25.5" x14ac:dyDescent="0.25">
      <c r="B26" s="41" t="s">
        <v>58</v>
      </c>
      <c r="C26" s="78">
        <f>(RONDAS!H44+RONDAS!H45)/2</f>
        <v>0.86</v>
      </c>
      <c r="D26" s="78">
        <f>(RONDAS!H94+RONDAS!H95)/2</f>
        <v>0.77</v>
      </c>
      <c r="E26" s="15">
        <f>(RONDAS!H136+RONDAS!H137)/2</f>
        <v>0.96249999999999991</v>
      </c>
      <c r="F26" s="106">
        <f>SUM(C26:E26)/3</f>
        <v>0.86416666666666664</v>
      </c>
      <c r="G26" s="15">
        <f>(RONDAS!J187+RONDAS!J188)/2</f>
        <v>0.85499999999999998</v>
      </c>
      <c r="H26" s="15">
        <f>(RONDAS!J239+RONDAS!J240)/2</f>
        <v>0.95500000000000007</v>
      </c>
      <c r="I26" s="15">
        <f>SUM(RONDAS!H288:I289)/2</f>
        <v>0.95499999999999996</v>
      </c>
      <c r="J26" s="106">
        <f>SUM(G26:I26)/3</f>
        <v>0.92166666666666675</v>
      </c>
      <c r="K26" s="15">
        <f>(RONDAS!H337+RONDAS!H338)/2</f>
        <v>0.92999999999999994</v>
      </c>
      <c r="L26" s="15">
        <f>SUM(RONDAS!H386:I387)/2</f>
        <v>0.83000000000000007</v>
      </c>
      <c r="M26" s="15">
        <f>SUM(RONDAS!H435:I436)/2</f>
        <v>0.8899999999999999</v>
      </c>
      <c r="N26" s="106">
        <f>SUM(K26:M26)/3</f>
        <v>0.8833333333333333</v>
      </c>
      <c r="O26" s="15">
        <f>(RONDAS!H490+RONDAS!H491)/2</f>
        <v>0.92</v>
      </c>
      <c r="P26" s="15">
        <f>SUM(RONDAS!H542:I543)/2</f>
        <v>0.85499999999999998</v>
      </c>
      <c r="Q26" s="15">
        <f>(RONDAS!H588+RONDAS!H589)/2</f>
        <v>0.94499999999999995</v>
      </c>
      <c r="R26" s="106">
        <f>SUM(O26:Q26)/3</f>
        <v>0.90666666666666662</v>
      </c>
      <c r="S26" s="15">
        <f>(F26+J26+N26+R26)/4</f>
        <v>0.8939583333333333</v>
      </c>
    </row>
    <row r="27" spans="2:19" ht="25.5" x14ac:dyDescent="0.25">
      <c r="B27" s="41" t="s">
        <v>60</v>
      </c>
      <c r="C27" s="78">
        <f>(RONDAS!J44+RONDAS!J45)/2</f>
        <v>0.97499999999999998</v>
      </c>
      <c r="D27" s="78">
        <f>(RONDAS!J94+RONDAS!J95)/2</f>
        <v>0.92500000000000004</v>
      </c>
      <c r="E27" s="15">
        <f>(RONDAS!J136+RONDAS!J137)/2</f>
        <v>0.94500000000000006</v>
      </c>
      <c r="F27" s="106">
        <f>SUM(C27:E27)/3</f>
        <v>0.94833333333333325</v>
      </c>
      <c r="G27" s="15">
        <f>(RONDAS!J187+RONDAS!J188)/2</f>
        <v>0.85499999999999998</v>
      </c>
      <c r="H27" s="15">
        <f>(RONDAS!L239+RONDAS!L240)/2</f>
        <v>0.94724999999999993</v>
      </c>
      <c r="I27" s="15">
        <f>SUM(RONDAS!J288:K289)/2</f>
        <v>0.875</v>
      </c>
      <c r="J27" s="106">
        <f>SUM(G27:I27)/3</f>
        <v>0.89241666666666664</v>
      </c>
      <c r="K27" s="15">
        <f>(RONDAS!J337+RONDAS!J338)/2</f>
        <v>0.97499999999999998</v>
      </c>
      <c r="L27" s="15">
        <f>SUM(RONDAS!J386:K387)/2</f>
        <v>0.95</v>
      </c>
      <c r="M27" s="15">
        <f>SUM(RONDAS!J435:K436)/2</f>
        <v>0.96</v>
      </c>
      <c r="N27" s="106">
        <f>SUM(K27:M27)/3</f>
        <v>0.96166666666666656</v>
      </c>
      <c r="O27" s="15">
        <f>(RONDAS!J490+RONDAS!J491)/2</f>
        <v>0.94500000000000006</v>
      </c>
      <c r="P27" s="15">
        <f>SUM(RONDAS!J542:K543)/2</f>
        <v>0.83000000000000007</v>
      </c>
      <c r="Q27" s="15">
        <f>(RONDAS!J588+RONDAS!J589)/2</f>
        <v>0.82</v>
      </c>
      <c r="R27" s="106">
        <f>SUM(O27:Q27)/3</f>
        <v>0.8650000000000001</v>
      </c>
      <c r="S27" s="15">
        <f>(F27+J27+N27+R27)/4</f>
        <v>0.91685416666666664</v>
      </c>
    </row>
    <row r="28" spans="2:19" x14ac:dyDescent="0.25">
      <c r="B28" s="42" t="s">
        <v>55</v>
      </c>
      <c r="C28" s="77">
        <f>SUM(C24:C27)/4</f>
        <v>0.92</v>
      </c>
      <c r="D28" s="77">
        <f t="shared" ref="D28:S28" si="7">SUM(D24:D27)/4</f>
        <v>0.91375000000000006</v>
      </c>
      <c r="E28" s="77">
        <f t="shared" si="7"/>
        <v>0.96662500000000007</v>
      </c>
      <c r="F28" s="107">
        <f t="shared" si="7"/>
        <v>0.93345833333333328</v>
      </c>
      <c r="G28" s="77">
        <f t="shared" si="7"/>
        <v>0.90874999999999995</v>
      </c>
      <c r="H28" s="77">
        <f t="shared" si="7"/>
        <v>0.95181250000000006</v>
      </c>
      <c r="I28" s="77">
        <f t="shared" si="7"/>
        <v>0.92749999999999999</v>
      </c>
      <c r="J28" s="107">
        <f t="shared" si="7"/>
        <v>0.9293541666666667</v>
      </c>
      <c r="K28" s="77">
        <f t="shared" si="7"/>
        <v>0.96250000000000002</v>
      </c>
      <c r="L28" s="77">
        <f t="shared" si="7"/>
        <v>0.9212499999999999</v>
      </c>
      <c r="M28" s="77">
        <f t="shared" si="7"/>
        <v>0.95374999999999999</v>
      </c>
      <c r="N28" s="107">
        <f>SUM(N24:N27)/4</f>
        <v>0.9458333333333333</v>
      </c>
      <c r="O28" s="77">
        <f t="shared" si="7"/>
        <v>0.95625000000000004</v>
      </c>
      <c r="P28" s="77">
        <f t="shared" si="7"/>
        <v>0.8600000000000001</v>
      </c>
      <c r="Q28" s="77">
        <f t="shared" si="7"/>
        <v>0.875</v>
      </c>
      <c r="R28" s="107">
        <f>SUM(R24:R27)/4</f>
        <v>0.89708333333333345</v>
      </c>
      <c r="S28" s="77">
        <f t="shared" si="7"/>
        <v>0.92643229166666663</v>
      </c>
    </row>
    <row r="29" spans="2:19" x14ac:dyDescent="0.25">
      <c r="B29" s="2"/>
      <c r="C29" s="2"/>
      <c r="D29" s="2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</row>
    <row r="30" spans="2:19" x14ac:dyDescent="0.25">
      <c r="B30" s="170" t="s">
        <v>92</v>
      </c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</row>
    <row r="31" spans="2:19" x14ac:dyDescent="0.25">
      <c r="B31" s="89" t="s">
        <v>54</v>
      </c>
      <c r="C31" s="56" t="s">
        <v>76</v>
      </c>
      <c r="D31" s="56" t="s">
        <v>77</v>
      </c>
      <c r="E31" s="3" t="s">
        <v>11</v>
      </c>
      <c r="F31" s="105" t="s">
        <v>112</v>
      </c>
      <c r="G31" s="103" t="s">
        <v>46</v>
      </c>
      <c r="H31" s="103" t="s">
        <v>47</v>
      </c>
      <c r="I31" s="103" t="s">
        <v>48</v>
      </c>
      <c r="J31" s="105" t="s">
        <v>113</v>
      </c>
      <c r="K31" s="3" t="s">
        <v>49</v>
      </c>
      <c r="L31" s="3" t="s">
        <v>50</v>
      </c>
      <c r="M31" s="3" t="s">
        <v>51</v>
      </c>
      <c r="N31" s="105" t="s">
        <v>114</v>
      </c>
      <c r="O31" s="3" t="s">
        <v>52</v>
      </c>
      <c r="P31" s="45" t="s">
        <v>69</v>
      </c>
      <c r="Q31" s="45" t="s">
        <v>70</v>
      </c>
      <c r="R31" s="105" t="s">
        <v>117</v>
      </c>
      <c r="S31" s="3" t="s">
        <v>55</v>
      </c>
    </row>
    <row r="32" spans="2:19" ht="25.5" x14ac:dyDescent="0.25">
      <c r="B32" s="41" t="s">
        <v>57</v>
      </c>
      <c r="C32" s="16">
        <f>RONDAS!E35</f>
        <v>0.69</v>
      </c>
      <c r="D32" s="78">
        <f>RONDAS!E84</f>
        <v>0.5</v>
      </c>
      <c r="E32" s="15">
        <f>RONDAS!E127</f>
        <v>0.60499999999999998</v>
      </c>
      <c r="F32" s="106">
        <f>SUM(C32:E32)/3</f>
        <v>0.59833333333333327</v>
      </c>
      <c r="G32" s="15">
        <f>RONDAS!E178</f>
        <v>0.73</v>
      </c>
      <c r="H32" s="15">
        <f>RONDAS!E230</f>
        <v>0.76</v>
      </c>
      <c r="I32" s="15">
        <f>RONDAS!E279</f>
        <v>0.8</v>
      </c>
      <c r="J32" s="106">
        <f>SUM(G32:I32)/3</f>
        <v>0.76333333333333331</v>
      </c>
      <c r="K32" s="15">
        <f>RONDAS!E328</f>
        <v>0.7</v>
      </c>
      <c r="L32" s="15">
        <f>RONDAS!E377</f>
        <v>1</v>
      </c>
      <c r="M32" s="15">
        <f>RONDAS!E426</f>
        <v>0.52</v>
      </c>
      <c r="N32" s="106">
        <f>SUM(K32:M32)/3</f>
        <v>0.73999999999999988</v>
      </c>
      <c r="O32" s="15">
        <f>RONDAS!E478</f>
        <v>0.84499999999999997</v>
      </c>
      <c r="P32" s="15">
        <f>RONDAS!E530</f>
        <v>0.51</v>
      </c>
      <c r="Q32" s="15">
        <f>RONDAS!E577</f>
        <v>0.69</v>
      </c>
      <c r="R32" s="106">
        <f>SUM(O32:Q32)/3</f>
        <v>0.68166666666666664</v>
      </c>
      <c r="S32" s="15">
        <f>(F32+J32+N32+R32)/4</f>
        <v>0.6958333333333333</v>
      </c>
    </row>
    <row r="33" spans="2:19" ht="25.5" x14ac:dyDescent="0.25">
      <c r="B33" s="41" t="s">
        <v>58</v>
      </c>
      <c r="C33" s="16">
        <f>RONDAS!F35</f>
        <v>0.91</v>
      </c>
      <c r="D33" s="78">
        <f>RONDAS!F84</f>
        <v>1</v>
      </c>
      <c r="E33" s="15">
        <f>RONDAS!F127</f>
        <v>0.93</v>
      </c>
      <c r="F33" s="106">
        <f>SUM(C33:E33)/3</f>
        <v>0.94666666666666677</v>
      </c>
      <c r="G33" s="15">
        <f>RONDAS!F178</f>
        <v>0.96</v>
      </c>
      <c r="H33" s="15">
        <f>RONDAS!F230</f>
        <v>0.94</v>
      </c>
      <c r="I33" s="15">
        <f>RONDAS!F279</f>
        <v>0.93</v>
      </c>
      <c r="J33" s="106">
        <f>SUM(G33:I33)/3</f>
        <v>0.94333333333333336</v>
      </c>
      <c r="K33" s="15">
        <f>RONDAS!F328</f>
        <v>0.9</v>
      </c>
      <c r="L33" s="15">
        <f>RONDAS!F377</f>
        <v>0.98</v>
      </c>
      <c r="M33" s="15">
        <f>RONDAS!F426</f>
        <v>0.88</v>
      </c>
      <c r="N33" s="106">
        <f>SUM(K33:M33)/3</f>
        <v>0.91999999999999993</v>
      </c>
      <c r="O33" s="15">
        <f>RONDAS!F478</f>
        <v>0.98</v>
      </c>
      <c r="P33" s="15">
        <f>RONDAS!F530</f>
        <v>0.98</v>
      </c>
      <c r="Q33" s="15">
        <f>RONDAS!F577</f>
        <v>0.84</v>
      </c>
      <c r="R33" s="106">
        <f>SUM(O33:Q33)/3</f>
        <v>0.93333333333333324</v>
      </c>
      <c r="S33" s="15">
        <f>(F33+J33+N33+R33)/4</f>
        <v>0.93583333333333329</v>
      </c>
    </row>
    <row r="34" spans="2:19" ht="51" x14ac:dyDescent="0.25">
      <c r="B34" s="80" t="s">
        <v>86</v>
      </c>
      <c r="C34" s="16">
        <f>RONDAS!G35</f>
        <v>0.81</v>
      </c>
      <c r="D34" s="78">
        <f>RONDAS!G84</f>
        <v>0.8</v>
      </c>
      <c r="E34" s="15">
        <f>RONDAS!G127</f>
        <v>0.66</v>
      </c>
      <c r="F34" s="106">
        <f>SUM(C34:E34)/3</f>
        <v>0.75666666666666671</v>
      </c>
      <c r="G34" s="15">
        <f>RONDAS!G178</f>
        <v>0.83</v>
      </c>
      <c r="H34" s="15">
        <f>RONDAS!G230</f>
        <v>0.75</v>
      </c>
      <c r="I34" s="15">
        <f>RONDAS!G279</f>
        <v>0.71</v>
      </c>
      <c r="J34" s="106">
        <f>SUM(G34:I34)/3</f>
        <v>0.76333333333333331</v>
      </c>
      <c r="K34" s="15">
        <f>RONDAS!G328</f>
        <v>0.65</v>
      </c>
      <c r="L34" s="15">
        <f>RONDAS!G377</f>
        <v>0.84</v>
      </c>
      <c r="M34" s="15">
        <f>RONDAS!G426</f>
        <v>0.65</v>
      </c>
      <c r="N34" s="106">
        <f>SUM(K34:M34)/3</f>
        <v>0.71333333333333337</v>
      </c>
      <c r="O34" s="15">
        <f>RONDAS!G478</f>
        <v>0.73</v>
      </c>
      <c r="P34" s="15">
        <f>RONDAS!G530</f>
        <v>0.78</v>
      </c>
      <c r="Q34" s="15">
        <f>RONDAS!G577</f>
        <v>0.67</v>
      </c>
      <c r="R34" s="106">
        <f>SUM(O34:Q34)/3</f>
        <v>0.72666666666666668</v>
      </c>
      <c r="S34" s="15">
        <f>(F34+J34+N34+R34)/4</f>
        <v>0.74</v>
      </c>
    </row>
    <row r="35" spans="2:19" ht="25.5" x14ac:dyDescent="0.25">
      <c r="B35" s="41" t="s">
        <v>59</v>
      </c>
      <c r="C35" s="16">
        <f>RONDAS!H35</f>
        <v>0.89610000000000001</v>
      </c>
      <c r="D35" s="78">
        <f>RONDAS!H84</f>
        <v>1</v>
      </c>
      <c r="E35" s="15">
        <f>RONDAS!H127</f>
        <v>0.90749999999999997</v>
      </c>
      <c r="F35" s="106">
        <f>SUM(C35:E35)/3</f>
        <v>0.93453333333333344</v>
      </c>
      <c r="G35" s="15">
        <f>RONDAS!H178</f>
        <v>0.8</v>
      </c>
      <c r="H35" s="15">
        <f>RONDAS!H230</f>
        <v>0.83</v>
      </c>
      <c r="I35" s="15">
        <f>RONDAS!H279</f>
        <v>0.96</v>
      </c>
      <c r="J35" s="106">
        <f>SUM(G35:I35)/3</f>
        <v>0.86333333333333329</v>
      </c>
      <c r="K35" s="15">
        <f>RONDAS!H328</f>
        <v>0.96</v>
      </c>
      <c r="L35" s="15">
        <f>RONDAS!H377</f>
        <v>0.88</v>
      </c>
      <c r="M35" s="15">
        <f>RONDAS!H426</f>
        <v>1</v>
      </c>
      <c r="N35" s="106">
        <f>SUM(K35:M35)/3</f>
        <v>0.94666666666666666</v>
      </c>
      <c r="O35" s="15">
        <f>RONDAS!H478</f>
        <v>0.94</v>
      </c>
      <c r="P35" s="15">
        <f>RONDAS!H530</f>
        <v>0.97</v>
      </c>
      <c r="Q35" s="15">
        <f>RONDAS!H577</f>
        <v>0.87</v>
      </c>
      <c r="R35" s="106">
        <f>SUM(O35:Q35)/3</f>
        <v>0.92666666666666664</v>
      </c>
      <c r="S35" s="15">
        <f>(F35+J35+N35+R35)/4</f>
        <v>0.91780000000000006</v>
      </c>
    </row>
    <row r="36" spans="2:19" x14ac:dyDescent="0.25">
      <c r="B36" s="42" t="s">
        <v>55</v>
      </c>
      <c r="C36" s="77">
        <f t="shared" ref="C36:S36" si="8">SUM(C32:C35)/4</f>
        <v>0.82652500000000007</v>
      </c>
      <c r="D36" s="77">
        <f t="shared" si="8"/>
        <v>0.82499999999999996</v>
      </c>
      <c r="E36" s="77">
        <f t="shared" si="8"/>
        <v>0.77562500000000001</v>
      </c>
      <c r="F36" s="107">
        <f t="shared" si="8"/>
        <v>0.80905000000000005</v>
      </c>
      <c r="G36" s="77">
        <f t="shared" si="8"/>
        <v>0.83000000000000007</v>
      </c>
      <c r="H36" s="77">
        <f t="shared" si="8"/>
        <v>0.82000000000000006</v>
      </c>
      <c r="I36" s="77">
        <f t="shared" si="8"/>
        <v>0.85</v>
      </c>
      <c r="J36" s="107">
        <f t="shared" si="8"/>
        <v>0.83333333333333326</v>
      </c>
      <c r="K36" s="77">
        <f t="shared" si="8"/>
        <v>0.80249999999999999</v>
      </c>
      <c r="L36" s="77">
        <f t="shared" si="8"/>
        <v>0.92499999999999993</v>
      </c>
      <c r="M36" s="77">
        <f t="shared" si="8"/>
        <v>0.76249999999999996</v>
      </c>
      <c r="N36" s="107">
        <f>SUM(N32:N35)/4</f>
        <v>0.83</v>
      </c>
      <c r="O36" s="77">
        <f t="shared" si="8"/>
        <v>0.87374999999999992</v>
      </c>
      <c r="P36" s="77">
        <f t="shared" si="8"/>
        <v>0.81</v>
      </c>
      <c r="Q36" s="77">
        <f t="shared" si="8"/>
        <v>0.76749999999999996</v>
      </c>
      <c r="R36" s="107">
        <f t="shared" si="8"/>
        <v>0.81708333333333327</v>
      </c>
      <c r="S36" s="77">
        <f t="shared" si="8"/>
        <v>0.82236666666666669</v>
      </c>
    </row>
    <row r="37" spans="2:19" x14ac:dyDescent="0.25">
      <c r="B37" s="79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2:19" x14ac:dyDescent="0.25">
      <c r="B38" s="170" t="s">
        <v>93</v>
      </c>
      <c r="C38" s="170"/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</row>
    <row r="39" spans="2:19" x14ac:dyDescent="0.25">
      <c r="B39" s="89" t="s">
        <v>54</v>
      </c>
      <c r="C39" s="75" t="s">
        <v>76</v>
      </c>
      <c r="D39" s="75" t="s">
        <v>77</v>
      </c>
      <c r="E39" s="75" t="s">
        <v>11</v>
      </c>
      <c r="F39" s="105" t="s">
        <v>112</v>
      </c>
      <c r="G39" s="103" t="s">
        <v>46</v>
      </c>
      <c r="H39" s="103" t="s">
        <v>47</v>
      </c>
      <c r="I39" s="103" t="s">
        <v>48</v>
      </c>
      <c r="J39" s="105" t="s">
        <v>113</v>
      </c>
      <c r="K39" s="75" t="s">
        <v>49</v>
      </c>
      <c r="L39" s="75" t="s">
        <v>50</v>
      </c>
      <c r="M39" s="75" t="s">
        <v>51</v>
      </c>
      <c r="N39" s="105" t="s">
        <v>114</v>
      </c>
      <c r="O39" s="75" t="s">
        <v>52</v>
      </c>
      <c r="P39" s="75" t="s">
        <v>69</v>
      </c>
      <c r="Q39" s="75" t="s">
        <v>70</v>
      </c>
      <c r="R39" s="105" t="s">
        <v>117</v>
      </c>
      <c r="S39" s="75" t="s">
        <v>55</v>
      </c>
    </row>
    <row r="40" spans="2:19" ht="25.5" x14ac:dyDescent="0.25">
      <c r="B40" s="41" t="s">
        <v>57</v>
      </c>
      <c r="C40" s="78">
        <f>(RONDAS!E66+RONDAS!E67)/2</f>
        <v>1</v>
      </c>
      <c r="D40" s="78">
        <f>(RONDAS!E109+RONDAS!E110)/2</f>
        <v>0.87</v>
      </c>
      <c r="E40" s="15">
        <f>(RONDAS!E158+RONDAS!E159)/2</f>
        <v>0.83499999999999996</v>
      </c>
      <c r="F40" s="106">
        <f>SUM(C40:E40)/3</f>
        <v>0.90166666666666673</v>
      </c>
      <c r="G40" s="15">
        <f>(RONDAS!E207+RONDAS!E208)/2</f>
        <v>0.85499999999999998</v>
      </c>
      <c r="H40" s="15">
        <f>RONDAS!E259</f>
        <v>0.8</v>
      </c>
      <c r="I40" s="15">
        <f>SUM(RONDAS!E308:E309)/2</f>
        <v>0.95</v>
      </c>
      <c r="J40" s="106">
        <f>SUM(G40:I40)/3</f>
        <v>0.86833333333333329</v>
      </c>
      <c r="K40" s="15">
        <f>(RONDAS!E357+RONDAS!E358)/2</f>
        <v>0.96500000000000008</v>
      </c>
      <c r="L40" s="15"/>
      <c r="M40" s="15">
        <f>(RONDAS!E455+RONDAS!E456)/2</f>
        <v>0.96500000000000008</v>
      </c>
      <c r="N40" s="106">
        <f>SUM(K40:M40)/2</f>
        <v>0.96500000000000008</v>
      </c>
      <c r="O40" s="15">
        <f>(RONDAS!E510+RONDAS!E511)/2</f>
        <v>0.92999999999999994</v>
      </c>
      <c r="P40" s="15"/>
      <c r="Q40" s="15">
        <f>(RONDAS!E608+RONDAS!E609)/2</f>
        <v>1</v>
      </c>
      <c r="R40" s="106">
        <f>SUM(O40:Q40)/2</f>
        <v>0.96499999999999997</v>
      </c>
      <c r="S40" s="15">
        <f>(F40+J40+N40+R40)/4</f>
        <v>0.92500000000000004</v>
      </c>
    </row>
    <row r="41" spans="2:19" ht="25.5" x14ac:dyDescent="0.25">
      <c r="B41" s="41" t="s">
        <v>58</v>
      </c>
      <c r="C41" s="78">
        <f>(RONDAS!F66+RONDAS!F67)/2</f>
        <v>1</v>
      </c>
      <c r="D41" s="78">
        <f>(RONDAS!F109+RONDAS!F110)/2</f>
        <v>0.91999999999999993</v>
      </c>
      <c r="E41" s="15">
        <f>(RONDAS!F158+RONDAS!F159)/2</f>
        <v>1</v>
      </c>
      <c r="F41" s="106">
        <f>SUM(C41:E41)/3</f>
        <v>0.97333333333333327</v>
      </c>
      <c r="G41" s="15">
        <f>(RONDAS!F207+RONDAS!F208)/2</f>
        <v>0.88</v>
      </c>
      <c r="H41" s="15">
        <f>RONDAS!F259</f>
        <v>0.9</v>
      </c>
      <c r="I41" s="15">
        <f>SUM(RONDAS!F308:F309)/2</f>
        <v>0.9</v>
      </c>
      <c r="J41" s="106">
        <f>SUM(G41:I41)/3</f>
        <v>0.89333333333333342</v>
      </c>
      <c r="K41" s="15">
        <f>(RONDAS!F357+RONDAS!F358)/2</f>
        <v>0.95499999999999996</v>
      </c>
      <c r="L41" s="15"/>
      <c r="M41" s="15">
        <f>(RONDAS!F455+RONDAS!F456)/2</f>
        <v>0.95500000000000007</v>
      </c>
      <c r="N41" s="106">
        <f>SUM(K41:M41)/2</f>
        <v>0.95500000000000007</v>
      </c>
      <c r="O41" s="15">
        <f>(RONDAS!F510+RONDAS!F511)/2</f>
        <v>0.95</v>
      </c>
      <c r="P41" s="15"/>
      <c r="Q41" s="15">
        <f>(RONDAS!F608+RONDAS!F609)/2</f>
        <v>0.84499999999999997</v>
      </c>
      <c r="R41" s="106">
        <f>SUM(O41:Q41)/2</f>
        <v>0.89749999999999996</v>
      </c>
      <c r="S41" s="15">
        <f>(F41+J41+N41+R41)/4</f>
        <v>0.92979166666666668</v>
      </c>
    </row>
    <row r="42" spans="2:19" ht="51" x14ac:dyDescent="0.25">
      <c r="B42" s="80" t="s">
        <v>86</v>
      </c>
      <c r="C42" s="78">
        <f>(RONDAS!G66+RONDAS!G67)/2</f>
        <v>1</v>
      </c>
      <c r="D42" s="78">
        <f>(RONDAS!G109+RONDAS!G110)/2</f>
        <v>0.9</v>
      </c>
      <c r="E42" s="15">
        <f>(RONDAS!G158+RONDAS!G159)/2</f>
        <v>1</v>
      </c>
      <c r="F42" s="106">
        <f>SUM(C42:E42)/3</f>
        <v>0.96666666666666667</v>
      </c>
      <c r="G42" s="15">
        <f>(RONDAS!G207+RONDAS!G208)/2</f>
        <v>0.95250000000000001</v>
      </c>
      <c r="H42" s="15">
        <f>RONDAS!G259</f>
        <v>0.91</v>
      </c>
      <c r="I42" s="15">
        <f>SUM(RONDAS!G308:G309)/2</f>
        <v>0.95</v>
      </c>
      <c r="J42" s="106">
        <f>SUM(G42:I42)/3</f>
        <v>0.9375</v>
      </c>
      <c r="K42" s="15">
        <f>(RONDAS!G357+RONDAS!G358)/2</f>
        <v>0.96</v>
      </c>
      <c r="L42" s="15"/>
      <c r="M42" s="15">
        <f>(RONDAS!G455+RONDAS!G456)/2</f>
        <v>1</v>
      </c>
      <c r="N42" s="106">
        <f>SUM(K42:M42)/2</f>
        <v>0.98</v>
      </c>
      <c r="O42" s="15">
        <f>(RONDAS!G510+RONDAS!G511)/2</f>
        <v>1</v>
      </c>
      <c r="P42" s="15"/>
      <c r="Q42" s="15">
        <f>(RONDAS!G608+RONDAS!G609)/2</f>
        <v>0.98</v>
      </c>
      <c r="R42" s="106">
        <f>SUM(O42:Q42)/2</f>
        <v>0.99</v>
      </c>
      <c r="S42" s="15">
        <f>(F42+J42+N42+R42)/4</f>
        <v>0.96854166666666663</v>
      </c>
    </row>
    <row r="43" spans="2:19" x14ac:dyDescent="0.25">
      <c r="B43" s="42" t="s">
        <v>55</v>
      </c>
      <c r="C43" s="77">
        <f>SUM(C40:C42)/3</f>
        <v>1</v>
      </c>
      <c r="D43" s="77">
        <f t="shared" ref="D43:S43" si="9">SUM(D40:D42)/3</f>
        <v>0.89666666666666661</v>
      </c>
      <c r="E43" s="77">
        <f t="shared" si="9"/>
        <v>0.94499999999999995</v>
      </c>
      <c r="F43" s="107">
        <f t="shared" si="9"/>
        <v>0.9472222222222223</v>
      </c>
      <c r="G43" s="77">
        <f t="shared" si="9"/>
        <v>0.89583333333333337</v>
      </c>
      <c r="H43" s="77">
        <f t="shared" si="9"/>
        <v>0.87000000000000011</v>
      </c>
      <c r="I43" s="77">
        <f t="shared" si="9"/>
        <v>0.93333333333333324</v>
      </c>
      <c r="J43" s="107">
        <f t="shared" si="9"/>
        <v>0.8997222222222222</v>
      </c>
      <c r="K43" s="77">
        <f t="shared" si="9"/>
        <v>0.96</v>
      </c>
      <c r="L43" s="77">
        <f t="shared" si="9"/>
        <v>0</v>
      </c>
      <c r="M43" s="77">
        <f t="shared" si="9"/>
        <v>0.97333333333333327</v>
      </c>
      <c r="N43" s="107">
        <f>SUM(N40:N42)/3</f>
        <v>0.96666666666666679</v>
      </c>
      <c r="O43" s="77">
        <f t="shared" si="9"/>
        <v>0.96</v>
      </c>
      <c r="P43" s="77">
        <f t="shared" si="9"/>
        <v>0</v>
      </c>
      <c r="Q43" s="77">
        <f t="shared" si="9"/>
        <v>0.94166666666666676</v>
      </c>
      <c r="R43" s="107">
        <f>SUM(R40:R42)/3</f>
        <v>0.95083333333333331</v>
      </c>
      <c r="S43" s="77">
        <f t="shared" si="9"/>
        <v>0.94111111111111112</v>
      </c>
    </row>
    <row r="44" spans="2:19" ht="86.25" customHeight="1" x14ac:dyDescent="0.25">
      <c r="B44" s="79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2:19" x14ac:dyDescent="0.25">
      <c r="B45" s="170" t="s">
        <v>94</v>
      </c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</row>
    <row r="46" spans="2:19" x14ac:dyDescent="0.25">
      <c r="B46" s="89" t="s">
        <v>54</v>
      </c>
      <c r="C46" s="75" t="s">
        <v>76</v>
      </c>
      <c r="D46" s="75" t="s">
        <v>77</v>
      </c>
      <c r="E46" s="75" t="s">
        <v>11</v>
      </c>
      <c r="F46" s="105" t="s">
        <v>112</v>
      </c>
      <c r="G46" s="103" t="s">
        <v>46</v>
      </c>
      <c r="H46" s="103" t="s">
        <v>47</v>
      </c>
      <c r="I46" s="103" t="s">
        <v>48</v>
      </c>
      <c r="J46" s="105" t="s">
        <v>113</v>
      </c>
      <c r="K46" s="75" t="s">
        <v>49</v>
      </c>
      <c r="L46" s="75" t="s">
        <v>50</v>
      </c>
      <c r="M46" s="75" t="s">
        <v>51</v>
      </c>
      <c r="N46" s="105" t="s">
        <v>114</v>
      </c>
      <c r="O46" s="75" t="s">
        <v>52</v>
      </c>
      <c r="P46" s="75" t="s">
        <v>69</v>
      </c>
      <c r="Q46" s="75" t="s">
        <v>70</v>
      </c>
      <c r="R46" s="105" t="s">
        <v>117</v>
      </c>
      <c r="S46" s="75" t="s">
        <v>55</v>
      </c>
    </row>
    <row r="47" spans="2:19" ht="25.5" x14ac:dyDescent="0.25">
      <c r="B47" s="41" t="s">
        <v>57</v>
      </c>
      <c r="C47" s="78">
        <f>(RONDAS!E49+RONDAS!E50+RONDAS!E51)/3</f>
        <v>0.88</v>
      </c>
      <c r="D47" s="78">
        <f>(RONDAS!E99+RONDAS!E100+RONDAS!E101)/3</f>
        <v>0.92666666666666675</v>
      </c>
      <c r="E47" s="15">
        <f>(RONDAS!E141+RONDAS!E142+RONDAS!E143)/3</f>
        <v>0.90666666666666662</v>
      </c>
      <c r="F47" s="106">
        <f>SUM(C47:E47)/3</f>
        <v>0.9044444444444445</v>
      </c>
      <c r="G47" s="15">
        <f>(RONDAS!E192+RONDAS!E193+RONDAS!E194)/3</f>
        <v>0.91199999999999992</v>
      </c>
      <c r="H47" s="15">
        <f>(RONDAS!E244+RONDAS!E245+RONDAS!E246)/3</f>
        <v>0.80666666666666664</v>
      </c>
      <c r="I47" s="15">
        <f>SUM(RONDAS!E293:E295)/3</f>
        <v>0.93333333333333324</v>
      </c>
      <c r="J47" s="106">
        <f>SUM(G47:I47)/3</f>
        <v>0.8839999999999999</v>
      </c>
      <c r="K47" s="15">
        <f>(RONDAS!E342+RONDAS!E343+RONDAS!E344)/3</f>
        <v>0.65</v>
      </c>
      <c r="L47" s="15">
        <f>(RONDAS!E391+RONDAS!E392+RONDAS!E393)/3</f>
        <v>0.96</v>
      </c>
      <c r="M47" s="15">
        <f>SUM(RONDAS!E440:E442)/3</f>
        <v>0.8666666666666667</v>
      </c>
      <c r="N47" s="106">
        <f>SUM(K47:M47)/3</f>
        <v>0.82555555555555549</v>
      </c>
      <c r="O47" s="15">
        <f>(RONDAS!E495+RONDAS!E496+RONDAS!E497)/3</f>
        <v>0.83333333333333337</v>
      </c>
      <c r="P47" s="15">
        <f>SUM(RONDAS!E547:E549)/3</f>
        <v>0.86</v>
      </c>
      <c r="Q47" s="15">
        <f>(RONDAS!E593+RONDAS!E594+RONDAS!E595)/3</f>
        <v>0.89</v>
      </c>
      <c r="R47" s="106">
        <f>SUM(O47:Q47)/3</f>
        <v>0.86111111111111116</v>
      </c>
      <c r="S47" s="15">
        <f>(F47+J47+N47+R47)/4</f>
        <v>0.86877777777777776</v>
      </c>
    </row>
    <row r="48" spans="2:19" ht="25.5" x14ac:dyDescent="0.25">
      <c r="B48" s="41" t="s">
        <v>58</v>
      </c>
      <c r="C48" s="78">
        <f>(RONDAS!F49+RONDAS!F50+RONDAS!F51)/3</f>
        <v>0.88666666666666671</v>
      </c>
      <c r="D48" s="78">
        <f>(RONDAS!F99+RONDAS!F100+RONDAS!F101)/3</f>
        <v>0.89</v>
      </c>
      <c r="E48" s="15">
        <f>(RONDAS!F141+RONDAS!F142+RONDAS!F143)/3</f>
        <v>0.94666666666666666</v>
      </c>
      <c r="F48" s="106">
        <f>SUM(C48:E48)/3</f>
        <v>0.90777777777777791</v>
      </c>
      <c r="G48" s="15">
        <f>(RONDAS!F192+RONDAS!F193+RONDAS!F194)/3</f>
        <v>0.94666666666666666</v>
      </c>
      <c r="H48" s="15">
        <f>(RONDAS!F244+RONDAS!F245+RONDAS!F246)/3</f>
        <v>0.86333333333333329</v>
      </c>
      <c r="I48" s="15">
        <f>SUM(RONDAS!F293:F295)/3</f>
        <v>0.94</v>
      </c>
      <c r="J48" s="106">
        <f>SUM(G48:I48)/3</f>
        <v>0.91666666666666663</v>
      </c>
      <c r="K48" s="15">
        <f>(RONDAS!F342+RONDAS!F343+RONDAS!F344)/3</f>
        <v>0.95000000000000007</v>
      </c>
      <c r="L48" s="15">
        <f>(RONDAS!F391+RONDAS!F392+RONDAS!F393)/3</f>
        <v>0.90333333333333332</v>
      </c>
      <c r="M48" s="15">
        <f>SUM(RONDAS!F440:F442)/3</f>
        <v>0.85</v>
      </c>
      <c r="N48" s="106">
        <f>SUM(K48:M48)/3</f>
        <v>0.9011111111111112</v>
      </c>
      <c r="O48" s="15">
        <f>(RONDAS!F495+RONDAS!F496+RONDAS!F497)/3</f>
        <v>0.85000000000000009</v>
      </c>
      <c r="P48" s="15">
        <f>SUM(RONDAS!F547:F549)/3</f>
        <v>0.91999999999999993</v>
      </c>
      <c r="Q48" s="15">
        <f>(RONDAS!F593+RONDAS!F594+RONDAS!F595)/3</f>
        <v>0.95333333333333325</v>
      </c>
      <c r="R48" s="106">
        <f>SUM(O48:Q48)/3</f>
        <v>0.90777777777777768</v>
      </c>
      <c r="S48" s="15">
        <f>(F48+J48+N48+R48)/4</f>
        <v>0.90833333333333333</v>
      </c>
    </row>
    <row r="49" spans="2:19" ht="45.75" customHeight="1" x14ac:dyDescent="0.25">
      <c r="B49" s="80" t="s">
        <v>86</v>
      </c>
      <c r="C49" s="78">
        <f>(RONDAS!G49+RONDAS!G50+RONDAS!G51)/3</f>
        <v>0.92666666666666664</v>
      </c>
      <c r="D49" s="78">
        <f>(RONDAS!G99+RONDAS!G100+RONDAS!G101)/3</f>
        <v>1</v>
      </c>
      <c r="E49" s="15">
        <f>(RONDAS!G141+RONDAS!G142+RONDAS!G143)/3</f>
        <v>0.97333333333333327</v>
      </c>
      <c r="F49" s="106">
        <f>SUM(C49:E49)/3</f>
        <v>0.96666666666666667</v>
      </c>
      <c r="G49" s="15">
        <f>(RONDAS!G192+RONDAS!G193+RONDAS!G194)/3</f>
        <v>0.91</v>
      </c>
      <c r="H49" s="15">
        <f>(RONDAS!G244+RONDAS!G245+RONDAS!G246)/3</f>
        <v>0.82</v>
      </c>
      <c r="I49" s="15">
        <f>SUM(RONDAS!G293:G295)/3</f>
        <v>0.96666666666666667</v>
      </c>
      <c r="J49" s="106">
        <f>SUM(G49:I49)/3</f>
        <v>0.89888888888888896</v>
      </c>
      <c r="K49" s="15">
        <f>(RONDAS!G342+RONDAS!G343+RONDAS!G344)/3</f>
        <v>0.82</v>
      </c>
      <c r="L49" s="15">
        <f>(RONDAS!G391+RONDAS!G392+RONDAS!G393)/3</f>
        <v>0.75333333333333341</v>
      </c>
      <c r="M49" s="15">
        <f>SUM(RONDAS!G440:G442)/3</f>
        <v>0.83666666666666656</v>
      </c>
      <c r="N49" s="106">
        <f>SUM(K49:M49)/3</f>
        <v>0.80333333333333323</v>
      </c>
      <c r="O49" s="15">
        <f>(RONDAS!G495+RONDAS!G496+RONDAS!G497)/3</f>
        <v>0.82333333333333325</v>
      </c>
      <c r="P49" s="15">
        <f>SUM(RONDAS!G547:G549)/3</f>
        <v>0.89666666666666661</v>
      </c>
      <c r="Q49" s="15">
        <f>(RONDAS!G593+RONDAS!G594+RONDAS!G595)/3</f>
        <v>0.94666666666666666</v>
      </c>
      <c r="R49" s="106">
        <f>SUM(O49:Q49)/3</f>
        <v>0.88888888888888884</v>
      </c>
      <c r="S49" s="15">
        <f>(F49+J49+N49+R49)/4</f>
        <v>0.88944444444444437</v>
      </c>
    </row>
    <row r="50" spans="2:19" ht="25.5" x14ac:dyDescent="0.25">
      <c r="B50" s="41" t="s">
        <v>59</v>
      </c>
      <c r="C50" s="78">
        <f>(RONDAS!H49+RONDAS!H50+RONDAS!H51)/3</f>
        <v>1</v>
      </c>
      <c r="D50" s="78">
        <f>(RONDAS!H99+RONDAS!H100+RONDAS!H101)/3</f>
        <v>1</v>
      </c>
      <c r="E50" s="15">
        <f>(RONDAS!H141+RONDAS!H142+RONDAS!H143)/3</f>
        <v>1</v>
      </c>
      <c r="F50" s="106">
        <f>SUM(C50:E50)/3</f>
        <v>1</v>
      </c>
      <c r="G50" s="15">
        <f>(RONDAS!H192+RONDAS!H193+RONDAS!H194)/3</f>
        <v>1</v>
      </c>
      <c r="H50" s="15">
        <f>(RONDAS!H244+RONDAS!H245+RONDAS!H246)/3</f>
        <v>0.91333333333333344</v>
      </c>
      <c r="I50" s="15">
        <f>SUM(RONDAS!H293:H295)/3</f>
        <v>1</v>
      </c>
      <c r="J50" s="106">
        <f>SUM(G50:I50)/3</f>
        <v>0.97111111111111115</v>
      </c>
      <c r="K50" s="15">
        <f>(RONDAS!H342+RONDAS!H343+RONDAS!H344)/3</f>
        <v>1</v>
      </c>
      <c r="L50" s="15">
        <f>(RONDAS!H391+RONDAS!H392+RONDAS!H393)/3</f>
        <v>0.88666666666666671</v>
      </c>
      <c r="M50" s="15">
        <f>SUM(RONDAS!H440:H442)/3</f>
        <v>1</v>
      </c>
      <c r="N50" s="106">
        <f>SUM(K50:M50)/3</f>
        <v>0.9622222222222222</v>
      </c>
      <c r="O50" s="15">
        <f>(RONDAS!H495+RONDAS!H496+RONDAS!H497)/3</f>
        <v>1</v>
      </c>
      <c r="P50" s="15">
        <f>SUM(RONDAS!H547:H549)/3</f>
        <v>1</v>
      </c>
      <c r="Q50" s="15">
        <f>(RONDAS!H593+RONDAS!H594+RONDAS!H595)/3</f>
        <v>1</v>
      </c>
      <c r="R50" s="106">
        <f>SUM(O50:Q50)/3</f>
        <v>1</v>
      </c>
      <c r="S50" s="15">
        <f>(F50+J50+N50+R50)/4</f>
        <v>0.98333333333333328</v>
      </c>
    </row>
    <row r="51" spans="2:19" x14ac:dyDescent="0.25">
      <c r="B51" s="42" t="s">
        <v>55</v>
      </c>
      <c r="C51" s="77">
        <f t="shared" ref="C51:S51" si="10">SUM(C47:C50)/4</f>
        <v>0.92333333333333334</v>
      </c>
      <c r="D51" s="77">
        <f t="shared" si="10"/>
        <v>0.95416666666666672</v>
      </c>
      <c r="E51" s="107">
        <f t="shared" si="10"/>
        <v>0.95666666666666667</v>
      </c>
      <c r="F51" s="107">
        <f t="shared" si="10"/>
        <v>0.94472222222222224</v>
      </c>
      <c r="G51" s="77">
        <f t="shared" si="10"/>
        <v>0.94216666666666671</v>
      </c>
      <c r="H51" s="77">
        <f t="shared" si="10"/>
        <v>0.85083333333333333</v>
      </c>
      <c r="I51" s="77">
        <f t="shared" si="10"/>
        <v>0.96</v>
      </c>
      <c r="J51" s="107">
        <f t="shared" si="10"/>
        <v>0.91766666666666663</v>
      </c>
      <c r="K51" s="77">
        <f t="shared" si="10"/>
        <v>0.85499999999999998</v>
      </c>
      <c r="L51" s="77">
        <f t="shared" si="10"/>
        <v>0.87583333333333335</v>
      </c>
      <c r="M51" s="77">
        <f t="shared" si="10"/>
        <v>0.88833333333333331</v>
      </c>
      <c r="N51" s="107">
        <f>SUM(N47:N50)/4</f>
        <v>0.87305555555555547</v>
      </c>
      <c r="O51" s="77">
        <f t="shared" si="10"/>
        <v>0.87666666666666671</v>
      </c>
      <c r="P51" s="77">
        <f t="shared" si="10"/>
        <v>0.91916666666666658</v>
      </c>
      <c r="Q51" s="77">
        <f t="shared" si="10"/>
        <v>0.94750000000000001</v>
      </c>
      <c r="R51" s="107">
        <f>SUM(R47:R50)/4</f>
        <v>0.91444444444444439</v>
      </c>
      <c r="S51" s="77">
        <f t="shared" si="10"/>
        <v>0.91247222222222224</v>
      </c>
    </row>
    <row r="52" spans="2:19" ht="12.75" customHeight="1" x14ac:dyDescent="0.25">
      <c r="B52" s="79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</row>
    <row r="53" spans="2:19" x14ac:dyDescent="0.25">
      <c r="B53" s="170" t="s">
        <v>95</v>
      </c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0"/>
      <c r="S53" s="170"/>
    </row>
    <row r="54" spans="2:19" x14ac:dyDescent="0.25">
      <c r="B54" s="75" t="s">
        <v>54</v>
      </c>
      <c r="C54" s="75" t="s">
        <v>76</v>
      </c>
      <c r="D54" s="75" t="s">
        <v>77</v>
      </c>
      <c r="E54" s="75" t="s">
        <v>11</v>
      </c>
      <c r="F54" s="105" t="s">
        <v>112</v>
      </c>
      <c r="G54" s="103" t="s">
        <v>46</v>
      </c>
      <c r="H54" s="103" t="s">
        <v>47</v>
      </c>
      <c r="I54" s="103" t="s">
        <v>48</v>
      </c>
      <c r="J54" s="105" t="s">
        <v>113</v>
      </c>
      <c r="K54" s="75" t="s">
        <v>49</v>
      </c>
      <c r="L54" s="75" t="s">
        <v>50</v>
      </c>
      <c r="M54" s="75" t="s">
        <v>51</v>
      </c>
      <c r="N54" s="105" t="s">
        <v>114</v>
      </c>
      <c r="O54" s="75" t="s">
        <v>52</v>
      </c>
      <c r="P54" s="75" t="s">
        <v>69</v>
      </c>
      <c r="Q54" s="75" t="s">
        <v>70</v>
      </c>
      <c r="R54" s="105" t="s">
        <v>117</v>
      </c>
      <c r="S54" s="75" t="s">
        <v>55</v>
      </c>
    </row>
    <row r="55" spans="2:19" ht="25.5" x14ac:dyDescent="0.25">
      <c r="B55" s="41" t="s">
        <v>56</v>
      </c>
      <c r="C55" s="16">
        <f>RONDAS!E60</f>
        <v>0.5</v>
      </c>
      <c r="D55" s="78"/>
      <c r="E55" s="15">
        <f>RONDAS!E152</f>
        <v>1</v>
      </c>
      <c r="F55" s="106">
        <f t="shared" ref="F55:F60" si="11">SUM(C55:E55)/2</f>
        <v>0.75</v>
      </c>
      <c r="G55" s="15">
        <f>RONDAS!E203</f>
        <v>1</v>
      </c>
      <c r="H55" s="15">
        <f>RONDAS!E255</f>
        <v>0.83</v>
      </c>
      <c r="I55" s="15">
        <f>RONDAS!E304</f>
        <v>0.91</v>
      </c>
      <c r="J55" s="106">
        <f t="shared" ref="J55:J60" si="12">SUM(G55:I55)/3</f>
        <v>0.91333333333333344</v>
      </c>
      <c r="K55" s="15">
        <f>RONDAS!E353</f>
        <v>1</v>
      </c>
      <c r="L55" s="15"/>
      <c r="M55" s="15">
        <f>RONDAS!E451</f>
        <v>1</v>
      </c>
      <c r="N55" s="106">
        <f t="shared" ref="N55:N60" si="13">SUM(K55:M55)/2</f>
        <v>1</v>
      </c>
      <c r="O55" s="15">
        <f>RONDAS!E506</f>
        <v>0.93</v>
      </c>
      <c r="P55" s="15">
        <f>RONDAS!E558</f>
        <v>0.92</v>
      </c>
      <c r="Q55" s="15">
        <f>RONDAS!E604</f>
        <v>0.74</v>
      </c>
      <c r="R55" s="106">
        <f t="shared" ref="R55:R60" si="14">SUM(O55:Q55)/3</f>
        <v>0.86333333333333329</v>
      </c>
      <c r="S55" s="15">
        <f t="shared" ref="S55:S60" si="15">(F55+J55+N55+R55)/4</f>
        <v>0.88166666666666671</v>
      </c>
    </row>
    <row r="56" spans="2:19" ht="25.5" x14ac:dyDescent="0.25">
      <c r="B56" s="41" t="s">
        <v>57</v>
      </c>
      <c r="C56" s="16">
        <f>RONDAS!F60</f>
        <v>1</v>
      </c>
      <c r="D56" s="78"/>
      <c r="E56" s="15">
        <f>RONDAS!F152</f>
        <v>1</v>
      </c>
      <c r="F56" s="106">
        <f t="shared" si="11"/>
        <v>1</v>
      </c>
      <c r="G56" s="15">
        <f>RONDAS!F203</f>
        <v>1</v>
      </c>
      <c r="H56" s="15">
        <f>RONDAS!F255</f>
        <v>0.83</v>
      </c>
      <c r="I56" s="15">
        <f>RONDAS!F304</f>
        <v>1</v>
      </c>
      <c r="J56" s="106">
        <f t="shared" si="12"/>
        <v>0.94333333333333336</v>
      </c>
      <c r="K56" s="15">
        <f>RONDAS!F353</f>
        <v>1</v>
      </c>
      <c r="L56" s="15"/>
      <c r="M56" s="15">
        <f>RONDAS!F451</f>
        <v>1</v>
      </c>
      <c r="N56" s="106">
        <f t="shared" si="13"/>
        <v>1</v>
      </c>
      <c r="O56" s="15">
        <f>RONDAS!F506</f>
        <v>1</v>
      </c>
      <c r="P56" s="15">
        <f>RONDAS!F558</f>
        <v>1</v>
      </c>
      <c r="Q56" s="15">
        <f>RONDAS!F604</f>
        <v>1</v>
      </c>
      <c r="R56" s="106">
        <f t="shared" si="14"/>
        <v>1</v>
      </c>
      <c r="S56" s="15">
        <f t="shared" si="15"/>
        <v>0.98583333333333334</v>
      </c>
    </row>
    <row r="57" spans="2:19" ht="51" x14ac:dyDescent="0.25">
      <c r="B57" s="41" t="s">
        <v>26</v>
      </c>
      <c r="C57" s="16">
        <f>RONDAS!H60</f>
        <v>0.95</v>
      </c>
      <c r="D57" s="78"/>
      <c r="E57" s="15">
        <f>RONDAS!H152</f>
        <v>0.87</v>
      </c>
      <c r="F57" s="106">
        <f t="shared" si="11"/>
        <v>0.90999999999999992</v>
      </c>
      <c r="G57" s="15">
        <f>RONDAS!H203</f>
        <v>0.92</v>
      </c>
      <c r="H57" s="15">
        <f>RONDAS!H255</f>
        <v>0.8</v>
      </c>
      <c r="I57" s="15">
        <f>RONDAS!H304</f>
        <v>1</v>
      </c>
      <c r="J57" s="106">
        <f t="shared" si="12"/>
        <v>0.90666666666666673</v>
      </c>
      <c r="K57" s="15">
        <f>RONDAS!H353</f>
        <v>0.92</v>
      </c>
      <c r="L57" s="15"/>
      <c r="M57" s="15">
        <f>RONDAS!H451</f>
        <v>1</v>
      </c>
      <c r="N57" s="106">
        <f t="shared" si="13"/>
        <v>0.96</v>
      </c>
      <c r="O57" s="15">
        <f>RONDAS!H506</f>
        <v>1</v>
      </c>
      <c r="P57" s="15">
        <f>RONDAS!H558</f>
        <v>1</v>
      </c>
      <c r="Q57" s="15">
        <f>RONDAS!H604</f>
        <v>1</v>
      </c>
      <c r="R57" s="106">
        <f t="shared" si="14"/>
        <v>1</v>
      </c>
      <c r="S57" s="15">
        <f t="shared" si="15"/>
        <v>0.9441666666666666</v>
      </c>
    </row>
    <row r="58" spans="2:19" ht="25.5" x14ac:dyDescent="0.25">
      <c r="B58" s="41" t="s">
        <v>58</v>
      </c>
      <c r="C58" s="16">
        <f>RONDAS!J60</f>
        <v>1</v>
      </c>
      <c r="D58" s="78"/>
      <c r="E58" s="15">
        <f>RONDAS!J152</f>
        <v>1</v>
      </c>
      <c r="F58" s="106">
        <f t="shared" si="11"/>
        <v>1</v>
      </c>
      <c r="G58" s="15">
        <f>RONDAS!J203</f>
        <v>0.93</v>
      </c>
      <c r="H58" s="15">
        <f>RONDAS!J255</f>
        <v>0.83</v>
      </c>
      <c r="I58" s="15">
        <f>RONDAS!J304</f>
        <v>0.67</v>
      </c>
      <c r="J58" s="106">
        <f t="shared" si="12"/>
        <v>0.81</v>
      </c>
      <c r="K58" s="15">
        <f>RONDAS!J353</f>
        <v>1</v>
      </c>
      <c r="L58" s="15"/>
      <c r="M58" s="15">
        <f>RONDAS!J451</f>
        <v>1</v>
      </c>
      <c r="N58" s="106">
        <f t="shared" si="13"/>
        <v>1</v>
      </c>
      <c r="O58" s="15">
        <f>RONDAS!J506</f>
        <v>1</v>
      </c>
      <c r="P58" s="15">
        <f>RONDAS!J558</f>
        <v>0.8</v>
      </c>
      <c r="Q58" s="15">
        <f>RONDAS!J604</f>
        <v>1</v>
      </c>
      <c r="R58" s="106">
        <f t="shared" si="14"/>
        <v>0.93333333333333324</v>
      </c>
      <c r="S58" s="15">
        <f t="shared" si="15"/>
        <v>0.93583333333333329</v>
      </c>
    </row>
    <row r="59" spans="2:19" ht="25.5" x14ac:dyDescent="0.25">
      <c r="B59" s="41" t="s">
        <v>63</v>
      </c>
      <c r="C59" s="16">
        <f>RONDAS!L60</f>
        <v>0.75</v>
      </c>
      <c r="D59" s="78"/>
      <c r="E59" s="15">
        <f>RONDAS!L152</f>
        <v>0.71499999999999997</v>
      </c>
      <c r="F59" s="106">
        <f t="shared" si="11"/>
        <v>0.73249999999999993</v>
      </c>
      <c r="G59" s="15">
        <f>RONDAS!L203</f>
        <v>0.87</v>
      </c>
      <c r="H59" s="15">
        <f>RONDAS!L255</f>
        <v>0.5</v>
      </c>
      <c r="I59" s="15">
        <f>RONDAS!L304</f>
        <v>0.5</v>
      </c>
      <c r="J59" s="106">
        <f t="shared" si="12"/>
        <v>0.62333333333333341</v>
      </c>
      <c r="K59" s="15">
        <f>RONDAS!L353</f>
        <v>0.33</v>
      </c>
      <c r="L59" s="15"/>
      <c r="M59" s="15">
        <f>RONDAS!L451</f>
        <v>1</v>
      </c>
      <c r="N59" s="106">
        <f t="shared" si="13"/>
        <v>0.66500000000000004</v>
      </c>
      <c r="O59" s="15">
        <f>RONDAS!L506</f>
        <v>1</v>
      </c>
      <c r="P59" s="15">
        <f>RONDAS!L558</f>
        <v>1</v>
      </c>
      <c r="Q59" s="15">
        <f>RONDAS!L604</f>
        <v>0.5</v>
      </c>
      <c r="R59" s="106">
        <f t="shared" si="14"/>
        <v>0.83333333333333337</v>
      </c>
      <c r="S59" s="15">
        <f t="shared" si="15"/>
        <v>0.71354166666666674</v>
      </c>
    </row>
    <row r="60" spans="2:19" ht="25.5" x14ac:dyDescent="0.25">
      <c r="B60" s="41" t="s">
        <v>60</v>
      </c>
      <c r="C60" s="76">
        <f>RONDAS!N60</f>
        <v>0.75</v>
      </c>
      <c r="D60" s="78"/>
      <c r="E60" s="15">
        <f>RONDAS!N152</f>
        <v>0.85699999999999998</v>
      </c>
      <c r="F60" s="106">
        <f t="shared" si="11"/>
        <v>0.80349999999999999</v>
      </c>
      <c r="G60" s="15">
        <f>RONDAS!N203</f>
        <v>0.88</v>
      </c>
      <c r="H60" s="15">
        <f>RONDAS!N255</f>
        <v>1</v>
      </c>
      <c r="I60" s="15">
        <f>RONDAS!N304</f>
        <v>1</v>
      </c>
      <c r="J60" s="106">
        <f t="shared" si="12"/>
        <v>0.96</v>
      </c>
      <c r="K60" s="15">
        <f>RONDAS!N353</f>
        <v>0.94</v>
      </c>
      <c r="L60" s="15"/>
      <c r="M60" s="15">
        <f>RONDAS!N451</f>
        <v>1</v>
      </c>
      <c r="N60" s="106">
        <f t="shared" si="13"/>
        <v>0.97</v>
      </c>
      <c r="O60" s="15">
        <f>RONDAS!N506</f>
        <v>0.92</v>
      </c>
      <c r="P60" s="15">
        <f>RONDAS!N558</f>
        <v>0.97</v>
      </c>
      <c r="Q60" s="15">
        <f>RONDAS!N604</f>
        <v>1</v>
      </c>
      <c r="R60" s="106">
        <f t="shared" si="14"/>
        <v>0.96333333333333337</v>
      </c>
      <c r="S60" s="15">
        <f t="shared" si="15"/>
        <v>0.92420833333333341</v>
      </c>
    </row>
    <row r="61" spans="2:19" x14ac:dyDescent="0.25">
      <c r="B61" s="42" t="s">
        <v>55</v>
      </c>
      <c r="C61" s="77">
        <f t="shared" ref="C61:S61" si="16">SUM(C55:C60)/6</f>
        <v>0.82500000000000007</v>
      </c>
      <c r="D61" s="77">
        <f t="shared" si="16"/>
        <v>0</v>
      </c>
      <c r="E61" s="107">
        <f t="shared" si="16"/>
        <v>0.90700000000000003</v>
      </c>
      <c r="F61" s="107">
        <f t="shared" si="16"/>
        <v>0.86599999999999999</v>
      </c>
      <c r="G61" s="77">
        <f t="shared" si="16"/>
        <v>0.93333333333333324</v>
      </c>
      <c r="H61" s="77">
        <f t="shared" si="16"/>
        <v>0.79833333333333334</v>
      </c>
      <c r="I61" s="77">
        <f t="shared" si="16"/>
        <v>0.84666666666666668</v>
      </c>
      <c r="J61" s="107">
        <f t="shared" si="16"/>
        <v>0.85944444444444457</v>
      </c>
      <c r="K61" s="77">
        <f t="shared" si="16"/>
        <v>0.86499999999999988</v>
      </c>
      <c r="L61" s="77">
        <f t="shared" si="16"/>
        <v>0</v>
      </c>
      <c r="M61" s="77">
        <f t="shared" si="16"/>
        <v>1</v>
      </c>
      <c r="N61" s="107">
        <f>SUM(N55:N60)/6</f>
        <v>0.9325</v>
      </c>
      <c r="O61" s="77">
        <f t="shared" si="16"/>
        <v>0.97499999999999998</v>
      </c>
      <c r="P61" s="77">
        <f t="shared" si="16"/>
        <v>0.94833333333333325</v>
      </c>
      <c r="Q61" s="77">
        <f t="shared" si="16"/>
        <v>0.87333333333333341</v>
      </c>
      <c r="R61" s="107">
        <f t="shared" si="16"/>
        <v>0.93222222222222229</v>
      </c>
      <c r="S61" s="77">
        <f t="shared" si="16"/>
        <v>0.89754166666666668</v>
      </c>
    </row>
    <row r="62" spans="2:19" x14ac:dyDescent="0.2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</row>
    <row r="63" spans="2:19" x14ac:dyDescent="0.25">
      <c r="B63" s="171" t="s">
        <v>65</v>
      </c>
      <c r="C63" s="172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3"/>
    </row>
    <row r="64" spans="2:19" x14ac:dyDescent="0.25">
      <c r="B64" s="45" t="s">
        <v>54</v>
      </c>
      <c r="C64" s="56" t="s">
        <v>76</v>
      </c>
      <c r="D64" s="56" t="s">
        <v>77</v>
      </c>
      <c r="E64" s="45" t="s">
        <v>11</v>
      </c>
      <c r="F64" s="105" t="s">
        <v>112</v>
      </c>
      <c r="G64" s="103" t="s">
        <v>46</v>
      </c>
      <c r="H64" s="103" t="s">
        <v>47</v>
      </c>
      <c r="I64" s="103" t="s">
        <v>48</v>
      </c>
      <c r="J64" s="105" t="s">
        <v>113</v>
      </c>
      <c r="K64" s="75" t="s">
        <v>49</v>
      </c>
      <c r="L64" s="75" t="s">
        <v>50</v>
      </c>
      <c r="M64" s="75" t="s">
        <v>51</v>
      </c>
      <c r="N64" s="105" t="s">
        <v>114</v>
      </c>
      <c r="O64" s="75" t="s">
        <v>52</v>
      </c>
      <c r="P64" s="75" t="s">
        <v>69</v>
      </c>
      <c r="Q64" s="75" t="s">
        <v>70</v>
      </c>
      <c r="R64" s="105" t="s">
        <v>117</v>
      </c>
      <c r="S64" s="75" t="s">
        <v>55</v>
      </c>
    </row>
    <row r="65" spans="2:19" ht="25.5" x14ac:dyDescent="0.25">
      <c r="B65" s="41" t="s">
        <v>56</v>
      </c>
      <c r="C65" s="16">
        <f>RONDAS!E56</f>
        <v>1</v>
      </c>
      <c r="D65" s="78">
        <f>RONDAS!E106</f>
        <v>0.93</v>
      </c>
      <c r="E65" s="15">
        <f>RONDAS!E148</f>
        <v>0.98699999999999999</v>
      </c>
      <c r="F65" s="106">
        <f>SUM(C65:E65)/3</f>
        <v>0.97233333333333338</v>
      </c>
      <c r="G65" s="15">
        <f>RONDAS!E199</f>
        <v>0.92</v>
      </c>
      <c r="H65" s="15">
        <f>RONDAS!E251</f>
        <v>0.95</v>
      </c>
      <c r="I65" s="15">
        <f>RONDAS!E300</f>
        <v>0.93</v>
      </c>
      <c r="J65" s="106">
        <f>SUM(G65:I65)/3</f>
        <v>0.93333333333333346</v>
      </c>
      <c r="K65" s="15">
        <f>RONDAS!E349</f>
        <v>0.9</v>
      </c>
      <c r="L65" s="15">
        <f>RONDAS!E398</f>
        <v>0.96</v>
      </c>
      <c r="M65" s="15">
        <f>RONDAS!E447</f>
        <v>0.92</v>
      </c>
      <c r="N65" s="106">
        <f>SUM(K65:M65)/3</f>
        <v>0.92666666666666664</v>
      </c>
      <c r="O65" s="15">
        <f>RONDAS!E502</f>
        <v>0.92</v>
      </c>
      <c r="P65" s="15">
        <f>RONDAS!E554</f>
        <v>0.75</v>
      </c>
      <c r="Q65" s="15">
        <f>RONDAS!E600</f>
        <v>0.99</v>
      </c>
      <c r="R65" s="106">
        <f>SUM(O65:Q65)/3</f>
        <v>0.88666666666666671</v>
      </c>
      <c r="S65" s="15">
        <f>(F65+J65+N65+R65)/4</f>
        <v>0.92975000000000008</v>
      </c>
    </row>
    <row r="66" spans="2:19" ht="25.5" x14ac:dyDescent="0.25">
      <c r="B66" s="41" t="s">
        <v>44</v>
      </c>
      <c r="C66" s="16">
        <f>RONDAS!F56</f>
        <v>0.95740000000000003</v>
      </c>
      <c r="D66" s="78">
        <f>RONDAS!F106</f>
        <v>0.98</v>
      </c>
      <c r="E66" s="15">
        <f>RONDAS!F148</f>
        <v>0.9657</v>
      </c>
      <c r="F66" s="106">
        <f>SUM(C66:E66)/3</f>
        <v>0.96770000000000012</v>
      </c>
      <c r="G66" s="15">
        <f>RONDAS!F199</f>
        <v>0.96</v>
      </c>
      <c r="H66" s="15">
        <f>RONDAS!F251</f>
        <v>0.93</v>
      </c>
      <c r="I66" s="15">
        <f>RONDAS!F300</f>
        <v>0.95</v>
      </c>
      <c r="J66" s="106">
        <f>SUM(G66:I66)/3</f>
        <v>0.94666666666666666</v>
      </c>
      <c r="K66" s="15">
        <f>RONDAS!F349</f>
        <v>0.92</v>
      </c>
      <c r="L66" s="15">
        <f>RONDAS!F398</f>
        <v>0.92</v>
      </c>
      <c r="M66" s="15">
        <f>RONDAS!F447</f>
        <v>0.94</v>
      </c>
      <c r="N66" s="106">
        <f>SUM(K66:M66)/3</f>
        <v>0.92666666666666675</v>
      </c>
      <c r="O66" s="15">
        <f>RONDAS!F502</f>
        <v>0.91</v>
      </c>
      <c r="P66" s="15">
        <f>RONDAS!F554</f>
        <v>0.83</v>
      </c>
      <c r="Q66" s="15">
        <f>RONDAS!F600</f>
        <v>0.92</v>
      </c>
      <c r="R66" s="106">
        <f>SUM(O66:Q66)/3</f>
        <v>0.88666666666666671</v>
      </c>
      <c r="S66" s="15">
        <f>(F66+J66+N66+R66)/4</f>
        <v>0.93192500000000011</v>
      </c>
    </row>
    <row r="67" spans="2:19" ht="25.5" x14ac:dyDescent="0.25">
      <c r="B67" s="41" t="s">
        <v>58</v>
      </c>
      <c r="C67" s="16">
        <f>RONDAS!H56</f>
        <v>0.95</v>
      </c>
      <c r="D67" s="78">
        <f>RONDAS!H106</f>
        <v>1</v>
      </c>
      <c r="E67" s="15">
        <f>RONDAS!H148</f>
        <v>1</v>
      </c>
      <c r="F67" s="106">
        <f>SUM(C67:E67)/3</f>
        <v>0.98333333333333339</v>
      </c>
      <c r="G67" s="15">
        <f>RONDAS!H199</f>
        <v>1</v>
      </c>
      <c r="H67" s="15">
        <f>RONDAS!H251</f>
        <v>1</v>
      </c>
      <c r="I67" s="15">
        <f>RONDAS!H300</f>
        <v>0.96</v>
      </c>
      <c r="J67" s="106">
        <f>SUM(G67:I67)/3</f>
        <v>0.98666666666666669</v>
      </c>
      <c r="K67" s="15">
        <f>RONDAS!H349</f>
        <v>0.89</v>
      </c>
      <c r="L67" s="15">
        <f>RONDAS!H398</f>
        <v>1</v>
      </c>
      <c r="M67" s="15">
        <f>RONDAS!H447</f>
        <v>0.92</v>
      </c>
      <c r="N67" s="106">
        <f>SUM(K67:M67)/3</f>
        <v>0.93666666666666665</v>
      </c>
      <c r="O67" s="15">
        <f>RONDAS!H502</f>
        <v>0.94</v>
      </c>
      <c r="P67" s="15">
        <f>RONDAS!H554</f>
        <v>0.88</v>
      </c>
      <c r="Q67" s="15">
        <f>RONDAS!H600</f>
        <v>0.91</v>
      </c>
      <c r="R67" s="106">
        <f>SUM(O67:Q67)/3</f>
        <v>0.91</v>
      </c>
      <c r="S67" s="15">
        <f>(F67+J67+N67+R67)/4</f>
        <v>0.95416666666666672</v>
      </c>
    </row>
    <row r="68" spans="2:19" ht="25.5" x14ac:dyDescent="0.25">
      <c r="B68" s="41" t="s">
        <v>59</v>
      </c>
      <c r="C68" s="16">
        <f>RONDAS!J56</f>
        <v>1</v>
      </c>
      <c r="D68" s="78">
        <f>RONDAS!J106</f>
        <v>1</v>
      </c>
      <c r="E68" s="15">
        <f>RONDAS!J148</f>
        <v>1</v>
      </c>
      <c r="F68" s="106">
        <f>SUM(C68:E68)/3</f>
        <v>1</v>
      </c>
      <c r="G68" s="15">
        <f>RONDAS!J199</f>
        <v>0.86</v>
      </c>
      <c r="H68" s="15">
        <f>RONDAS!J251</f>
        <v>0.8</v>
      </c>
      <c r="I68" s="15">
        <f>RONDAS!J300</f>
        <v>0.56999999999999995</v>
      </c>
      <c r="J68" s="106">
        <f>SUM(G68:I68)/3</f>
        <v>0.74333333333333329</v>
      </c>
      <c r="K68" s="15">
        <f>RONDAS!J349</f>
        <v>0.92</v>
      </c>
      <c r="L68" s="15">
        <f>RONDAS!J398</f>
        <v>0.92</v>
      </c>
      <c r="M68" s="15">
        <f>RONDAS!J447</f>
        <v>0.96</v>
      </c>
      <c r="N68" s="106">
        <f>SUM(K68:M68)/3</f>
        <v>0.93333333333333324</v>
      </c>
      <c r="O68" s="15">
        <f>RONDAS!J502</f>
        <v>0.85</v>
      </c>
      <c r="P68" s="15">
        <f>RONDAS!J554</f>
        <v>0.96</v>
      </c>
      <c r="Q68" s="15">
        <f>RONDAS!J600</f>
        <v>0.83</v>
      </c>
      <c r="R68" s="106">
        <f>SUM(O68:Q68)/3</f>
        <v>0.88</v>
      </c>
      <c r="S68" s="15">
        <f>(F68+J68+N68+R68)/4</f>
        <v>0.88916666666666655</v>
      </c>
    </row>
    <row r="69" spans="2:19" ht="25.5" x14ac:dyDescent="0.25">
      <c r="B69" s="41" t="s">
        <v>60</v>
      </c>
      <c r="C69" s="16">
        <f>RONDAS!L56</f>
        <v>0.83299999999999996</v>
      </c>
      <c r="D69" s="78">
        <f>RONDAS!L106</f>
        <v>0.93</v>
      </c>
      <c r="E69" s="15">
        <f>RONDAS!L148</f>
        <v>0.97499999999999998</v>
      </c>
      <c r="F69" s="106">
        <f>SUM(C69:E69)/3</f>
        <v>0.91266666666666663</v>
      </c>
      <c r="G69" s="15">
        <f>RONDAS!L199</f>
        <v>0.86</v>
      </c>
      <c r="H69" s="15">
        <f>RONDAS!L251</f>
        <v>0.92</v>
      </c>
      <c r="I69" s="15">
        <f>RONDAS!L300</f>
        <v>0.89</v>
      </c>
      <c r="J69" s="106">
        <f>SUM(G69:I69)/3</f>
        <v>0.89</v>
      </c>
      <c r="K69" s="15">
        <f>RONDAS!L349</f>
        <v>0.98</v>
      </c>
      <c r="L69" s="15">
        <f>RONDAS!L398</f>
        <v>0.93</v>
      </c>
      <c r="M69" s="15">
        <f>RONDAS!L447</f>
        <v>0.9</v>
      </c>
      <c r="N69" s="106">
        <f>SUM(K69:M69)/3</f>
        <v>0.93666666666666665</v>
      </c>
      <c r="O69" s="15">
        <f>RONDAS!L502</f>
        <v>0.94</v>
      </c>
      <c r="P69" s="15">
        <f>RONDAS!L554</f>
        <v>0.87</v>
      </c>
      <c r="Q69" s="15">
        <f>RONDAS!L600</f>
        <v>0.94</v>
      </c>
      <c r="R69" s="106">
        <f>SUM(O69:Q69)/3</f>
        <v>0.91666666666666663</v>
      </c>
      <c r="S69" s="15">
        <f>(F69+J69+N69+R69)/4</f>
        <v>0.91399999999999992</v>
      </c>
    </row>
    <row r="70" spans="2:19" x14ac:dyDescent="0.25">
      <c r="B70" s="42" t="s">
        <v>55</v>
      </c>
      <c r="C70" s="77">
        <f t="shared" ref="C70:S70" si="17">SUM(C65:C69)/5</f>
        <v>0.94808000000000003</v>
      </c>
      <c r="D70" s="77">
        <f t="shared" si="17"/>
        <v>0.96799999999999997</v>
      </c>
      <c r="E70" s="77">
        <f t="shared" si="17"/>
        <v>0.98553999999999997</v>
      </c>
      <c r="F70" s="107">
        <f t="shared" si="17"/>
        <v>0.96720666666666677</v>
      </c>
      <c r="G70" s="77">
        <f t="shared" si="17"/>
        <v>0.91999999999999993</v>
      </c>
      <c r="H70" s="77">
        <f t="shared" si="17"/>
        <v>0.91999999999999993</v>
      </c>
      <c r="I70" s="124">
        <f t="shared" si="17"/>
        <v>0.86</v>
      </c>
      <c r="J70" s="107">
        <f t="shared" si="17"/>
        <v>0.9</v>
      </c>
      <c r="K70" s="77">
        <f t="shared" si="17"/>
        <v>0.92199999999999993</v>
      </c>
      <c r="L70" s="77">
        <f t="shared" si="17"/>
        <v>0.94599999999999995</v>
      </c>
      <c r="M70" s="77">
        <f t="shared" si="17"/>
        <v>0.92799999999999994</v>
      </c>
      <c r="N70" s="107">
        <f>SUM(N65:N69)/5</f>
        <v>0.93200000000000005</v>
      </c>
      <c r="O70" s="77">
        <f t="shared" si="17"/>
        <v>0.91200000000000014</v>
      </c>
      <c r="P70" s="77">
        <f t="shared" si="17"/>
        <v>0.85799999999999998</v>
      </c>
      <c r="Q70" s="77">
        <f t="shared" si="17"/>
        <v>0.91799999999999993</v>
      </c>
      <c r="R70" s="107">
        <f t="shared" si="17"/>
        <v>0.89600000000000013</v>
      </c>
      <c r="S70" s="77">
        <f t="shared" si="17"/>
        <v>0.92380166666666663</v>
      </c>
    </row>
  </sheetData>
  <mergeCells count="9">
    <mergeCell ref="B38:S38"/>
    <mergeCell ref="B45:S45"/>
    <mergeCell ref="B53:S53"/>
    <mergeCell ref="B63:S63"/>
    <mergeCell ref="C1:S1"/>
    <mergeCell ref="B3:S3"/>
    <mergeCell ref="B22:S22"/>
    <mergeCell ref="B30:S30"/>
    <mergeCell ref="B13:S13"/>
  </mergeCells>
  <pageMargins left="0.25" right="0.25" top="0.75" bottom="0.75" header="0.3" footer="0.3"/>
  <pageSetup paperSize="9" scale="8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0"/>
  <sheetViews>
    <sheetView workbookViewId="0">
      <selection activeCell="B5" sqref="B5:R12"/>
    </sheetView>
  </sheetViews>
  <sheetFormatPr baseColWidth="10" defaultRowHeight="15" x14ac:dyDescent="0.25"/>
  <cols>
    <col min="1" max="1" width="34" customWidth="1"/>
    <col min="2" max="18" width="9" customWidth="1"/>
    <col min="20" max="20" width="36.5703125" customWidth="1"/>
    <col min="22" max="22" width="39.5703125" customWidth="1"/>
  </cols>
  <sheetData>
    <row r="2" spans="1:18" ht="48.75" customHeight="1" x14ac:dyDescent="0.25">
      <c r="A2" s="178" t="s">
        <v>99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</row>
    <row r="4" spans="1:18" ht="25.5" x14ac:dyDescent="0.25">
      <c r="A4" s="47" t="s">
        <v>66</v>
      </c>
      <c r="B4" s="47" t="s">
        <v>76</v>
      </c>
      <c r="C4" s="47" t="s">
        <v>77</v>
      </c>
      <c r="D4" s="47" t="s">
        <v>11</v>
      </c>
      <c r="E4" s="97" t="s">
        <v>100</v>
      </c>
      <c r="F4" s="47" t="s">
        <v>46</v>
      </c>
      <c r="G4" s="48" t="s">
        <v>47</v>
      </c>
      <c r="H4" s="48" t="s">
        <v>48</v>
      </c>
      <c r="I4" s="97" t="s">
        <v>101</v>
      </c>
      <c r="J4" s="48" t="s">
        <v>49</v>
      </c>
      <c r="K4" s="48" t="s">
        <v>50</v>
      </c>
      <c r="L4" s="48" t="s">
        <v>106</v>
      </c>
      <c r="M4" s="97" t="s">
        <v>102</v>
      </c>
      <c r="N4" s="48" t="s">
        <v>107</v>
      </c>
      <c r="O4" s="48" t="s">
        <v>108</v>
      </c>
      <c r="P4" s="48" t="s">
        <v>109</v>
      </c>
      <c r="Q4" s="97" t="s">
        <v>118</v>
      </c>
      <c r="R4" s="48" t="s">
        <v>55</v>
      </c>
    </row>
    <row r="5" spans="1:18" x14ac:dyDescent="0.25">
      <c r="A5" s="49" t="s">
        <v>20</v>
      </c>
      <c r="B5" s="62">
        <f>RONDAS!K22</f>
        <v>0.9352166666666667</v>
      </c>
      <c r="C5" s="62">
        <f>RONDAS!K73</f>
        <v>0.89166666666666661</v>
      </c>
      <c r="D5" s="82">
        <f>RONDAS!K116</f>
        <v>0.94033333333333335</v>
      </c>
      <c r="E5" s="98">
        <f>SUM(B5:D5)/3</f>
        <v>0.92240555555555559</v>
      </c>
      <c r="F5" s="82">
        <f>RONDAS!K165</f>
        <v>0.94849999999999979</v>
      </c>
      <c r="G5" s="83">
        <f>RONDAS!K217</f>
        <v>0.94533333333333325</v>
      </c>
      <c r="H5" s="83">
        <f>RONDAS!K266</f>
        <v>0.94666666666666666</v>
      </c>
      <c r="I5" s="104">
        <f>SUM(F5:H5)/3</f>
        <v>0.94683333333333319</v>
      </c>
      <c r="J5" s="83">
        <f>RONDAS!K315</f>
        <v>0.85416666666666663</v>
      </c>
      <c r="K5" s="83">
        <f>RONDAS!K364</f>
        <v>0.91666666666666663</v>
      </c>
      <c r="L5" s="83">
        <f>RONDAS!K413</f>
        <v>0.92933333333333346</v>
      </c>
      <c r="M5" s="104">
        <f>SUM(J5:L5)/3</f>
        <v>0.9000555555555555</v>
      </c>
      <c r="N5" s="83">
        <f>RONDAS!K465</f>
        <v>0.93333333333333346</v>
      </c>
      <c r="O5" s="83">
        <f>RONDAS!K518</f>
        <v>0.92833333333333334</v>
      </c>
      <c r="P5" s="83">
        <f>RONDAS!K565</f>
        <v>0.95666666666666655</v>
      </c>
      <c r="Q5" s="104">
        <f>SUM(N5:P5)/3</f>
        <v>0.93944444444444442</v>
      </c>
      <c r="R5" s="83">
        <f>(E5+I5+M5+Q5)/4</f>
        <v>0.92718472222222215</v>
      </c>
    </row>
    <row r="6" spans="1:18" x14ac:dyDescent="0.25">
      <c r="A6" s="49" t="s">
        <v>21</v>
      </c>
      <c r="B6" s="62">
        <f>RONDAS!K23</f>
        <v>0.96499999999999997</v>
      </c>
      <c r="C6" s="62">
        <f>RONDAS!K74</f>
        <v>0.97000000000000008</v>
      </c>
      <c r="D6" s="82">
        <f>RONDAS!K117</f>
        <v>0.96666666666666667</v>
      </c>
      <c r="E6" s="98">
        <f t="shared" ref="E6:E23" si="0">SUM(B6:D6)/3</f>
        <v>0.96722222222222232</v>
      </c>
      <c r="F6" s="82">
        <f>RONDAS!K166</f>
        <v>1</v>
      </c>
      <c r="G6" s="83">
        <f>RONDAS!K218</f>
        <v>0.95833333333333337</v>
      </c>
      <c r="H6" s="83">
        <f>RONDAS!K267</f>
        <v>0.99500000000000011</v>
      </c>
      <c r="I6" s="104">
        <f t="shared" ref="I6:I23" si="1">SUM(F6:H6)/3</f>
        <v>0.98444444444444457</v>
      </c>
      <c r="J6" s="83">
        <f>RONDAS!K316</f>
        <v>0.97166666666666668</v>
      </c>
      <c r="K6" s="83">
        <f>RONDAS!K365</f>
        <v>0.98333333333333339</v>
      </c>
      <c r="L6" s="83">
        <f>RONDAS!K414</f>
        <v>1</v>
      </c>
      <c r="M6" s="104">
        <f t="shared" ref="M6:M20" si="2">SUM(J6:L6)/3</f>
        <v>0.98499999999999999</v>
      </c>
      <c r="N6" s="83">
        <f>RONDAS!K466</f>
        <v>0.9900000000000001</v>
      </c>
      <c r="O6" s="83">
        <f>RONDAS!K519</f>
        <v>0.97833333333333339</v>
      </c>
      <c r="P6" s="83">
        <f>RONDAS!K566</f>
        <v>0.99333333333333329</v>
      </c>
      <c r="Q6" s="104">
        <f t="shared" ref="Q6:Q21" si="3">SUM(N6:P6)/3</f>
        <v>0.98722222222222233</v>
      </c>
      <c r="R6" s="83">
        <f t="shared" ref="R6:R23" si="4">(E6+I6+M6+Q6)/4</f>
        <v>0.98097222222222236</v>
      </c>
    </row>
    <row r="7" spans="1:18" x14ac:dyDescent="0.25">
      <c r="A7" s="49" t="s">
        <v>22</v>
      </c>
      <c r="B7" s="62">
        <f>RONDAS!K24</f>
        <v>0.98166666666666658</v>
      </c>
      <c r="C7" s="62">
        <f>RONDAS!K75</f>
        <v>0.99833333333333341</v>
      </c>
      <c r="D7" s="82">
        <f>RONDAS!K118</f>
        <v>0.99333333333333329</v>
      </c>
      <c r="E7" s="98">
        <f t="shared" si="0"/>
        <v>0.99111111111111105</v>
      </c>
      <c r="F7" s="82">
        <f>RONDAS!K167</f>
        <v>0.98499999999999999</v>
      </c>
      <c r="G7" s="83">
        <f>RONDAS!K219</f>
        <v>0.98666666666666669</v>
      </c>
      <c r="H7" s="83">
        <f>RONDAS!K268</f>
        <v>0.98333333333333339</v>
      </c>
      <c r="I7" s="104">
        <f t="shared" si="1"/>
        <v>0.98499999999999999</v>
      </c>
      <c r="J7" s="83">
        <f>RONDAS!K317</f>
        <v>0.98053333333333326</v>
      </c>
      <c r="K7" s="83">
        <f>RONDAS!K366</f>
        <v>0.99399999999999988</v>
      </c>
      <c r="L7" s="83">
        <f>RONDAS!K415</f>
        <v>0.99099999999999999</v>
      </c>
      <c r="M7" s="104">
        <f t="shared" si="2"/>
        <v>0.98851111111111101</v>
      </c>
      <c r="N7" s="83">
        <f>RONDAS!K467</f>
        <v>0.98333333333333339</v>
      </c>
      <c r="O7" s="83">
        <f>RONDAS!K520</f>
        <v>0.995</v>
      </c>
      <c r="P7" s="83">
        <f>RONDAS!K567</f>
        <v>0.99333333333333351</v>
      </c>
      <c r="Q7" s="104">
        <f t="shared" si="3"/>
        <v>0.99055555555555574</v>
      </c>
      <c r="R7" s="83">
        <f t="shared" si="4"/>
        <v>0.98879444444444442</v>
      </c>
    </row>
    <row r="8" spans="1:18" ht="25.5" x14ac:dyDescent="0.25">
      <c r="A8" s="49" t="s">
        <v>84</v>
      </c>
      <c r="B8" s="62">
        <f>RONDAS!K25</f>
        <v>0.86631666666666662</v>
      </c>
      <c r="C8" s="62">
        <f>RONDAS!K76</f>
        <v>0.92333333333333334</v>
      </c>
      <c r="D8" s="82" t="s">
        <v>97</v>
      </c>
      <c r="E8" s="98">
        <f>SUM(B8:D8)/2</f>
        <v>0.89482499999999998</v>
      </c>
      <c r="F8" s="82" t="s">
        <v>103</v>
      </c>
      <c r="G8" s="83">
        <f>RONDAS!K220</f>
        <v>0.94666666666666677</v>
      </c>
      <c r="H8" s="83">
        <f>RONDAS!K269</f>
        <v>0.93166666666666664</v>
      </c>
      <c r="I8" s="104">
        <f>SUM(F8:H8)/2</f>
        <v>0.93916666666666671</v>
      </c>
      <c r="J8" s="83">
        <f>RONDAS!K318</f>
        <v>0.95166666666666677</v>
      </c>
      <c r="K8" s="83">
        <f>RONDAS!K367</f>
        <v>0.89166666666666661</v>
      </c>
      <c r="L8" s="83">
        <f>RONDAS!K416</f>
        <v>0.97333333333333327</v>
      </c>
      <c r="M8" s="104">
        <f t="shared" si="2"/>
        <v>0.93888888888888877</v>
      </c>
      <c r="N8" s="82" t="s">
        <v>103</v>
      </c>
      <c r="O8" s="82" t="s">
        <v>103</v>
      </c>
      <c r="P8" s="82" t="s">
        <v>103</v>
      </c>
      <c r="Q8" s="104">
        <f t="shared" si="3"/>
        <v>0</v>
      </c>
      <c r="R8" s="83">
        <f>(E8+I8+M8+Q8)/3</f>
        <v>0.92429351851851849</v>
      </c>
    </row>
    <row r="9" spans="1:18" x14ac:dyDescent="0.25">
      <c r="A9" s="49" t="s">
        <v>85</v>
      </c>
      <c r="B9" s="62">
        <f>RONDAS!K26</f>
        <v>0.93</v>
      </c>
      <c r="C9" s="62">
        <f>RONDAS!K78</f>
        <v>0.82</v>
      </c>
      <c r="D9" s="82">
        <f>RONDAS!K119</f>
        <v>0.95083333333333331</v>
      </c>
      <c r="E9" s="98">
        <f t="shared" si="0"/>
        <v>0.90027777777777773</v>
      </c>
      <c r="F9" s="82">
        <f>RONDAS!K169</f>
        <v>0.93666666666666654</v>
      </c>
      <c r="G9" s="83">
        <f>RONDAS!K221</f>
        <v>0.92499999999999993</v>
      </c>
      <c r="H9" s="83">
        <f>RONDAS!K270</f>
        <v>0.97333333333333327</v>
      </c>
      <c r="I9" s="104">
        <f t="shared" si="1"/>
        <v>0.94499999999999984</v>
      </c>
      <c r="J9" s="83">
        <f>RONDAS!K319</f>
        <v>0.96833333333333327</v>
      </c>
      <c r="K9" s="83">
        <f>RONDAS!K368</f>
        <v>0.97666666666666657</v>
      </c>
      <c r="L9" s="83">
        <f>RONDAS!K417</f>
        <v>0.93166666666666664</v>
      </c>
      <c r="M9" s="104">
        <f t="shared" si="2"/>
        <v>0.95888888888888879</v>
      </c>
      <c r="N9" s="83">
        <f>RONDAS!K468</f>
        <v>0.96499999999999997</v>
      </c>
      <c r="O9" s="83">
        <f>RONDAS!K521</f>
        <v>0.94333333333333336</v>
      </c>
      <c r="P9" s="83">
        <f>RONDAS!K568</f>
        <v>0.95499999999999996</v>
      </c>
      <c r="Q9" s="104">
        <f t="shared" si="3"/>
        <v>0.95444444444444443</v>
      </c>
      <c r="R9" s="83">
        <f t="shared" si="4"/>
        <v>0.93965277777777767</v>
      </c>
    </row>
    <row r="10" spans="1:18" ht="25.5" x14ac:dyDescent="0.25">
      <c r="A10" s="49" t="s">
        <v>23</v>
      </c>
      <c r="B10" s="62">
        <f>RONDAS!K27</f>
        <v>0.90499999999999992</v>
      </c>
      <c r="C10" s="82" t="s">
        <v>97</v>
      </c>
      <c r="D10" s="82">
        <f>RONDAS!K120</f>
        <v>0.97011666666666663</v>
      </c>
      <c r="E10" s="98">
        <f>SUM(B10:D10)/2</f>
        <v>0.93755833333333327</v>
      </c>
      <c r="F10" s="82">
        <f>RONDAS!K170</f>
        <v>0.94166666666666676</v>
      </c>
      <c r="G10" s="83" t="s">
        <v>110</v>
      </c>
      <c r="H10" s="83">
        <f>RONDAS!K271</f>
        <v>0.97499999999999998</v>
      </c>
      <c r="I10" s="104">
        <f>SUM(F10:H10)/2</f>
        <v>0.95833333333333337</v>
      </c>
      <c r="J10" s="83">
        <f>RONDAS!K320</f>
        <v>0.96</v>
      </c>
      <c r="K10" s="83">
        <f>RONDAS!K369</f>
        <v>0.87666666666666659</v>
      </c>
      <c r="L10" s="83">
        <f>RONDAS!K418</f>
        <v>0.95500000000000007</v>
      </c>
      <c r="M10" s="104">
        <f t="shared" si="2"/>
        <v>0.93055555555555547</v>
      </c>
      <c r="N10" s="83">
        <f>RONDAS!K469</f>
        <v>0.92833333333333334</v>
      </c>
      <c r="O10" s="83"/>
      <c r="P10" s="83">
        <f>RONDAS!K569</f>
        <v>0.92833333333333334</v>
      </c>
      <c r="Q10" s="104">
        <f>SUM(N10:P10)/2</f>
        <v>0.92833333333333334</v>
      </c>
      <c r="R10" s="83">
        <f t="shared" si="4"/>
        <v>0.93869513888888878</v>
      </c>
    </row>
    <row r="11" spans="1:18" x14ac:dyDescent="0.25">
      <c r="A11" s="49" t="s">
        <v>91</v>
      </c>
      <c r="B11" s="62">
        <f>RONDAS!K29</f>
        <v>0.86868333333333325</v>
      </c>
      <c r="C11" s="62">
        <f>RONDAS!K78</f>
        <v>0.82</v>
      </c>
      <c r="D11" s="82">
        <f>RONDAS!K122</f>
        <v>0.8843333333333333</v>
      </c>
      <c r="E11" s="98">
        <f t="shared" si="0"/>
        <v>0.85767222222222206</v>
      </c>
      <c r="F11" s="82">
        <f>RONDAS!K171</f>
        <v>0.96</v>
      </c>
      <c r="G11" s="83">
        <f>RONDAS!K224</f>
        <v>0.90666666666666662</v>
      </c>
      <c r="H11" s="83">
        <f>RONDAS!K273</f>
        <v>0.85333333333333317</v>
      </c>
      <c r="I11" s="104">
        <f t="shared" si="1"/>
        <v>0.90666666666666662</v>
      </c>
      <c r="J11" s="83">
        <f>RONDAS!K322</f>
        <v>0.91166666666666663</v>
      </c>
      <c r="K11" s="83">
        <f>RONDAS!K371</f>
        <v>0.92833333333333334</v>
      </c>
      <c r="L11" s="83">
        <f>RONDAS!K420</f>
        <v>0.89500000000000002</v>
      </c>
      <c r="M11" s="104">
        <f t="shared" si="2"/>
        <v>0.91166666666666663</v>
      </c>
      <c r="N11" s="83">
        <f>RONDAS!K471</f>
        <v>0.92499999999999993</v>
      </c>
      <c r="O11" s="83">
        <f>RONDAS!J523</f>
        <v>0.97</v>
      </c>
      <c r="P11" s="83">
        <f>RONDAS!K571</f>
        <v>0.92166666666666675</v>
      </c>
      <c r="Q11" s="104">
        <f t="shared" si="3"/>
        <v>0.93888888888888899</v>
      </c>
      <c r="R11" s="83">
        <f t="shared" si="4"/>
        <v>0.9037236111111111</v>
      </c>
    </row>
    <row r="12" spans="1:18" ht="26.25" customHeight="1" x14ac:dyDescent="0.25">
      <c r="A12" s="49" t="s">
        <v>90</v>
      </c>
      <c r="B12" s="62">
        <f>RONDAS!K30</f>
        <v>0.81383333333333352</v>
      </c>
      <c r="C12" s="62">
        <f>RONDAS!K79</f>
        <v>0.78999999999999992</v>
      </c>
      <c r="D12" s="82" t="s">
        <v>97</v>
      </c>
      <c r="E12" s="98">
        <f>SUM(B12:D12)/2</f>
        <v>0.80191666666666672</v>
      </c>
      <c r="F12" s="82">
        <f>RONDAS!K172</f>
        <v>0.87333333333333341</v>
      </c>
      <c r="G12" s="83">
        <f>RONDAS!K225</f>
        <v>0.90333333333333343</v>
      </c>
      <c r="H12" s="83">
        <f>RONDAS!K274</f>
        <v>0.94</v>
      </c>
      <c r="I12" s="104">
        <f t="shared" si="1"/>
        <v>0.90555555555555556</v>
      </c>
      <c r="J12" s="83">
        <f>RONDAS!K323</f>
        <v>0.87999999999999989</v>
      </c>
      <c r="K12" s="83">
        <f>RONDAS!K372</f>
        <v>0.93333333333333346</v>
      </c>
      <c r="L12" s="83">
        <f>RONDAS!K421</f>
        <v>0.80666666666666664</v>
      </c>
      <c r="M12" s="104">
        <f t="shared" si="2"/>
        <v>0.87333333333333341</v>
      </c>
      <c r="N12" s="83">
        <f>RONDAS!K472</f>
        <v>0.91333333333333344</v>
      </c>
      <c r="O12" s="83">
        <f>RONDAS!J524</f>
        <v>0.89</v>
      </c>
      <c r="P12" s="83">
        <f>RONDAS!K572</f>
        <v>0.91999999999999993</v>
      </c>
      <c r="Q12" s="104">
        <f t="shared" si="3"/>
        <v>0.90777777777777791</v>
      </c>
      <c r="R12" s="83">
        <f t="shared" si="4"/>
        <v>0.8721458333333334</v>
      </c>
    </row>
    <row r="13" spans="1:18" x14ac:dyDescent="0.25">
      <c r="A13" s="49" t="s">
        <v>24</v>
      </c>
      <c r="B13" s="62">
        <f>RONDAS!K31</f>
        <v>0.99449999999999994</v>
      </c>
      <c r="C13" s="62">
        <f>RONDAS!K80</f>
        <v>0.95333333333333325</v>
      </c>
      <c r="D13" s="82">
        <f>RONDAS!K123</f>
        <v>0.96833333333333338</v>
      </c>
      <c r="E13" s="98">
        <f t="shared" si="0"/>
        <v>0.97205555555555545</v>
      </c>
      <c r="F13" s="82">
        <f>RONDAS!K173</f>
        <v>0.91999999999999993</v>
      </c>
      <c r="G13" s="83">
        <f>RONDAS!K226</f>
        <v>0.97166666666666668</v>
      </c>
      <c r="H13" s="83">
        <f>RONDAS!K275</f>
        <v>0.92499999999999993</v>
      </c>
      <c r="I13" s="104">
        <f t="shared" si="1"/>
        <v>0.93888888888888877</v>
      </c>
      <c r="J13" s="83">
        <f>RONDAS!K324</f>
        <v>0.9966666666666667</v>
      </c>
      <c r="K13" s="83">
        <f>RONDAS!K373</f>
        <v>0.95333333333333348</v>
      </c>
      <c r="L13" s="83">
        <f>RONDAS!K422</f>
        <v>0.9916666666666667</v>
      </c>
      <c r="M13" s="104">
        <f t="shared" si="2"/>
        <v>0.98055555555555562</v>
      </c>
      <c r="N13" s="83">
        <f>RONDAS!K473</f>
        <v>0.96166666666666656</v>
      </c>
      <c r="O13" s="83">
        <f>RONDAS!K525</f>
        <v>0.96666666666666679</v>
      </c>
      <c r="P13" s="83">
        <f>RONDAS!K573</f>
        <v>0.96833333333333338</v>
      </c>
      <c r="Q13" s="104">
        <f t="shared" si="3"/>
        <v>0.9655555555555555</v>
      </c>
      <c r="R13" s="83">
        <f t="shared" si="4"/>
        <v>0.96426388888888881</v>
      </c>
    </row>
    <row r="14" spans="1:18" ht="24.75" customHeight="1" x14ac:dyDescent="0.25">
      <c r="A14" s="49" t="s">
        <v>82</v>
      </c>
      <c r="B14" s="62">
        <f>RONDAS!K28</f>
        <v>0.95333333333333325</v>
      </c>
      <c r="C14" s="49" t="s">
        <v>97</v>
      </c>
      <c r="D14" s="82">
        <f>RONDAS!K121</f>
        <v>0.96583333333333332</v>
      </c>
      <c r="E14" s="98">
        <f>SUM(B14:D14)/2</f>
        <v>0.95958333333333323</v>
      </c>
      <c r="F14" s="82">
        <f>RONDAS!K174</f>
        <v>0.93500000000000005</v>
      </c>
      <c r="G14" s="83">
        <f>RONDAS!K223</f>
        <v>0.96</v>
      </c>
      <c r="H14" s="83">
        <f>RONDAS!K272</f>
        <v>0.96666666666666667</v>
      </c>
      <c r="I14" s="104">
        <f t="shared" si="1"/>
        <v>0.9538888888888889</v>
      </c>
      <c r="J14" s="83">
        <f>RONDAS!K321</f>
        <v>0.97999999999999987</v>
      </c>
      <c r="K14" s="83">
        <f>RONDAS!K370</f>
        <v>0.95500000000000007</v>
      </c>
      <c r="L14" s="83">
        <f>RONDAS!K419</f>
        <v>0.85</v>
      </c>
      <c r="M14" s="104">
        <f t="shared" si="2"/>
        <v>0.92833333333333334</v>
      </c>
      <c r="N14" s="83">
        <f>RONDAS!K470</f>
        <v>0.98999999999999988</v>
      </c>
      <c r="O14" s="83">
        <f>RONDAS!K522</f>
        <v>0.95833333333333337</v>
      </c>
      <c r="P14" s="83">
        <f>RONDAS!K570</f>
        <v>0.97833333333333339</v>
      </c>
      <c r="Q14" s="104">
        <f t="shared" si="3"/>
        <v>0.97555555555555562</v>
      </c>
      <c r="R14" s="83">
        <f t="shared" si="4"/>
        <v>0.95434027777777775</v>
      </c>
    </row>
    <row r="15" spans="1:18" x14ac:dyDescent="0.25">
      <c r="A15" s="49" t="s">
        <v>27</v>
      </c>
      <c r="B15" s="62">
        <f>RONDAS!I35</f>
        <v>0.82652500000000007</v>
      </c>
      <c r="C15" s="62">
        <f>RONDAS!I85</f>
        <v>0.82499999999999996</v>
      </c>
      <c r="D15" s="82">
        <f>RONDAS!I127</f>
        <v>0.77562500000000001</v>
      </c>
      <c r="E15" s="98">
        <f t="shared" si="0"/>
        <v>0.80905000000000005</v>
      </c>
      <c r="F15" s="82">
        <f>RONDAS!I178</f>
        <v>0.83000000000000007</v>
      </c>
      <c r="G15" s="83">
        <f>RONDAS!I230</f>
        <v>0.82000000000000006</v>
      </c>
      <c r="H15" s="83">
        <f>RONDAS!I279</f>
        <v>0.85</v>
      </c>
      <c r="I15" s="104">
        <f t="shared" si="1"/>
        <v>0.83333333333333337</v>
      </c>
      <c r="J15" s="83">
        <f>RONDAS!I328</f>
        <v>0.80249999999999999</v>
      </c>
      <c r="K15" s="83">
        <f>RONDAS!I377</f>
        <v>0.92499999999999993</v>
      </c>
      <c r="L15" s="83">
        <f>RONDAS!I426</f>
        <v>0.76249999999999996</v>
      </c>
      <c r="M15" s="104">
        <f t="shared" si="2"/>
        <v>0.83000000000000007</v>
      </c>
      <c r="N15" s="83">
        <f>RONDAS!I478</f>
        <v>0.87374999999999992</v>
      </c>
      <c r="O15" s="83">
        <f>RONDAS!I530</f>
        <v>0.81</v>
      </c>
      <c r="P15" s="83">
        <f>RONDAS!I577</f>
        <v>0.76749999999999996</v>
      </c>
      <c r="Q15" s="104">
        <f t="shared" si="3"/>
        <v>0.81708333333333327</v>
      </c>
      <c r="R15" s="83">
        <f t="shared" si="4"/>
        <v>0.82236666666666669</v>
      </c>
    </row>
    <row r="16" spans="1:18" x14ac:dyDescent="0.25">
      <c r="A16" s="49" t="s">
        <v>33</v>
      </c>
      <c r="B16" s="62">
        <f>RONDAS!L40</f>
        <v>0.746</v>
      </c>
      <c r="C16" s="62">
        <f>RONDAS!L90</f>
        <v>0.67800000000000005</v>
      </c>
      <c r="D16" s="82">
        <f>RONDAS!L132</f>
        <v>0.90259999999999996</v>
      </c>
      <c r="E16" s="98">
        <f t="shared" si="0"/>
        <v>0.7755333333333333</v>
      </c>
      <c r="F16" s="82">
        <f>RONDAS!L183</f>
        <v>0.86599999999999999</v>
      </c>
      <c r="G16" s="83">
        <f>RONDAS!L235</f>
        <v>0.78600000000000003</v>
      </c>
      <c r="H16" s="83">
        <f>RONDAS!L284</f>
        <v>0.76600000000000001</v>
      </c>
      <c r="I16" s="104">
        <f t="shared" si="1"/>
        <v>0.80600000000000005</v>
      </c>
      <c r="J16" s="83">
        <f>RONDAS!L333</f>
        <v>0.7420000000000001</v>
      </c>
      <c r="K16" s="83">
        <f>RONDAS!L382</f>
        <v>0.7420000000000001</v>
      </c>
      <c r="L16" s="83">
        <f>RONDAS!L431</f>
        <v>0.71000000000000008</v>
      </c>
      <c r="M16" s="104">
        <f t="shared" si="2"/>
        <v>0.7313333333333335</v>
      </c>
      <c r="N16" s="83">
        <f>RONDAS!L486</f>
        <v>0.749</v>
      </c>
      <c r="O16" s="83">
        <f>RONDAS!L538</f>
        <v>0.746</v>
      </c>
      <c r="P16" s="83">
        <f>RONDAS!L582</f>
        <v>0.74799999999999989</v>
      </c>
      <c r="Q16" s="104">
        <f t="shared" si="3"/>
        <v>0.74766666666666659</v>
      </c>
      <c r="R16" s="83">
        <f t="shared" si="4"/>
        <v>0.76513333333333333</v>
      </c>
    </row>
    <row r="17" spans="1:18" x14ac:dyDescent="0.25">
      <c r="A17" s="49" t="s">
        <v>36</v>
      </c>
      <c r="B17" s="62">
        <f>RONDAS!L44</f>
        <v>0.90250000000000008</v>
      </c>
      <c r="C17" s="62">
        <f>RONDAS!L94</f>
        <v>0.88500000000000001</v>
      </c>
      <c r="D17" s="82">
        <f>RONDAS!L136</f>
        <v>0.96074999999999999</v>
      </c>
      <c r="E17" s="98">
        <f t="shared" si="0"/>
        <v>0.91608333333333336</v>
      </c>
      <c r="F17" s="82">
        <f>RONDAS!L187</f>
        <v>0.91999999999999993</v>
      </c>
      <c r="G17" s="83">
        <f>RONDAS!L239</f>
        <v>0.92449999999999999</v>
      </c>
      <c r="H17" s="83">
        <f>RONDAS!L288</f>
        <v>0.97750000000000004</v>
      </c>
      <c r="I17" s="104">
        <f t="shared" si="1"/>
        <v>0.94066666666666665</v>
      </c>
      <c r="J17" s="83">
        <f>RONDAS!L337</f>
        <v>0.96500000000000008</v>
      </c>
      <c r="K17" s="83">
        <f>RONDAS!L386</f>
        <v>0.89249999999999996</v>
      </c>
      <c r="L17" s="83">
        <f>RONDAS!L435</f>
        <v>0.95</v>
      </c>
      <c r="M17" s="104">
        <f t="shared" si="2"/>
        <v>0.93583333333333341</v>
      </c>
      <c r="N17" s="83">
        <f>RONDAS!L490</f>
        <v>0.95750000000000002</v>
      </c>
      <c r="O17" s="83">
        <f>RONDAS!L542</f>
        <v>0.88750000000000007</v>
      </c>
      <c r="P17" s="83">
        <f>RONDAS!L588</f>
        <v>0.92500000000000004</v>
      </c>
      <c r="Q17" s="104">
        <f t="shared" si="3"/>
        <v>0.92333333333333345</v>
      </c>
      <c r="R17" s="83">
        <f t="shared" si="4"/>
        <v>0.92897916666666669</v>
      </c>
    </row>
    <row r="18" spans="1:18" x14ac:dyDescent="0.25">
      <c r="A18" s="49" t="s">
        <v>37</v>
      </c>
      <c r="B18" s="62">
        <f>RONDAS!L45</f>
        <v>0.9375</v>
      </c>
      <c r="C18" s="62">
        <f>RONDAS!L95</f>
        <v>0.9425</v>
      </c>
      <c r="D18" s="82">
        <f>RONDAS!L137</f>
        <v>0.97250000000000003</v>
      </c>
      <c r="E18" s="98">
        <f t="shared" si="0"/>
        <v>0.95083333333333331</v>
      </c>
      <c r="F18" s="82">
        <f>RONDAS!L188</f>
        <v>0.91250000000000009</v>
      </c>
      <c r="G18" s="83">
        <f>RONDAS!L240</f>
        <v>0.97</v>
      </c>
      <c r="H18" s="83">
        <f>RONDAS!L289</f>
        <v>0.87749999999999995</v>
      </c>
      <c r="I18" s="104">
        <f t="shared" si="1"/>
        <v>0.91999999999999993</v>
      </c>
      <c r="J18" s="83">
        <f>RONDAS!L338</f>
        <v>0.96</v>
      </c>
      <c r="K18" s="83">
        <f>RONDAS!L387</f>
        <v>0.95</v>
      </c>
      <c r="L18" s="83">
        <f>RONDAS!L436</f>
        <v>0.95750000000000002</v>
      </c>
      <c r="M18" s="104">
        <f t="shared" si="2"/>
        <v>0.9558333333333332</v>
      </c>
      <c r="N18" s="83">
        <f>RONDAS!L491</f>
        <v>0.95500000000000007</v>
      </c>
      <c r="O18" s="83">
        <f>RONDAS!L543</f>
        <v>0.83250000000000002</v>
      </c>
      <c r="P18" s="83">
        <f>RONDAS!L589</f>
        <v>0.82499999999999996</v>
      </c>
      <c r="Q18" s="104">
        <f t="shared" si="3"/>
        <v>0.87083333333333324</v>
      </c>
      <c r="R18" s="83">
        <f t="shared" si="4"/>
        <v>0.92437499999999984</v>
      </c>
    </row>
    <row r="19" spans="1:18" x14ac:dyDescent="0.25">
      <c r="A19" s="49" t="s">
        <v>45</v>
      </c>
      <c r="B19" s="62">
        <f>RONDAS!M56</f>
        <v>0.94808000000000003</v>
      </c>
      <c r="C19" s="62">
        <f>RONDAS!M106</f>
        <v>0.96799999999999997</v>
      </c>
      <c r="D19" s="82">
        <f>RONDAS!M148</f>
        <v>0.98553999999999997</v>
      </c>
      <c r="E19" s="98">
        <f t="shared" si="0"/>
        <v>0.96720666666666666</v>
      </c>
      <c r="F19" s="82">
        <f>RONDAS!M199</f>
        <v>0.91999999999999993</v>
      </c>
      <c r="G19" s="83">
        <f>RONDAS!M251</f>
        <v>0.91999999999999993</v>
      </c>
      <c r="H19" s="83">
        <f>RONDAS!M300</f>
        <v>0.86</v>
      </c>
      <c r="I19" s="104">
        <f t="shared" si="1"/>
        <v>0.89999999999999991</v>
      </c>
      <c r="J19" s="83">
        <f>RONDAS!M349</f>
        <v>0.92199999999999993</v>
      </c>
      <c r="K19" s="83">
        <f>RONDAS!M398</f>
        <v>0.94599999999999995</v>
      </c>
      <c r="L19" s="83">
        <f>RONDAS!M447</f>
        <v>0.92799999999999994</v>
      </c>
      <c r="M19" s="104">
        <f t="shared" si="2"/>
        <v>0.93199999999999994</v>
      </c>
      <c r="N19" s="83">
        <f>RONDAS!M502</f>
        <v>0.91200000000000014</v>
      </c>
      <c r="O19" s="83">
        <f>RONDAS!M554</f>
        <v>0.85799999999999998</v>
      </c>
      <c r="P19" s="83">
        <f>RONDAS!M600</f>
        <v>0.91799999999999993</v>
      </c>
      <c r="Q19" s="104">
        <f t="shared" si="3"/>
        <v>0.89599999999999991</v>
      </c>
      <c r="R19" s="83">
        <f t="shared" si="4"/>
        <v>0.92380166666666663</v>
      </c>
    </row>
    <row r="20" spans="1:18" x14ac:dyDescent="0.25">
      <c r="A20" s="50" t="s">
        <v>67</v>
      </c>
      <c r="B20" s="69">
        <f>RONDAS!I52</f>
        <v>0.92333333333333334</v>
      </c>
      <c r="C20" s="69">
        <f>RONDAS!I102</f>
        <v>0.95416666666666661</v>
      </c>
      <c r="D20" s="84">
        <f>RONDAS!I144</f>
        <v>0.95666666666666667</v>
      </c>
      <c r="E20" s="98">
        <f t="shared" si="0"/>
        <v>0.94472222222222213</v>
      </c>
      <c r="F20" s="82">
        <f>RONDAS!I195</f>
        <v>0.9421666666666666</v>
      </c>
      <c r="G20" s="83">
        <f>RONDAS!I247</f>
        <v>0.85083333333333344</v>
      </c>
      <c r="H20" s="83">
        <f>RONDAS!I296</f>
        <v>0.96</v>
      </c>
      <c r="I20" s="104">
        <f t="shared" si="1"/>
        <v>0.91766666666666674</v>
      </c>
      <c r="J20" s="83">
        <f>RONDAS!I345</f>
        <v>0.85499999999999998</v>
      </c>
      <c r="K20" s="83">
        <f>RONDAS!I394</f>
        <v>0.87583333333333346</v>
      </c>
      <c r="L20" s="83">
        <f>RONDAS!I443</f>
        <v>0.88833333333333331</v>
      </c>
      <c r="M20" s="104">
        <f t="shared" si="2"/>
        <v>0.87305555555555558</v>
      </c>
      <c r="N20" s="83">
        <f>RONDAS!I498</f>
        <v>0.87666666666666659</v>
      </c>
      <c r="O20" s="83">
        <f>RONDAS!I550</f>
        <v>0.9191666666666668</v>
      </c>
      <c r="P20" s="83">
        <f>RONDAS!I596</f>
        <v>0.9474999999999999</v>
      </c>
      <c r="Q20" s="104">
        <f t="shared" si="3"/>
        <v>0.91444444444444439</v>
      </c>
      <c r="R20" s="83">
        <f t="shared" si="4"/>
        <v>0.91247222222222224</v>
      </c>
    </row>
    <row r="21" spans="1:18" ht="24.75" customHeight="1" x14ac:dyDescent="0.25">
      <c r="A21" s="50" t="s">
        <v>78</v>
      </c>
      <c r="B21" s="69">
        <f>RONDAS!N61</f>
        <v>0.82500000000000007</v>
      </c>
      <c r="C21" s="82" t="s">
        <v>97</v>
      </c>
      <c r="D21" s="84">
        <f>RONDAS!N153</f>
        <v>0.90700000000000003</v>
      </c>
      <c r="E21" s="98">
        <f>SUM(B21:D21)/2</f>
        <v>0.8660000000000001</v>
      </c>
      <c r="F21" s="82">
        <f>RONDAS!N204</f>
        <v>0.93333333333333324</v>
      </c>
      <c r="G21" s="83">
        <f>RONDAS!N256</f>
        <v>0.79833333333333334</v>
      </c>
      <c r="H21" s="83">
        <f>RONDAS!N305</f>
        <v>0.84666666666666668</v>
      </c>
      <c r="I21" s="104">
        <f t="shared" si="1"/>
        <v>0.85944444444444434</v>
      </c>
      <c r="J21" s="83">
        <f>RONDAS!N354</f>
        <v>0.86499999999999988</v>
      </c>
      <c r="K21" s="83"/>
      <c r="L21" s="83">
        <f>RONDAS!N452</f>
        <v>1</v>
      </c>
      <c r="M21" s="104">
        <f>SUM(J21:L21)/2</f>
        <v>0.93249999999999988</v>
      </c>
      <c r="N21" s="83">
        <f>RONDAS!N507</f>
        <v>0.97499999999999998</v>
      </c>
      <c r="O21" s="83">
        <f>RONDAS!N559</f>
        <v>0.94833333333333325</v>
      </c>
      <c r="P21" s="83">
        <f>RONDAS!N605</f>
        <v>0.87333333333333341</v>
      </c>
      <c r="Q21" s="104">
        <f t="shared" si="3"/>
        <v>0.93222222222222229</v>
      </c>
      <c r="R21" s="83">
        <f t="shared" si="4"/>
        <v>0.89754166666666668</v>
      </c>
    </row>
    <row r="22" spans="1:18" ht="25.5" x14ac:dyDescent="0.25">
      <c r="A22" s="50" t="s">
        <v>79</v>
      </c>
      <c r="B22" s="69">
        <f>RONDAS!H67</f>
        <v>1</v>
      </c>
      <c r="C22" s="69">
        <f>RONDAS!H110</f>
        <v>0.96666666666666667</v>
      </c>
      <c r="D22" s="84">
        <f>RONDAS!H159</f>
        <v>1</v>
      </c>
      <c r="E22" s="98">
        <f t="shared" si="0"/>
        <v>0.98888888888888893</v>
      </c>
      <c r="F22" s="82">
        <f>RONDAS!H208</f>
        <v>0.93500000000000005</v>
      </c>
      <c r="G22" s="82" t="s">
        <v>97</v>
      </c>
      <c r="H22" s="83">
        <f>RONDAS!H309</f>
        <v>1</v>
      </c>
      <c r="I22" s="104">
        <f>SUM(F22:H22)/2</f>
        <v>0.96750000000000003</v>
      </c>
      <c r="J22" s="83">
        <f>RONDAS!H358</f>
        <v>0.96</v>
      </c>
      <c r="K22" s="83"/>
      <c r="L22" s="83">
        <f>RONDAS!H456</f>
        <v>0.97000000000000008</v>
      </c>
      <c r="M22" s="104">
        <f>SUM(J22:L22)/2</f>
        <v>0.96500000000000008</v>
      </c>
      <c r="N22" s="83">
        <f>RONDAS!H511</f>
        <v>0.94666666666666666</v>
      </c>
      <c r="O22" s="83" t="s">
        <v>110</v>
      </c>
      <c r="P22" s="83">
        <f>RONDAS!H609</f>
        <v>0.96666666666666667</v>
      </c>
      <c r="Q22" s="104">
        <f>SUM(N22:P22)/2</f>
        <v>0.95666666666666667</v>
      </c>
      <c r="R22" s="83">
        <f t="shared" si="4"/>
        <v>0.9695138888888889</v>
      </c>
    </row>
    <row r="23" spans="1:18" ht="25.5" x14ac:dyDescent="0.25">
      <c r="A23" s="50" t="s">
        <v>73</v>
      </c>
      <c r="B23" s="69">
        <f>RONDAS!H66</f>
        <v>1</v>
      </c>
      <c r="C23" s="69">
        <f>RONDAS!H109</f>
        <v>0.82666666666666677</v>
      </c>
      <c r="D23" s="84">
        <f>RONDAS!H158</f>
        <v>0.89</v>
      </c>
      <c r="E23" s="98">
        <f t="shared" si="0"/>
        <v>0.90555555555555556</v>
      </c>
      <c r="F23" s="82">
        <f>RONDAS!H207</f>
        <v>0.85666666666666658</v>
      </c>
      <c r="G23" s="83">
        <f>RONDAS!H259</f>
        <v>0.87000000000000011</v>
      </c>
      <c r="H23" s="83">
        <f>RONDAS!H308</f>
        <v>0.8666666666666667</v>
      </c>
      <c r="I23" s="104">
        <f t="shared" si="1"/>
        <v>0.86444444444444446</v>
      </c>
      <c r="J23" s="83">
        <f>RONDAS!H357</f>
        <v>0.96</v>
      </c>
      <c r="K23" s="83"/>
      <c r="L23" s="83">
        <f>RONDAS!H455</f>
        <v>0.97666666666666668</v>
      </c>
      <c r="M23" s="104">
        <f>SUM(J23:L23)/2</f>
        <v>0.96833333333333327</v>
      </c>
      <c r="N23" s="83">
        <f>RONDAS!H510</f>
        <v>0.97333333333333327</v>
      </c>
      <c r="O23" s="83" t="s">
        <v>110</v>
      </c>
      <c r="P23" s="83">
        <f>RONDAS!H608</f>
        <v>0.91666666666666663</v>
      </c>
      <c r="Q23" s="104">
        <f>SUM(N23:P23)/2</f>
        <v>0.94499999999999995</v>
      </c>
      <c r="R23" s="83">
        <f t="shared" si="4"/>
        <v>0.92083333333333328</v>
      </c>
    </row>
    <row r="24" spans="1:18" ht="25.5" x14ac:dyDescent="0.25">
      <c r="A24" s="50" t="s">
        <v>104</v>
      </c>
      <c r="B24" s="69"/>
      <c r="C24" s="69"/>
      <c r="D24" s="84"/>
      <c r="E24" s="98"/>
      <c r="F24" s="82">
        <f>RONDAS!K212</f>
        <v>0.69400000000000006</v>
      </c>
      <c r="G24" s="82" t="s">
        <v>111</v>
      </c>
      <c r="H24" s="83" t="s">
        <v>111</v>
      </c>
      <c r="I24" s="104">
        <f>SUM(F24:H24)</f>
        <v>0.69400000000000006</v>
      </c>
      <c r="J24" s="83">
        <v>0.88</v>
      </c>
      <c r="K24" s="83"/>
      <c r="L24" s="83">
        <v>0.84</v>
      </c>
      <c r="M24" s="104">
        <f>SUM(J24:L24)/2</f>
        <v>0.86</v>
      </c>
      <c r="N24" s="83">
        <f>RONDAS!K474</f>
        <v>0.91</v>
      </c>
      <c r="O24" s="83">
        <f>RONDAS!K526</f>
        <v>0.79333333333333333</v>
      </c>
      <c r="P24" s="83">
        <f>RONDAS!L584</f>
        <v>0.7420000000000001</v>
      </c>
      <c r="Q24" s="104">
        <f>SUM(N24:P24)/3</f>
        <v>0.81511111111111123</v>
      </c>
      <c r="R24" s="83">
        <f>(I24+M24+Q24)/3</f>
        <v>0.78970370370370369</v>
      </c>
    </row>
    <row r="25" spans="1:18" x14ac:dyDescent="0.25">
      <c r="A25" s="51" t="s">
        <v>68</v>
      </c>
      <c r="B25" s="72">
        <f>SUM(B5:B24)/19</f>
        <v>0.91170991228070175</v>
      </c>
      <c r="C25" s="72">
        <f>SUM(C5:C24)/16</f>
        <v>0.8882916666666667</v>
      </c>
      <c r="D25" s="72">
        <f>SUM(D5:D24)/17</f>
        <v>0.94061558823529412</v>
      </c>
      <c r="E25" s="96">
        <f>(E5+E6+E7+E8+E9+E10+E11+E12+E13+E14+E15+E16+E17+E18+E19+E20+E21+E22+E23)/19</f>
        <v>0.9120263742690059</v>
      </c>
      <c r="F25" s="72">
        <f>SUM(F5:F24)/19</f>
        <v>0.9110438596491226</v>
      </c>
      <c r="G25" s="72">
        <f>SUM(G5:G24)/17</f>
        <v>0.90843137254901973</v>
      </c>
      <c r="H25" s="72">
        <f>SUM(H5:H24)/19</f>
        <v>0.92075438596491233</v>
      </c>
      <c r="I25" s="96">
        <f>SUM(I5:I24)/20</f>
        <v>0.9083416666666666</v>
      </c>
      <c r="J25" s="69">
        <f>SUM(J5:J24)/20</f>
        <v>0.91831000000000018</v>
      </c>
      <c r="K25" s="69">
        <f>SUM(K5:K24)/16</f>
        <v>0.92127083333333348</v>
      </c>
      <c r="L25" s="69">
        <f>SUM(L5:L24)/20</f>
        <v>0.91533333333333322</v>
      </c>
      <c r="M25" s="96">
        <f>SUM(M5:M24)/20</f>
        <v>0.91898388888888882</v>
      </c>
      <c r="N25" s="69">
        <f>SUM(N5:N24)/19</f>
        <v>0.93257456140350892</v>
      </c>
      <c r="O25" s="69">
        <f>SUM(O5:O24)/16</f>
        <v>0.90155208333333325</v>
      </c>
      <c r="P25" s="69">
        <f>SUM(P5:P24)/19</f>
        <v>0.90761403508771932</v>
      </c>
      <c r="Q25" s="96">
        <f>SUM(Q5:Q24)/19</f>
        <v>0.91611257309941541</v>
      </c>
      <c r="R25" s="72">
        <f>+AVERAGE(R5:R23)</f>
        <v>0.9188991252436649</v>
      </c>
    </row>
    <row r="27" spans="1:18" ht="144" customHeight="1" x14ac:dyDescent="0.25"/>
    <row r="29" spans="1:18" ht="68.25" customHeight="1" x14ac:dyDescent="0.25"/>
    <row r="30" spans="1:18" x14ac:dyDescent="0.25">
      <c r="A30" s="128" t="s">
        <v>66</v>
      </c>
      <c r="B30" s="128" t="s">
        <v>55</v>
      </c>
      <c r="C30" s="58"/>
      <c r="D30" s="58"/>
    </row>
    <row r="31" spans="1:18" ht="27" customHeight="1" x14ac:dyDescent="0.25">
      <c r="A31" s="49" t="s">
        <v>22</v>
      </c>
      <c r="B31" s="83">
        <v>0.98879444444444442</v>
      </c>
      <c r="C31" s="59"/>
      <c r="D31" s="59"/>
    </row>
    <row r="32" spans="1:18" x14ac:dyDescent="0.25">
      <c r="A32" s="49" t="s">
        <v>21</v>
      </c>
      <c r="B32" s="83">
        <v>0.98097222222222236</v>
      </c>
      <c r="C32" s="60"/>
      <c r="D32" s="60"/>
    </row>
    <row r="33" spans="1:4" x14ac:dyDescent="0.25">
      <c r="A33" s="50" t="s">
        <v>79</v>
      </c>
      <c r="B33" s="83">
        <v>0.9695138888888889</v>
      </c>
      <c r="C33" s="60"/>
      <c r="D33" s="60"/>
    </row>
    <row r="34" spans="1:4" x14ac:dyDescent="0.25">
      <c r="A34" s="49" t="s">
        <v>24</v>
      </c>
      <c r="B34" s="83">
        <v>0.96426388888888881</v>
      </c>
      <c r="C34" s="61"/>
      <c r="D34" s="61"/>
    </row>
    <row r="35" spans="1:4" x14ac:dyDescent="0.25">
      <c r="A35" s="49" t="s">
        <v>82</v>
      </c>
      <c r="B35" s="83">
        <v>0.95434027777777775</v>
      </c>
      <c r="C35" s="61"/>
      <c r="D35" s="61"/>
    </row>
    <row r="36" spans="1:4" x14ac:dyDescent="0.25">
      <c r="A36" s="49" t="s">
        <v>85</v>
      </c>
      <c r="B36" s="83">
        <v>0.93965277777777767</v>
      </c>
      <c r="C36" s="61"/>
      <c r="D36" s="61"/>
    </row>
    <row r="37" spans="1:4" x14ac:dyDescent="0.25">
      <c r="A37" s="49" t="s">
        <v>23</v>
      </c>
      <c r="B37" s="83">
        <v>0.93869513888888878</v>
      </c>
      <c r="C37" s="61"/>
      <c r="D37" s="61"/>
    </row>
    <row r="38" spans="1:4" x14ac:dyDescent="0.25">
      <c r="A38" s="49" t="s">
        <v>36</v>
      </c>
      <c r="B38" s="83">
        <v>0.92897916666666669</v>
      </c>
      <c r="C38" s="59"/>
      <c r="D38" s="59"/>
    </row>
    <row r="39" spans="1:4" x14ac:dyDescent="0.25">
      <c r="A39" s="49" t="s">
        <v>20</v>
      </c>
      <c r="B39" s="83">
        <v>0.92718472222222215</v>
      </c>
      <c r="C39" s="59"/>
      <c r="D39" s="59"/>
    </row>
    <row r="40" spans="1:4" x14ac:dyDescent="0.25">
      <c r="A40" s="49" t="s">
        <v>37</v>
      </c>
      <c r="B40" s="83">
        <v>0.92437499999999984</v>
      </c>
      <c r="C40" s="61"/>
      <c r="D40" s="61"/>
    </row>
    <row r="41" spans="1:4" x14ac:dyDescent="0.25">
      <c r="A41" s="49" t="s">
        <v>84</v>
      </c>
      <c r="B41" s="83">
        <v>0.92429351851851849</v>
      </c>
      <c r="C41" s="61"/>
      <c r="D41" s="61"/>
    </row>
    <row r="42" spans="1:4" x14ac:dyDescent="0.25">
      <c r="A42" s="49" t="s">
        <v>45</v>
      </c>
      <c r="B42" s="83">
        <v>0.92380166666666663</v>
      </c>
      <c r="C42" s="59"/>
      <c r="D42" s="59"/>
    </row>
    <row r="43" spans="1:4" x14ac:dyDescent="0.25">
      <c r="A43" s="50" t="s">
        <v>73</v>
      </c>
      <c r="B43" s="83">
        <v>0.92083333333333328</v>
      </c>
      <c r="C43" s="59"/>
      <c r="D43" s="59"/>
    </row>
    <row r="44" spans="1:4" x14ac:dyDescent="0.25">
      <c r="A44" s="50" t="s">
        <v>67</v>
      </c>
      <c r="B44" s="83">
        <v>0.91247222222222224</v>
      </c>
      <c r="C44" s="59"/>
      <c r="D44" s="59"/>
    </row>
    <row r="45" spans="1:4" x14ac:dyDescent="0.25">
      <c r="A45" s="49" t="s">
        <v>91</v>
      </c>
      <c r="B45" s="83">
        <v>0.9037236111111111</v>
      </c>
      <c r="C45" s="61"/>
      <c r="D45" s="61"/>
    </row>
    <row r="46" spans="1:4" x14ac:dyDescent="0.25">
      <c r="A46" s="50" t="s">
        <v>78</v>
      </c>
      <c r="B46" s="83">
        <v>0.89754166666666668</v>
      </c>
      <c r="C46" s="60"/>
      <c r="D46" s="60"/>
    </row>
    <row r="47" spans="1:4" x14ac:dyDescent="0.25">
      <c r="A47" s="49" t="s">
        <v>90</v>
      </c>
      <c r="B47" s="83">
        <v>0.8721458333333334</v>
      </c>
      <c r="C47" s="59"/>
      <c r="D47" s="59"/>
    </row>
    <row r="48" spans="1:4" x14ac:dyDescent="0.25">
      <c r="A48" s="49" t="s">
        <v>27</v>
      </c>
      <c r="B48" s="83">
        <v>0.82236666666666669</v>
      </c>
    </row>
    <row r="49" spans="1:2" x14ac:dyDescent="0.25">
      <c r="A49" s="50" t="s">
        <v>104</v>
      </c>
      <c r="B49" s="83">
        <v>0.78970370370370369</v>
      </c>
    </row>
    <row r="50" spans="1:2" x14ac:dyDescent="0.25">
      <c r="A50" s="49" t="s">
        <v>33</v>
      </c>
      <c r="B50" s="83">
        <v>0.76513333333333333</v>
      </c>
    </row>
  </sheetData>
  <sortState ref="A31:B50">
    <sortCondition descending="1" ref="B31"/>
  </sortState>
  <mergeCells count="1">
    <mergeCell ref="A2:R2"/>
  </mergeCells>
  <pageMargins left="0.25" right="0.25" top="0.75" bottom="0.75" header="0.3" footer="0.3"/>
  <pageSetup paperSize="9" scale="8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45"/>
  <sheetViews>
    <sheetView workbookViewId="0">
      <selection activeCell="F13" sqref="F13"/>
    </sheetView>
  </sheetViews>
  <sheetFormatPr baseColWidth="10" defaultRowHeight="15" x14ac:dyDescent="0.25"/>
  <cols>
    <col min="2" max="2" width="27.85546875" customWidth="1"/>
  </cols>
  <sheetData>
    <row r="2" spans="2:4" x14ac:dyDescent="0.25">
      <c r="B2" t="s">
        <v>119</v>
      </c>
    </row>
    <row r="4" spans="2:4" x14ac:dyDescent="0.25">
      <c r="B4" s="179" t="s">
        <v>53</v>
      </c>
      <c r="C4" s="179"/>
      <c r="D4" s="179"/>
    </row>
    <row r="5" spans="2:4" x14ac:dyDescent="0.25">
      <c r="B5" s="131" t="s">
        <v>54</v>
      </c>
      <c r="C5" s="131">
        <v>2020</v>
      </c>
      <c r="D5" s="131">
        <v>2021</v>
      </c>
    </row>
    <row r="6" spans="2:4" x14ac:dyDescent="0.25">
      <c r="B6" s="41" t="s">
        <v>56</v>
      </c>
      <c r="C6" s="15">
        <v>0.9214</v>
      </c>
      <c r="D6" s="132">
        <v>0.91426386574074081</v>
      </c>
    </row>
    <row r="7" spans="2:4" x14ac:dyDescent="0.25">
      <c r="B7" s="41" t="s">
        <v>57</v>
      </c>
      <c r="C7" s="15">
        <v>0.92200000000000004</v>
      </c>
      <c r="D7" s="132">
        <v>0.93180368055555551</v>
      </c>
    </row>
    <row r="8" spans="2:4" x14ac:dyDescent="0.25">
      <c r="B8" s="41" t="s">
        <v>15</v>
      </c>
      <c r="C8" s="15">
        <v>0.96899999999999997</v>
      </c>
      <c r="D8" s="132">
        <v>0.94947328703703704</v>
      </c>
    </row>
    <row r="9" spans="2:4" x14ac:dyDescent="0.25">
      <c r="B9" s="41" t="s">
        <v>58</v>
      </c>
      <c r="C9" s="15">
        <v>0.88229999999999997</v>
      </c>
      <c r="D9" s="132">
        <v>0.88477655092592589</v>
      </c>
    </row>
    <row r="10" spans="2:4" x14ac:dyDescent="0.25">
      <c r="B10" s="41" t="s">
        <v>59</v>
      </c>
      <c r="C10" s="15">
        <v>0.99199999999999999</v>
      </c>
      <c r="D10" s="132">
        <v>0.97239236111111116</v>
      </c>
    </row>
    <row r="11" spans="2:4" x14ac:dyDescent="0.25">
      <c r="B11" s="41" t="s">
        <v>60</v>
      </c>
      <c r="C11" s="15">
        <v>0.98529999999999995</v>
      </c>
      <c r="D11" s="132">
        <v>0.93939569444444437</v>
      </c>
    </row>
    <row r="12" spans="2:4" x14ac:dyDescent="0.25">
      <c r="B12" s="42" t="s">
        <v>55</v>
      </c>
      <c r="C12" s="77">
        <v>0.95</v>
      </c>
      <c r="D12" s="133">
        <v>0.93</v>
      </c>
    </row>
    <row r="14" spans="2:4" x14ac:dyDescent="0.25">
      <c r="B14" s="179" t="s">
        <v>120</v>
      </c>
      <c r="C14" s="179"/>
      <c r="D14" s="179"/>
    </row>
    <row r="15" spans="2:4" x14ac:dyDescent="0.25">
      <c r="B15" s="129" t="s">
        <v>54</v>
      </c>
      <c r="C15" s="131">
        <v>2020</v>
      </c>
      <c r="D15" s="131">
        <v>2021</v>
      </c>
    </row>
    <row r="16" spans="2:4" x14ac:dyDescent="0.25">
      <c r="B16" s="41" t="s">
        <v>56</v>
      </c>
      <c r="C16" s="132">
        <v>0.93500000000000005</v>
      </c>
      <c r="D16" s="132">
        <v>0.84208333333333341</v>
      </c>
    </row>
    <row r="17" spans="2:4" x14ac:dyDescent="0.25">
      <c r="B17" s="41" t="s">
        <v>57</v>
      </c>
      <c r="C17" s="132">
        <v>0.83499999999999996</v>
      </c>
      <c r="D17" s="132">
        <v>0.70916666666666672</v>
      </c>
    </row>
    <row r="18" spans="2:4" x14ac:dyDescent="0.25">
      <c r="B18" s="41" t="s">
        <v>62</v>
      </c>
      <c r="C18" s="132">
        <v>0.58499999999999996</v>
      </c>
      <c r="D18" s="132">
        <v>0.87708333333333333</v>
      </c>
    </row>
    <row r="19" spans="2:4" x14ac:dyDescent="0.25">
      <c r="B19" s="41" t="s">
        <v>58</v>
      </c>
      <c r="C19" s="132">
        <v>0.86</v>
      </c>
      <c r="D19" s="132">
        <v>0.72541666666666671</v>
      </c>
    </row>
    <row r="20" spans="2:4" x14ac:dyDescent="0.25">
      <c r="B20" s="41" t="s">
        <v>60</v>
      </c>
      <c r="C20" s="132">
        <v>0.88500000000000001</v>
      </c>
      <c r="D20" s="132">
        <v>0.67066666666666663</v>
      </c>
    </row>
    <row r="21" spans="2:4" x14ac:dyDescent="0.25">
      <c r="B21" s="42" t="s">
        <v>55</v>
      </c>
      <c r="C21" s="77">
        <v>0.82</v>
      </c>
      <c r="D21" s="133">
        <v>0.76</v>
      </c>
    </row>
    <row r="23" spans="2:4" x14ac:dyDescent="0.25">
      <c r="B23" s="179" t="s">
        <v>121</v>
      </c>
      <c r="C23" s="179"/>
      <c r="D23" s="179"/>
    </row>
    <row r="24" spans="2:4" x14ac:dyDescent="0.25">
      <c r="B24" s="129" t="s">
        <v>54</v>
      </c>
      <c r="C24" s="131">
        <v>2020</v>
      </c>
      <c r="D24" s="131">
        <v>2021</v>
      </c>
    </row>
    <row r="25" spans="2:4" x14ac:dyDescent="0.25">
      <c r="B25" s="41" t="s">
        <v>56</v>
      </c>
      <c r="C25" s="132">
        <v>0.95150000000000001</v>
      </c>
      <c r="D25" s="132">
        <v>0.94200000000000006</v>
      </c>
    </row>
    <row r="26" spans="2:4" x14ac:dyDescent="0.25">
      <c r="B26" s="41" t="s">
        <v>62</v>
      </c>
      <c r="C26" s="132">
        <v>0.71799999999999997</v>
      </c>
      <c r="D26" s="132">
        <v>0.95291666666666675</v>
      </c>
    </row>
    <row r="27" spans="2:4" x14ac:dyDescent="0.25">
      <c r="B27" s="41" t="s">
        <v>58</v>
      </c>
      <c r="C27" s="132">
        <v>0.72050000000000003</v>
      </c>
      <c r="D27" s="132">
        <v>0.8939583333333333</v>
      </c>
    </row>
    <row r="28" spans="2:4" x14ac:dyDescent="0.25">
      <c r="B28" s="41" t="s">
        <v>60</v>
      </c>
      <c r="C28" s="132">
        <v>0.94</v>
      </c>
      <c r="D28" s="132">
        <v>0.91685416666666664</v>
      </c>
    </row>
    <row r="29" spans="2:4" x14ac:dyDescent="0.25">
      <c r="B29" s="42" t="s">
        <v>55</v>
      </c>
      <c r="C29" s="77">
        <v>0.83</v>
      </c>
      <c r="D29" s="133">
        <v>0.93</v>
      </c>
    </row>
    <row r="31" spans="2:4" ht="30" customHeight="1" x14ac:dyDescent="0.25">
      <c r="B31" s="180" t="s">
        <v>122</v>
      </c>
      <c r="C31" s="180"/>
      <c r="D31" s="180"/>
    </row>
    <row r="32" spans="2:4" x14ac:dyDescent="0.25">
      <c r="B32" s="129" t="s">
        <v>54</v>
      </c>
      <c r="C32" s="134">
        <v>2020</v>
      </c>
      <c r="D32" s="134">
        <v>2021</v>
      </c>
    </row>
    <row r="33" spans="2:5" x14ac:dyDescent="0.25">
      <c r="B33" s="41" t="s">
        <v>57</v>
      </c>
      <c r="C33" s="15">
        <v>0.80640000000000001</v>
      </c>
      <c r="D33" s="135">
        <v>0.78</v>
      </c>
      <c r="E33" s="130"/>
    </row>
    <row r="34" spans="2:5" x14ac:dyDescent="0.25">
      <c r="B34" s="41" t="s">
        <v>58</v>
      </c>
      <c r="C34" s="15">
        <v>0.88370000000000004</v>
      </c>
      <c r="D34" s="135">
        <v>0.92</v>
      </c>
      <c r="E34" s="130"/>
    </row>
    <row r="35" spans="2:5" ht="25.5" x14ac:dyDescent="0.25">
      <c r="B35" s="80" t="s">
        <v>86</v>
      </c>
      <c r="C35" s="15">
        <v>0.84430000000000005</v>
      </c>
      <c r="D35" s="135">
        <v>0.81</v>
      </c>
      <c r="E35" s="130"/>
    </row>
    <row r="36" spans="2:5" x14ac:dyDescent="0.25">
      <c r="B36" s="41" t="s">
        <v>59</v>
      </c>
      <c r="C36" s="15">
        <v>0.93789999999999996</v>
      </c>
      <c r="D36" s="135">
        <v>0.95</v>
      </c>
      <c r="E36" s="130"/>
    </row>
    <row r="37" spans="2:5" x14ac:dyDescent="0.25">
      <c r="B37" s="42" t="s">
        <v>55</v>
      </c>
      <c r="C37" s="77">
        <v>0.86909999999999998</v>
      </c>
      <c r="D37" s="136">
        <v>0.82236666666666669</v>
      </c>
    </row>
    <row r="38" spans="2:5" x14ac:dyDescent="0.25">
      <c r="B38" s="179" t="s">
        <v>65</v>
      </c>
      <c r="C38" s="179"/>
      <c r="D38" s="179"/>
    </row>
    <row r="39" spans="2:5" x14ac:dyDescent="0.25">
      <c r="B39" s="129" t="s">
        <v>54</v>
      </c>
      <c r="C39" s="134">
        <v>2020</v>
      </c>
      <c r="D39" s="134">
        <v>2021</v>
      </c>
    </row>
    <row r="40" spans="2:5" x14ac:dyDescent="0.25">
      <c r="B40" s="41" t="s">
        <v>56</v>
      </c>
      <c r="C40" s="15">
        <v>0.95860000000000001</v>
      </c>
      <c r="D40" s="15">
        <v>0.92975000000000008</v>
      </c>
    </row>
    <row r="41" spans="2:5" x14ac:dyDescent="0.25">
      <c r="B41" s="41" t="s">
        <v>44</v>
      </c>
      <c r="C41" s="15">
        <v>0.98</v>
      </c>
      <c r="D41" s="15">
        <v>0.93192500000000011</v>
      </c>
    </row>
    <row r="42" spans="2:5" x14ac:dyDescent="0.25">
      <c r="B42" s="41" t="s">
        <v>58</v>
      </c>
      <c r="C42" s="15">
        <v>0.99</v>
      </c>
      <c r="D42" s="15">
        <v>0.95416666666666672</v>
      </c>
    </row>
    <row r="43" spans="2:5" x14ac:dyDescent="0.25">
      <c r="B43" s="41" t="s">
        <v>59</v>
      </c>
      <c r="C43" s="15">
        <v>1</v>
      </c>
      <c r="D43" s="15">
        <v>0.88916666666666655</v>
      </c>
    </row>
    <row r="44" spans="2:5" x14ac:dyDescent="0.25">
      <c r="B44" s="41" t="s">
        <v>60</v>
      </c>
      <c r="C44" s="15">
        <v>0.89</v>
      </c>
      <c r="D44" s="15">
        <v>0.91399999999999992</v>
      </c>
    </row>
    <row r="45" spans="2:5" x14ac:dyDescent="0.25">
      <c r="B45" s="42" t="s">
        <v>55</v>
      </c>
      <c r="C45" s="77">
        <v>0.96540000000000004</v>
      </c>
      <c r="D45" s="77">
        <v>0.92380166666666663</v>
      </c>
    </row>
  </sheetData>
  <mergeCells count="5">
    <mergeCell ref="B4:D4"/>
    <mergeCell ref="B14:D14"/>
    <mergeCell ref="B23:D23"/>
    <mergeCell ref="B31:D31"/>
    <mergeCell ref="B38:D3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RONDAS</vt:lpstr>
      <vt:lpstr>BARRERAS</vt:lpstr>
      <vt:lpstr>SERVICIOS</vt:lpstr>
      <vt:lpstr>COMPARATIVO</vt:lpstr>
    </vt:vector>
  </TitlesOfParts>
  <Company>HUDN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2021-11-12T13:02:45Z</cp:lastPrinted>
  <dcterms:created xsi:type="dcterms:W3CDTF">2020-11-26T13:58:01Z</dcterms:created>
  <dcterms:modified xsi:type="dcterms:W3CDTF">2023-10-20T15:26:58Z</dcterms:modified>
</cp:coreProperties>
</file>