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_ARCHIVOS\VIVIANA SEG AL PÁCIENTE\PROGRAMA SEGURIDAD DEL PACIENTE\2023\INFORMES\10. RIESGOS CLÍNICOS\SEGUIMIENTO\RONDAS DE SEGURIDAD\"/>
    </mc:Choice>
  </mc:AlternateContent>
  <bookViews>
    <workbookView xWindow="240" yWindow="45" windowWidth="20115" windowHeight="7740"/>
  </bookViews>
  <sheets>
    <sheet name="RONDAS" sheetId="1" r:id="rId1"/>
    <sheet name="BARRERAS" sheetId="2" r:id="rId2"/>
    <sheet name="SERVICIOS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16" i="3" l="1"/>
  <c r="G14" i="3"/>
  <c r="G8" i="3"/>
  <c r="G6" i="3"/>
  <c r="G7" i="3"/>
  <c r="G9" i="3"/>
  <c r="G10" i="3"/>
  <c r="G11" i="3"/>
  <c r="G12" i="3"/>
  <c r="G13" i="3"/>
  <c r="G15" i="3"/>
  <c r="G17" i="3"/>
  <c r="G18" i="3"/>
  <c r="G5" i="3"/>
  <c r="I37" i="2" l="1"/>
  <c r="H37" i="2"/>
  <c r="G37" i="2"/>
  <c r="F37" i="2"/>
  <c r="E37" i="2"/>
  <c r="D37" i="2"/>
  <c r="K36" i="2"/>
  <c r="L36" i="2" s="1"/>
  <c r="J36" i="2"/>
  <c r="K35" i="2"/>
  <c r="J35" i="2"/>
  <c r="L35" i="2" s="1"/>
  <c r="K34" i="2"/>
  <c r="L34" i="2" s="1"/>
  <c r="J34" i="2"/>
  <c r="K33" i="2"/>
  <c r="J33" i="2"/>
  <c r="J37" i="2" s="1"/>
  <c r="K37" i="2" l="1"/>
  <c r="L33" i="2"/>
  <c r="L37" i="2" s="1"/>
  <c r="E16" i="2" l="1"/>
  <c r="E17" i="2"/>
  <c r="E18" i="2"/>
  <c r="E19" i="2"/>
  <c r="E21" i="2" s="1"/>
  <c r="E20" i="2"/>
  <c r="E15" i="2"/>
  <c r="N18" i="3" l="1"/>
  <c r="N17" i="3"/>
  <c r="N16" i="3"/>
  <c r="N15" i="3"/>
  <c r="N14" i="3"/>
  <c r="N12" i="3"/>
  <c r="N6" i="3"/>
  <c r="N8" i="3"/>
  <c r="N13" i="3"/>
  <c r="L28" i="2"/>
  <c r="L27" i="2"/>
  <c r="L26" i="2"/>
  <c r="K28" i="2"/>
  <c r="K27" i="2"/>
  <c r="K25" i="2"/>
  <c r="D21" i="2"/>
  <c r="L10" i="2"/>
  <c r="L9" i="2"/>
  <c r="L8" i="2"/>
  <c r="L6" i="2"/>
  <c r="L5" i="2"/>
  <c r="K10" i="2"/>
  <c r="K9" i="2"/>
  <c r="K8" i="2"/>
  <c r="K6" i="2"/>
  <c r="K5" i="2"/>
  <c r="L7" i="2"/>
  <c r="K7" i="2"/>
  <c r="C14" i="1"/>
  <c r="C13" i="1" l="1"/>
  <c r="C15" i="1" s="1"/>
  <c r="I256" i="1"/>
  <c r="I292" i="1"/>
  <c r="I283" i="1" l="1"/>
  <c r="N297" i="1"/>
  <c r="L19" i="3"/>
  <c r="M19" i="3"/>
  <c r="N7" i="3"/>
  <c r="N9" i="3"/>
  <c r="N10" i="3"/>
  <c r="N11" i="3"/>
  <c r="N5" i="3"/>
  <c r="H46" i="2"/>
  <c r="I46" i="2"/>
  <c r="J42" i="2"/>
  <c r="J43" i="2"/>
  <c r="J44" i="2"/>
  <c r="J45" i="2"/>
  <c r="J41" i="2"/>
  <c r="M26" i="2"/>
  <c r="M27" i="2"/>
  <c r="M28" i="2"/>
  <c r="M25" i="2"/>
  <c r="K29" i="2"/>
  <c r="L29" i="2"/>
  <c r="M6" i="2"/>
  <c r="M7" i="2"/>
  <c r="M8" i="2"/>
  <c r="M9" i="2"/>
  <c r="M10" i="2"/>
  <c r="M5" i="2"/>
  <c r="K11" i="2"/>
  <c r="L11" i="2"/>
  <c r="I291" i="1"/>
  <c r="M288" i="1"/>
  <c r="I282" i="1"/>
  <c r="I284" i="1" s="1"/>
  <c r="L278" i="1"/>
  <c r="L277" i="1"/>
  <c r="I272" i="1"/>
  <c r="I273" i="1" s="1"/>
  <c r="K268" i="1"/>
  <c r="K267" i="1"/>
  <c r="K266" i="1"/>
  <c r="K265" i="1"/>
  <c r="K264" i="1"/>
  <c r="K263" i="1"/>
  <c r="K262" i="1"/>
  <c r="K269" i="1" s="1"/>
  <c r="I255" i="1"/>
  <c r="I257" i="1" s="1"/>
  <c r="M252" i="1"/>
  <c r="I238" i="1"/>
  <c r="L243" i="1"/>
  <c r="M11" i="2" l="1"/>
  <c r="D14" i="1"/>
  <c r="L279" i="1"/>
  <c r="J46" i="2"/>
  <c r="I248" i="1"/>
  <c r="L244" i="1"/>
  <c r="I239" i="1"/>
  <c r="K234" i="1"/>
  <c r="K233" i="1"/>
  <c r="K232" i="1"/>
  <c r="K231" i="1"/>
  <c r="K230" i="1"/>
  <c r="K229" i="1"/>
  <c r="K228" i="1"/>
  <c r="D13" i="1" l="1"/>
  <c r="D15" i="1" s="1"/>
  <c r="L245" i="1"/>
  <c r="K235" i="1"/>
  <c r="K19" i="3" l="1"/>
  <c r="J19" i="3"/>
  <c r="I19" i="3"/>
  <c r="H19" i="3"/>
  <c r="F19" i="3"/>
  <c r="E19" i="3"/>
  <c r="D19" i="3"/>
  <c r="C19" i="3"/>
  <c r="N19" i="3"/>
  <c r="G46" i="2"/>
  <c r="F46" i="2"/>
  <c r="E46" i="2"/>
  <c r="D46" i="2"/>
  <c r="C46" i="2"/>
  <c r="C37" i="2"/>
  <c r="J29" i="2"/>
  <c r="I29" i="2"/>
  <c r="H29" i="2"/>
  <c r="G29" i="2"/>
  <c r="F29" i="2"/>
  <c r="E29" i="2"/>
  <c r="D29" i="2"/>
  <c r="C29" i="2"/>
  <c r="M29" i="2"/>
  <c r="C21" i="2"/>
  <c r="J11" i="2"/>
  <c r="I11" i="2"/>
  <c r="H11" i="2"/>
  <c r="G11" i="2"/>
  <c r="F11" i="2"/>
  <c r="E11" i="2"/>
  <c r="D11" i="2"/>
  <c r="C11" i="2"/>
  <c r="I223" i="1"/>
  <c r="L219" i="1"/>
  <c r="L218" i="1"/>
  <c r="I213" i="1"/>
  <c r="I214" i="1" s="1"/>
  <c r="K209" i="1"/>
  <c r="K208" i="1"/>
  <c r="K207" i="1"/>
  <c r="K206" i="1"/>
  <c r="K205" i="1"/>
  <c r="K204" i="1"/>
  <c r="K203" i="1"/>
  <c r="L197" i="1"/>
  <c r="L196" i="1"/>
  <c r="I191" i="1"/>
  <c r="I190" i="1"/>
  <c r="I189" i="1"/>
  <c r="K185" i="1"/>
  <c r="K184" i="1"/>
  <c r="K183" i="1"/>
  <c r="K182" i="1"/>
  <c r="K181" i="1"/>
  <c r="K180" i="1"/>
  <c r="M175" i="1"/>
  <c r="L170" i="1"/>
  <c r="L169" i="1"/>
  <c r="I164" i="1"/>
  <c r="I163" i="1"/>
  <c r="I162" i="1"/>
  <c r="K158" i="1"/>
  <c r="K157" i="1"/>
  <c r="K156" i="1"/>
  <c r="K155" i="1"/>
  <c r="K154" i="1"/>
  <c r="K153" i="1"/>
  <c r="M148" i="1"/>
  <c r="L143" i="1"/>
  <c r="L144" i="1" s="1"/>
  <c r="I138" i="1"/>
  <c r="I137" i="1"/>
  <c r="I136" i="1"/>
  <c r="K132" i="1"/>
  <c r="K131" i="1"/>
  <c r="K130" i="1"/>
  <c r="K129" i="1"/>
  <c r="K128" i="1"/>
  <c r="K127" i="1"/>
  <c r="K126" i="1"/>
  <c r="M121" i="1"/>
  <c r="I116" i="1"/>
  <c r="I115" i="1"/>
  <c r="I114" i="1"/>
  <c r="L110" i="1"/>
  <c r="L111" i="1" s="1"/>
  <c r="K105" i="1"/>
  <c r="K104" i="1"/>
  <c r="K103" i="1"/>
  <c r="K102" i="1"/>
  <c r="K101" i="1"/>
  <c r="K100" i="1"/>
  <c r="M95" i="1"/>
  <c r="I90" i="1"/>
  <c r="I89" i="1"/>
  <c r="I88" i="1"/>
  <c r="L84" i="1"/>
  <c r="L83" i="1"/>
  <c r="K78" i="1"/>
  <c r="K77" i="1"/>
  <c r="K76" i="1"/>
  <c r="K75" i="1"/>
  <c r="K74" i="1"/>
  <c r="K73" i="1"/>
  <c r="K72" i="1"/>
  <c r="L66" i="1"/>
  <c r="L65" i="1"/>
  <c r="K60" i="1"/>
  <c r="K59" i="1"/>
  <c r="K58" i="1"/>
  <c r="K57" i="1"/>
  <c r="M52" i="1"/>
  <c r="I47" i="1"/>
  <c r="I46" i="1"/>
  <c r="I45" i="1"/>
  <c r="L41" i="1"/>
  <c r="L40" i="1"/>
  <c r="N36" i="1"/>
  <c r="I30" i="1"/>
  <c r="I31" i="1" s="1"/>
  <c r="K26" i="1"/>
  <c r="I25" i="1"/>
  <c r="H25" i="1"/>
  <c r="G25" i="1"/>
  <c r="F25" i="1"/>
  <c r="E25" i="1"/>
  <c r="K24" i="1"/>
  <c r="K23" i="1"/>
  <c r="K22" i="1"/>
  <c r="K21" i="1"/>
  <c r="K20" i="1"/>
  <c r="L220" i="1" l="1"/>
  <c r="I48" i="1"/>
  <c r="L85" i="1"/>
  <c r="I192" i="1"/>
  <c r="I91" i="1"/>
  <c r="L171" i="1"/>
  <c r="K25" i="1"/>
  <c r="K27" i="1" s="1"/>
  <c r="L42" i="1"/>
  <c r="K61" i="1"/>
  <c r="K79" i="1"/>
  <c r="K133" i="1"/>
  <c r="I165" i="1"/>
  <c r="L67" i="1"/>
  <c r="I117" i="1"/>
  <c r="K159" i="1"/>
  <c r="K210" i="1"/>
  <c r="K106" i="1"/>
  <c r="I139" i="1"/>
  <c r="K186" i="1"/>
  <c r="L198" i="1"/>
</calcChain>
</file>

<file path=xl/sharedStrings.xml><?xml version="1.0" encoding="utf-8"?>
<sst xmlns="http://schemas.openxmlformats.org/spreadsheetml/2006/main" count="690" uniqueCount="96">
  <si>
    <t>Mes</t>
  </si>
  <si>
    <t>Total de pacientes</t>
  </si>
  <si>
    <t>% Promedio de cumplimiento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</si>
  <si>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</si>
  <si>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</si>
  <si>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</si>
  <si>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</si>
  <si>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</si>
  <si>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</si>
  <si>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</si>
  <si>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</si>
  <si>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MARZO</t>
  </si>
  <si>
    <t>Servicio</t>
  </si>
  <si>
    <t>Correcta identificación</t>
  </si>
  <si>
    <t xml:space="preserve">Prevención de caidas </t>
  </si>
  <si>
    <t>Prevención de UPP</t>
  </si>
  <si>
    <t>Comunicación efectiva</t>
  </si>
  <si>
    <t>Humanización en la atención</t>
  </si>
  <si>
    <t>Administración segura de medicamentos</t>
  </si>
  <si>
    <t>Promedio</t>
  </si>
  <si>
    <t xml:space="preserve">Cirugía general  </t>
  </si>
  <si>
    <t>Medicina interna</t>
  </si>
  <si>
    <t>Especialidades quirúrgicas - Ortopedia</t>
  </si>
  <si>
    <t>Unidad complementaria</t>
  </si>
  <si>
    <t>Especialidades quinto piso - pensión</t>
  </si>
  <si>
    <t>Urgencias</t>
  </si>
  <si>
    <t>Ginecología</t>
  </si>
  <si>
    <t>Promedio total</t>
  </si>
  <si>
    <t>Prevención de infecciones asociadas a la atención en salud</t>
  </si>
  <si>
    <t>Consulta externa</t>
  </si>
  <si>
    <t>Toral promedio</t>
  </si>
  <si>
    <t>Prevención de caidas</t>
  </si>
  <si>
    <t xml:space="preserve"> Comunicación efectiva</t>
  </si>
  <si>
    <t>Normas de bioseguridad</t>
  </si>
  <si>
    <t xml:space="preserve"> Administración segura de  medicamentos</t>
  </si>
  <si>
    <t>Uci Adulto</t>
  </si>
  <si>
    <t>Total promedio</t>
  </si>
  <si>
    <t>Administración segura de  medicamentos</t>
  </si>
  <si>
    <t>Ucin</t>
  </si>
  <si>
    <t>Cuidado basico</t>
  </si>
  <si>
    <t>Comunicación efeciva</t>
  </si>
  <si>
    <t>Total</t>
  </si>
  <si>
    <t>Quimioterapia</t>
  </si>
  <si>
    <t>Radioterapia</t>
  </si>
  <si>
    <t>Rehabillitación</t>
  </si>
  <si>
    <t xml:space="preserve">Promedio total </t>
  </si>
  <si>
    <t>Prácticas de Cirugía Segura</t>
  </si>
  <si>
    <t>Quirófano</t>
  </si>
  <si>
    <t>ABRIL</t>
  </si>
  <si>
    <t>MAYO</t>
  </si>
  <si>
    <t xml:space="preserve">Medicina interna   </t>
  </si>
  <si>
    <t>Unidad complementaria  -                                 Contributivo</t>
  </si>
  <si>
    <t>Especialidades quinto piso -    Pensión</t>
  </si>
  <si>
    <t xml:space="preserve">Ginecologia </t>
  </si>
  <si>
    <t>JUNIO</t>
  </si>
  <si>
    <t>JULIO</t>
  </si>
  <si>
    <t>Especialidades quirúrgicas -Ortopedia</t>
  </si>
  <si>
    <t>AGOSTO</t>
  </si>
  <si>
    <t>UCIN</t>
  </si>
  <si>
    <t>SEPTIEMBRE</t>
  </si>
  <si>
    <t>OCTUBRE</t>
  </si>
  <si>
    <t>Soporte Terapèutico</t>
  </si>
  <si>
    <t>SERVICIOS HOSPITALARIOS</t>
  </si>
  <si>
    <t>BARRERA</t>
  </si>
  <si>
    <t>TOTAL</t>
  </si>
  <si>
    <t>Correcta Identificación</t>
  </si>
  <si>
    <t>Prevención de Caidas</t>
  </si>
  <si>
    <t>Comunicación Efectiva</t>
  </si>
  <si>
    <t>Humanización en la Atención</t>
  </si>
  <si>
    <t>Adm. Segura de Medicamentos</t>
  </si>
  <si>
    <t>UNIDAD DE CUIDADO INTENSIVO ADULTO</t>
  </si>
  <si>
    <t>Prevención de IACS</t>
  </si>
  <si>
    <t>Normas de Bioseguridad</t>
  </si>
  <si>
    <t>UNIDADES DE CUIDADO INTENSIVO NEONATAL - BASICO</t>
  </si>
  <si>
    <t>SERVICIOS AMBULATORIOS: Marzo y Octubre incluye Consulta Externa.</t>
  </si>
  <si>
    <t>QUIRÓFANO</t>
  </si>
  <si>
    <t>SERVICIOS</t>
  </si>
  <si>
    <t>Soporte Terapéutico</t>
  </si>
  <si>
    <t>PROMEDIO PERIODO</t>
  </si>
  <si>
    <t>NOVIEMBRE</t>
  </si>
  <si>
    <t>Apoyo Diagnóstico</t>
  </si>
  <si>
    <t>DICIEMBRE</t>
  </si>
  <si>
    <t>Noviembre</t>
  </si>
  <si>
    <t>Diciembre</t>
  </si>
  <si>
    <t>Rehabilitación y Radioterapia</t>
  </si>
  <si>
    <t>Imágenes Diagnósticas</t>
  </si>
  <si>
    <t>Laboratorio</t>
  </si>
  <si>
    <t>CONSOLIDADO MENSUAL RONDAS DE SEGURIDAD POR SERVICIO A DICIEMBRE DE 2020</t>
  </si>
  <si>
    <t>CONSOLIDADO DE CUMPLIMIENTO DE BARRERAS DE SEGURIDAD A DICIEMBRE DE 2020</t>
  </si>
  <si>
    <t>Ayudas Diagnósticas</t>
  </si>
  <si>
    <t>CUMPLIMIENTO CONSOLIDADO POR SERVICIO A DICIEMBRE DE 2020</t>
  </si>
  <si>
    <t xml:space="preserve"> SERVICIOS HOSPITALARIOS 2020</t>
  </si>
  <si>
    <t>UNIDAD DE CUIDADO INTENSIVO ADULTO 2020</t>
  </si>
  <si>
    <t>CUIDADO INTENSIVO Y BASICO NEONATAL 2020</t>
  </si>
  <si>
    <t>SERVICIOS AMBULATORIOS 2020</t>
  </si>
  <si>
    <t>QUIRÓFANO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</si>
</sst>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mbria"/>
      <family val="2"/>
      <scheme val="major"/>
    </font>
    <font>
      <sz val="10"/>
      <color theme="1"/>
      <name val="Garamond"/>
      <family val="1"/>
    </font>
    <font>
      <sz val="10"/>
      <color theme="1"/>
      <name val="Calibri"/>
      <family val="2"/>
    </font>
    <font>
      <b/>
      <sz val="11"/>
      <color theme="1"/>
      <name val="Candara"/>
      <family val="2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sz val="10"/>
      <color rgb="FF000000"/>
      <name val="Candara"/>
      <family val="2"/>
    </font>
    <font>
      <b/>
      <sz val="10"/>
      <color rgb="FF000000"/>
      <name val="Candara"/>
      <family val="2"/>
    </font>
    <font>
      <b/>
      <sz val="11"/>
      <color theme="1"/>
      <name val="Franklin Gothic Medium"/>
      <family val="2"/>
    </font>
    <font>
      <b/>
      <sz val="10"/>
      <color theme="1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92D05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Border="0" applyProtection="0"/>
  </cellStyleXfs>
  <cellXfs count="132">
    <xf numFmtId="0" fontId="0" fillId="0" borderId="0" xfId="0"/>
    <xf numFmtId="0" fontId="3" fillId="0" borderId="1" xfId="0" applyFont="1" applyBorder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3" borderId="0" xfId="0" applyNumberFormat="1" applyFont="1" applyFill="1" applyBorder="1" applyAlignment="1">
      <alignment horizontal="center" vertical="center" wrapText="1"/>
    </xf>
    <xf numFmtId="9" fontId="3" fillId="3" borderId="0" xfId="1" applyFont="1" applyFill="1" applyBorder="1" applyAlignment="1">
      <alignment horizontal="center" vertical="center" wrapText="1"/>
    </xf>
    <xf numFmtId="9" fontId="3" fillId="3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1" fontId="6" fillId="6" borderId="1" xfId="1" applyNumberFormat="1" applyFont="1" applyFill="1" applyBorder="1" applyAlignment="1">
      <alignment horizontal="center" vertical="center" wrapText="1"/>
    </xf>
    <xf numFmtId="9" fontId="6" fillId="7" borderId="1" xfId="1" applyFont="1" applyFill="1" applyBorder="1" applyAlignment="1">
      <alignment horizontal="center" vertical="center" wrapText="1"/>
    </xf>
    <xf numFmtId="9" fontId="6" fillId="6" borderId="1" xfId="1" applyFont="1" applyFill="1" applyBorder="1" applyAlignment="1">
      <alignment horizontal="center" vertical="center" wrapText="1"/>
    </xf>
    <xf numFmtId="9" fontId="6" fillId="7" borderId="1" xfId="2" applyNumberFormat="1" applyFont="1" applyFill="1" applyBorder="1" applyAlignment="1">
      <alignment horizontal="center" vertical="center" wrapText="1"/>
    </xf>
    <xf numFmtId="0" fontId="6" fillId="7" borderId="0" xfId="2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1" fontId="6" fillId="7" borderId="1" xfId="1" applyNumberFormat="1" applyFont="1" applyFill="1" applyBorder="1" applyAlignment="1">
      <alignment horizontal="center" vertical="center" wrapText="1"/>
    </xf>
    <xf numFmtId="1" fontId="6" fillId="8" borderId="1" xfId="1" applyNumberFormat="1" applyFont="1" applyFill="1" applyBorder="1" applyAlignment="1">
      <alignment horizontal="center" vertical="center" wrapText="1"/>
    </xf>
    <xf numFmtId="9" fontId="6" fillId="8" borderId="1" xfId="1" applyFont="1" applyFill="1" applyBorder="1" applyAlignment="1">
      <alignment horizontal="center" vertical="center" wrapText="1"/>
    </xf>
    <xf numFmtId="9" fontId="6" fillId="9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vertical="center" wrapText="1"/>
    </xf>
    <xf numFmtId="9" fontId="9" fillId="0" borderId="1" xfId="1" applyNumberFormat="1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9" fontId="11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vertical="center" wrapText="1"/>
    </xf>
    <xf numFmtId="0" fontId="15" fillId="0" borderId="1" xfId="2" applyFont="1" applyFill="1" applyBorder="1" applyAlignment="1">
      <alignment vertical="center" wrapText="1"/>
    </xf>
    <xf numFmtId="0" fontId="16" fillId="0" borderId="1" xfId="2" applyFont="1" applyFill="1" applyBorder="1" applyAlignment="1">
      <alignment vertical="center" wrapText="1"/>
    </xf>
    <xf numFmtId="2" fontId="16" fillId="0" borderId="1" xfId="2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18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2" applyFont="1" applyFill="1" applyBorder="1" applyAlignment="1">
      <alignment horizontal="justify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SERVICIOS!$B$25:$B$38</c:f>
              <c:strCache>
                <c:ptCount val="14"/>
                <c:pt idx="0">
                  <c:v>Especialidades quirúrgicas - Ortopedia</c:v>
                </c:pt>
                <c:pt idx="1">
                  <c:v>Medicina interna</c:v>
                </c:pt>
                <c:pt idx="2">
                  <c:v>Quirófano</c:v>
                </c:pt>
                <c:pt idx="3">
                  <c:v>Especialidades quinto piso - pensión</c:v>
                </c:pt>
                <c:pt idx="4">
                  <c:v>Unidad complementaria</c:v>
                </c:pt>
                <c:pt idx="5">
                  <c:v>Ginecología</c:v>
                </c:pt>
                <c:pt idx="6">
                  <c:v>Cirugía general  </c:v>
                </c:pt>
                <c:pt idx="7">
                  <c:v>Soporte Terapéutico</c:v>
                </c:pt>
                <c:pt idx="8">
                  <c:v>Cuidado basico</c:v>
                </c:pt>
                <c:pt idx="9">
                  <c:v>Uci Adulto</c:v>
                </c:pt>
                <c:pt idx="10">
                  <c:v>Ayudas Diagnósticas</c:v>
                </c:pt>
                <c:pt idx="11">
                  <c:v>Urgencias</c:v>
                </c:pt>
                <c:pt idx="12">
                  <c:v>Ucin</c:v>
                </c:pt>
                <c:pt idx="13">
                  <c:v>Consulta externa</c:v>
                </c:pt>
              </c:strCache>
            </c:strRef>
          </c:cat>
          <c:val>
            <c:numRef>
              <c:f>SERVICIOS!$C$25:$C$38</c:f>
              <c:numCache>
                <c:formatCode>0.00</c:formatCode>
                <c:ptCount val="14"/>
                <c:pt idx="0" formatCode="0.0">
                  <c:v>97.4</c:v>
                </c:pt>
                <c:pt idx="1">
                  <c:v>97.333333333333329</c:v>
                </c:pt>
                <c:pt idx="2">
                  <c:v>96.571428571428569</c:v>
                </c:pt>
                <c:pt idx="3" formatCode="General">
                  <c:v>94.7</c:v>
                </c:pt>
                <c:pt idx="4" formatCode="General">
                  <c:v>93.5</c:v>
                </c:pt>
                <c:pt idx="5" formatCode="General">
                  <c:v>93.2</c:v>
                </c:pt>
                <c:pt idx="6" formatCode="General">
                  <c:v>93.1</c:v>
                </c:pt>
                <c:pt idx="7" formatCode="0.0">
                  <c:v>90.777777777777771</c:v>
                </c:pt>
                <c:pt idx="8" formatCode="0.0">
                  <c:v>87.3</c:v>
                </c:pt>
                <c:pt idx="9" formatCode="General">
                  <c:v>84</c:v>
                </c:pt>
                <c:pt idx="10" formatCode="0.0">
                  <c:v>83.75</c:v>
                </c:pt>
                <c:pt idx="11" formatCode="General">
                  <c:v>80.7</c:v>
                </c:pt>
                <c:pt idx="12">
                  <c:v>70.125</c:v>
                </c:pt>
                <c:pt idx="13" formatCode="0.0">
                  <c:v>65.25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1879056"/>
        <c:axId val="381877880"/>
        <c:axId val="0"/>
      </c:bar3DChart>
      <c:catAx>
        <c:axId val="381879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1877880"/>
        <c:crosses val="autoZero"/>
        <c:auto val="1"/>
        <c:lblAlgn val="ctr"/>
        <c:lblOffset val="100"/>
        <c:noMultiLvlLbl val="0"/>
      </c:catAx>
      <c:valAx>
        <c:axId val="38187788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381879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1</xdr:col>
      <xdr:colOff>581025</xdr:colOff>
      <xdr:row>1</xdr:row>
      <xdr:rowOff>473074</xdr:rowOff>
    </xdr:to>
    <xdr:pic>
      <xdr:nvPicPr>
        <xdr:cNvPr id="2" name="6 Imagen">
          <a:extLst>
            <a:ext uri="{FF2B5EF4-FFF2-40B4-BE49-F238E27FC236}">
              <a16:creationId xmlns:r="http://schemas.openxmlformats.org/officeDocument/2006/relationships" xmlns:p="http://schemas.openxmlformats.org/presentationml/2006/main" xmlns="" xmlns:a16="http://schemas.microsoft.com/office/drawing/2014/main" xmlns:lc="http://schemas.openxmlformats.org/drawingml/2006/lockedCanvas" id="{CB97C2F5-3820-4BA6-892F-8B457A615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 b="16891"/>
        <a:stretch/>
      </xdr:blipFill>
      <xdr:spPr>
        <a:xfrm>
          <a:off x="161925" y="514350"/>
          <a:ext cx="419100" cy="444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0</xdr:rowOff>
    </xdr:from>
    <xdr:to>
      <xdr:col>1</xdr:col>
      <xdr:colOff>771525</xdr:colOff>
      <xdr:row>0</xdr:row>
      <xdr:rowOff>498420</xdr:rowOff>
    </xdr:to>
    <xdr:pic>
      <xdr:nvPicPr>
        <xdr:cNvPr id="2" name="6 Imagen">
          <a:extLst>
            <a:ext uri="{FF2B5EF4-FFF2-40B4-BE49-F238E27FC236}">
              <a16:creationId xmlns:r="http://schemas.openxmlformats.org/officeDocument/2006/relationships" xmlns:p="http://schemas.openxmlformats.org/presentationml/2006/main" xmlns="" xmlns:a16="http://schemas.microsoft.com/office/drawing/2014/main" xmlns:lc="http://schemas.openxmlformats.org/drawingml/2006/lockedCanvas" id="{CB97C2F5-3820-4BA6-892F-8B457A615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 b="16891"/>
        <a:stretch/>
      </xdr:blipFill>
      <xdr:spPr>
        <a:xfrm>
          <a:off x="590550" y="0"/>
          <a:ext cx="457200" cy="4984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38100</xdr:rowOff>
    </xdr:from>
    <xdr:to>
      <xdr:col>1</xdr:col>
      <xdr:colOff>1047750</xdr:colOff>
      <xdr:row>1</xdr:row>
      <xdr:rowOff>612720</xdr:rowOff>
    </xdr:to>
    <xdr:pic>
      <xdr:nvPicPr>
        <xdr:cNvPr id="2" name="6 Imagen">
          <a:extLst>
            <a:ext uri="{FF2B5EF4-FFF2-40B4-BE49-F238E27FC236}">
              <a16:creationId xmlns:r="http://schemas.openxmlformats.org/officeDocument/2006/relationships" xmlns:p="http://schemas.openxmlformats.org/presentationml/2006/main" xmlns="" xmlns:a16="http://schemas.microsoft.com/office/drawing/2014/main" xmlns:lc="http://schemas.openxmlformats.org/drawingml/2006/lockedCanvas" id="{CB97C2F5-3820-4BA6-892F-8B457A6156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 b="16891"/>
        <a:stretch/>
      </xdr:blipFill>
      <xdr:spPr>
        <a:xfrm>
          <a:off x="495300" y="228600"/>
          <a:ext cx="552450" cy="574620"/>
        </a:xfrm>
        <a:prstGeom prst="rect">
          <a:avLst/>
        </a:prstGeom>
      </xdr:spPr>
    </xdr:pic>
    <xdr:clientData/>
  </xdr:twoCellAnchor>
  <xdr:twoCellAnchor>
    <xdr:from>
      <xdr:col>3</xdr:col>
      <xdr:colOff>476250</xdr:colOff>
      <xdr:row>23</xdr:row>
      <xdr:rowOff>176212</xdr:rowOff>
    </xdr:from>
    <xdr:to>
      <xdr:col>10</xdr:col>
      <xdr:colOff>314325</xdr:colOff>
      <xdr:row>38</xdr:row>
      <xdr:rowOff>61912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_2\Downloads\Consolidado%20Marzo%20(1)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gencias"/>
      <sheetName val="Quinto__piso"/>
      <sheetName val="Gineco"/>
      <sheetName val="M_Interna"/>
      <sheetName val="Ortopedia"/>
      <sheetName val="U_Complementaria"/>
      <sheetName val="Cuidado_intermedio"/>
      <sheetName val="Quirurgicas"/>
      <sheetName val="C_Ext"/>
      <sheetName val="Radioterapia"/>
      <sheetName val="Rehabilitación"/>
      <sheetName val="Quimioterapia"/>
      <sheetName val="Hemoialisis"/>
      <sheetName val="Uci_Adulto"/>
      <sheetName val="UCIN"/>
      <sheetName val="C_Basico"/>
      <sheetName val="Quirofano"/>
    </sheetNames>
    <sheetDataSet>
      <sheetData sheetId="0" refreshError="1">
        <row r="4">
          <cell r="O4">
            <v>0.96</v>
          </cell>
          <cell r="W4">
            <v>0.71</v>
          </cell>
          <cell r="AE4">
            <v>0.97647058823529409</v>
          </cell>
        </row>
        <row r="5">
          <cell r="G5">
            <v>0.98</v>
          </cell>
          <cell r="O5">
            <v>0.98</v>
          </cell>
          <cell r="W5">
            <v>0.99</v>
          </cell>
          <cell r="AE5">
            <v>0.96470588235294119</v>
          </cell>
          <cell r="AM5">
            <v>0.95294117647058818</v>
          </cell>
        </row>
        <row r="6">
          <cell r="G6">
            <v>0.98</v>
          </cell>
          <cell r="O6">
            <v>0.97</v>
          </cell>
          <cell r="W6">
            <v>0.99</v>
          </cell>
          <cell r="AE6">
            <v>0.90361445783132532</v>
          </cell>
          <cell r="AM6">
            <v>1</v>
          </cell>
        </row>
        <row r="7">
          <cell r="G7">
            <v>0.98</v>
          </cell>
          <cell r="O7">
            <v>0.98</v>
          </cell>
          <cell r="W7">
            <v>0.93</v>
          </cell>
          <cell r="AE7">
            <v>0.57647058823529407</v>
          </cell>
          <cell r="AM7" t="str">
            <v>NA</v>
          </cell>
        </row>
        <row r="8">
          <cell r="G8">
            <v>0.98</v>
          </cell>
          <cell r="O8">
            <v>0.96</v>
          </cell>
          <cell r="W8">
            <v>0.98</v>
          </cell>
          <cell r="AE8">
            <v>0.978494623655914</v>
          </cell>
          <cell r="AM8">
            <v>1</v>
          </cell>
        </row>
        <row r="9">
          <cell r="G9">
            <v>0.94</v>
          </cell>
          <cell r="O9">
            <v>0.97</v>
          </cell>
          <cell r="W9">
            <v>0.98</v>
          </cell>
          <cell r="AE9">
            <v>0.91566265060240959</v>
          </cell>
        </row>
        <row r="10">
          <cell r="O10">
            <v>0.98</v>
          </cell>
          <cell r="W10">
            <v>0.97</v>
          </cell>
          <cell r="AE10">
            <v>0.83870967741935487</v>
          </cell>
        </row>
        <row r="11">
          <cell r="G11">
            <v>0.94</v>
          </cell>
          <cell r="O11">
            <v>0.91</v>
          </cell>
          <cell r="W11">
            <v>0.89</v>
          </cell>
          <cell r="AE11">
            <v>0.70238095238095233</v>
          </cell>
        </row>
        <row r="12">
          <cell r="G12">
            <v>1</v>
          </cell>
          <cell r="O12">
            <v>0.75510204081632648</v>
          </cell>
          <cell r="W12">
            <v>1</v>
          </cell>
          <cell r="AE12">
            <v>0.75714285714285712</v>
          </cell>
        </row>
        <row r="13">
          <cell r="G13">
            <v>0.98</v>
          </cell>
          <cell r="O13">
            <v>0.79</v>
          </cell>
          <cell r="W13">
            <v>0.92</v>
          </cell>
          <cell r="AE13">
            <v>0.93827160493827155</v>
          </cell>
        </row>
        <row r="14">
          <cell r="G14">
            <v>1</v>
          </cell>
          <cell r="O14">
            <v>0.99</v>
          </cell>
          <cell r="W14">
            <v>0.99</v>
          </cell>
          <cell r="AE14">
            <v>0</v>
          </cell>
        </row>
        <row r="15">
          <cell r="O15">
            <v>0.9</v>
          </cell>
          <cell r="W15">
            <v>0.9375</v>
          </cell>
          <cell r="AE15">
            <v>0.26666666666666666</v>
          </cell>
        </row>
        <row r="16">
          <cell r="G16">
            <v>0.98</v>
          </cell>
          <cell r="O16">
            <v>0.97802197802197799</v>
          </cell>
          <cell r="W16">
            <v>0.92156862745098034</v>
          </cell>
        </row>
        <row r="17">
          <cell r="G17">
            <v>0.99</v>
          </cell>
          <cell r="O17">
            <v>0.67441860465116277</v>
          </cell>
          <cell r="W17">
            <v>0.95744680851063835</v>
          </cell>
        </row>
        <row r="18">
          <cell r="G18">
            <v>1</v>
          </cell>
          <cell r="O18">
            <v>0.7567567567567568</v>
          </cell>
        </row>
        <row r="19">
          <cell r="G19">
            <v>1</v>
          </cell>
        </row>
        <row r="20">
          <cell r="G20">
            <v>0.97</v>
          </cell>
        </row>
        <row r="21">
          <cell r="G21">
            <v>0.83</v>
          </cell>
        </row>
        <row r="22">
          <cell r="G22">
            <v>0.30337078651685395</v>
          </cell>
        </row>
        <row r="23">
          <cell r="G23">
            <v>0.48314606741573035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89"/>
  <sheetViews>
    <sheetView tabSelected="1" workbookViewId="0">
      <selection activeCell="F8" sqref="F8"/>
    </sheetView>
  </sheetViews>
  <sheetFormatPr baseColWidth="10" defaultRowHeight="38.25" customHeight="1" x14ac:dyDescent="0.2"/>
  <cols>
    <col min="1" max="1" width="6.28515625" style="2" customWidth="1"/>
    <col min="2" max="3" width="11.42578125" style="2"/>
    <col min="4" max="4" width="11.5703125" style="2" customWidth="1"/>
    <col min="5" max="11" width="11" style="2" customWidth="1"/>
    <col min="12" max="12" width="14.42578125" style="2" customWidth="1"/>
    <col min="13" max="14" width="8.42578125" style="2" customWidth="1"/>
    <col min="15" max="15" width="9.5703125" style="2" customWidth="1"/>
    <col min="16" max="16384" width="11.42578125" style="2"/>
  </cols>
  <sheetData>
    <row r="1" spans="2:15" ht="12.75" x14ac:dyDescent="0.2"/>
    <row r="2" spans="2:15" ht="38.25" customHeight="1" x14ac:dyDescent="0.2">
      <c r="B2" s="1"/>
      <c r="C2" s="99" t="s">
        <v>87</v>
      </c>
      <c r="D2" s="99"/>
      <c r="E2" s="99"/>
      <c r="F2" s="99"/>
      <c r="G2" s="99"/>
      <c r="H2" s="99"/>
      <c r="I2" s="99"/>
      <c r="J2" s="99"/>
      <c r="K2" s="99"/>
    </row>
    <row r="3" spans="2:15" ht="12.75" x14ac:dyDescent="0.2"/>
    <row r="4" spans="2:15" ht="38.25" customHeight="1" x14ac:dyDescent="0.2">
      <c r="B4" s="3" t="s">
        <v>0</v>
      </c>
      <c r="C4" s="3" t="s">
        <v>1</v>
      </c>
      <c r="D4" s="3" t="s">
        <v>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2:15" ht="12.75" x14ac:dyDescent="0.2">
      <c r="B5" s="45" t="s">
        <v>3</v>
      </c>
      <c r="C5" s="11">
        <v>520</v>
      </c>
      <c r="D5" s="12">
        <v>0.89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2:15" ht="12.75" x14ac:dyDescent="0.2">
      <c r="B6" s="45" t="s">
        <v>4</v>
      </c>
      <c r="C6" s="11">
        <v>235</v>
      </c>
      <c r="D6" s="12">
        <v>0.81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2:15" ht="12.75" x14ac:dyDescent="0.2">
      <c r="B7" s="45" t="s">
        <v>5</v>
      </c>
      <c r="C7" s="11">
        <v>256</v>
      </c>
      <c r="D7" s="12">
        <v>0.86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2:15" ht="12.75" x14ac:dyDescent="0.2">
      <c r="B8" s="45" t="s">
        <v>6</v>
      </c>
      <c r="C8" s="11">
        <v>283</v>
      </c>
      <c r="D8" s="12">
        <v>0.95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2:15" ht="12.75" x14ac:dyDescent="0.2">
      <c r="B9" s="45" t="s">
        <v>7</v>
      </c>
      <c r="C9" s="11">
        <v>478</v>
      </c>
      <c r="D9" s="12">
        <v>0.96456426420417873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2:15" ht="12.75" x14ac:dyDescent="0.2">
      <c r="B10" s="45" t="s">
        <v>8</v>
      </c>
      <c r="C10" s="11">
        <v>363</v>
      </c>
      <c r="D10" s="12">
        <v>0.92</v>
      </c>
      <c r="E10" s="54"/>
      <c r="F10" s="54"/>
      <c r="G10" s="9"/>
      <c r="H10" s="9"/>
      <c r="I10" s="9"/>
      <c r="J10" s="9"/>
      <c r="K10" s="9"/>
      <c r="L10" s="9"/>
      <c r="M10" s="9"/>
      <c r="N10" s="9"/>
      <c r="O10" s="9"/>
    </row>
    <row r="11" spans="2:15" ht="12.75" x14ac:dyDescent="0.2">
      <c r="B11" s="45" t="s">
        <v>9</v>
      </c>
      <c r="C11" s="11">
        <v>412</v>
      </c>
      <c r="D11" s="12">
        <v>0.91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2:15" ht="12.75" x14ac:dyDescent="0.2">
      <c r="B12" s="45" t="s">
        <v>10</v>
      </c>
      <c r="C12" s="11">
        <v>278</v>
      </c>
      <c r="D12" s="12">
        <v>0.95</v>
      </c>
      <c r="E12" s="54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2:15" ht="12.75" x14ac:dyDescent="0.2">
      <c r="B13" s="45" t="s">
        <v>82</v>
      </c>
      <c r="C13" s="11">
        <f>D228+D229+D230+D231+D232+D233+D234+D238+D243+D244+D248+D252+D255+D256</f>
        <v>406</v>
      </c>
      <c r="D13" s="57">
        <f>(K228+K229+K230+K231+K232+K233+K234+I238+L243+L244+I248+M252+I255+I256)/14</f>
        <v>0.90072142857142856</v>
      </c>
      <c r="E13" s="54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2:15" ht="12.75" x14ac:dyDescent="0.2">
      <c r="B14" s="45" t="s">
        <v>83</v>
      </c>
      <c r="C14" s="11">
        <f>D283+D262+D263+D264+D265+D266+D267+D268+D272+D277+D278+D282+D288+D291+D292+D296</f>
        <v>404</v>
      </c>
      <c r="D14" s="57">
        <f>(K262+K263+K264+K265+K266+K267+K268+I272+L277+L278+I284+M288+I291+N297+I292)/15</f>
        <v>0.90189377777777768</v>
      </c>
      <c r="E14" s="54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2:15" ht="12.75" x14ac:dyDescent="0.2">
      <c r="B15" s="45" t="s">
        <v>64</v>
      </c>
      <c r="C15" s="11">
        <f>SUM(C5:C14)</f>
        <v>3635</v>
      </c>
      <c r="D15" s="57">
        <f>SUM(D5:D14)/10</f>
        <v>0.90571794705533848</v>
      </c>
      <c r="E15" s="54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2:15" ht="12.75" x14ac:dyDescent="0.2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2:15" ht="12.75" x14ac:dyDescent="0.2">
      <c r="B17" s="13" t="s">
        <v>11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2:15" ht="12.75" x14ac:dyDescent="0.2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2:15" ht="38.25" customHeight="1" x14ac:dyDescent="0.2">
      <c r="B19" s="94" t="s">
        <v>12</v>
      </c>
      <c r="C19" s="94"/>
      <c r="D19" s="4" t="s">
        <v>1</v>
      </c>
      <c r="E19" s="4" t="s">
        <v>13</v>
      </c>
      <c r="F19" s="4" t="s">
        <v>14</v>
      </c>
      <c r="G19" s="4" t="s">
        <v>15</v>
      </c>
      <c r="H19" s="4" t="s">
        <v>16</v>
      </c>
      <c r="I19" s="4" t="s">
        <v>17</v>
      </c>
      <c r="J19" s="4" t="s">
        <v>18</v>
      </c>
      <c r="K19" s="4" t="s">
        <v>19</v>
      </c>
      <c r="L19" s="9"/>
      <c r="M19" s="9"/>
      <c r="N19" s="9"/>
      <c r="O19" s="9"/>
    </row>
    <row r="20" spans="2:15" ht="12.75" x14ac:dyDescent="0.2">
      <c r="B20" s="91" t="s">
        <v>20</v>
      </c>
      <c r="C20" s="91"/>
      <c r="D20" s="10">
        <v>81</v>
      </c>
      <c r="E20" s="14">
        <v>0.94</v>
      </c>
      <c r="F20" s="15">
        <v>0.97</v>
      </c>
      <c r="G20" s="16">
        <v>0.98</v>
      </c>
      <c r="H20" s="15">
        <v>0.96</v>
      </c>
      <c r="I20" s="16">
        <v>1</v>
      </c>
      <c r="J20" s="16">
        <v>0.97</v>
      </c>
      <c r="K20" s="17">
        <f>+AVERAGE(E20:J20)</f>
        <v>0.96999999999999986</v>
      </c>
      <c r="L20" s="9"/>
      <c r="M20" s="9"/>
      <c r="N20" s="9"/>
      <c r="O20" s="9"/>
    </row>
    <row r="21" spans="2:15" ht="12.75" x14ac:dyDescent="0.2">
      <c r="B21" s="92" t="s">
        <v>21</v>
      </c>
      <c r="C21" s="93"/>
      <c r="D21" s="10">
        <v>55</v>
      </c>
      <c r="E21" s="14">
        <v>0.98</v>
      </c>
      <c r="F21" s="15">
        <v>1</v>
      </c>
      <c r="G21" s="16">
        <v>1</v>
      </c>
      <c r="H21" s="15">
        <v>1</v>
      </c>
      <c r="I21" s="16">
        <v>0.98</v>
      </c>
      <c r="J21" s="16">
        <v>0.96</v>
      </c>
      <c r="K21" s="17">
        <f t="shared" ref="K21:K26" si="0">+AVERAGE(E21:J21)</f>
        <v>0.98666666666666669</v>
      </c>
      <c r="L21" s="9"/>
      <c r="M21" s="9"/>
      <c r="N21" s="9"/>
      <c r="O21" s="9"/>
    </row>
    <row r="22" spans="2:15" ht="38.25" customHeight="1" x14ac:dyDescent="0.2">
      <c r="B22" s="91" t="s">
        <v>22</v>
      </c>
      <c r="C22" s="91"/>
      <c r="D22" s="10">
        <v>49</v>
      </c>
      <c r="E22" s="15">
        <v>0.98</v>
      </c>
      <c r="F22" s="18">
        <v>1</v>
      </c>
      <c r="G22" s="12">
        <v>1</v>
      </c>
      <c r="H22" s="18">
        <v>0.98</v>
      </c>
      <c r="I22" s="16">
        <v>1</v>
      </c>
      <c r="J22" s="12">
        <v>0.97</v>
      </c>
      <c r="K22" s="17">
        <f t="shared" si="0"/>
        <v>0.98833333333333329</v>
      </c>
      <c r="L22" s="9"/>
      <c r="M22" s="9"/>
      <c r="N22" s="9"/>
      <c r="O22" s="9"/>
    </row>
    <row r="23" spans="2:15" ht="12.75" x14ac:dyDescent="0.2">
      <c r="B23" s="92" t="s">
        <v>23</v>
      </c>
      <c r="C23" s="93"/>
      <c r="D23" s="10">
        <v>36</v>
      </c>
      <c r="E23" s="15">
        <v>0.93</v>
      </c>
      <c r="F23" s="18">
        <v>0.98</v>
      </c>
      <c r="G23" s="12">
        <v>0.98</v>
      </c>
      <c r="H23" s="18">
        <v>0.97</v>
      </c>
      <c r="I23" s="16">
        <v>0.98</v>
      </c>
      <c r="J23" s="12">
        <v>0.94</v>
      </c>
      <c r="K23" s="17">
        <f t="shared" si="0"/>
        <v>0.96333333333333326</v>
      </c>
      <c r="L23" s="9"/>
      <c r="M23" s="9"/>
      <c r="N23" s="9"/>
      <c r="O23" s="9"/>
    </row>
    <row r="24" spans="2:15" ht="38.25" customHeight="1" x14ac:dyDescent="0.2">
      <c r="B24" s="91" t="s">
        <v>24</v>
      </c>
      <c r="C24" s="91"/>
      <c r="D24" s="10">
        <v>13</v>
      </c>
      <c r="E24" s="18">
        <v>0.95</v>
      </c>
      <c r="F24" s="18">
        <v>0.97</v>
      </c>
      <c r="G24" s="12">
        <v>0.98</v>
      </c>
      <c r="H24" s="18">
        <v>0.96</v>
      </c>
      <c r="I24" s="16">
        <v>0.98</v>
      </c>
      <c r="J24" s="12">
        <v>0.98</v>
      </c>
      <c r="K24" s="17">
        <f t="shared" si="0"/>
        <v>0.97000000000000008</v>
      </c>
      <c r="L24" s="9"/>
      <c r="M24" s="9"/>
      <c r="N24" s="9"/>
      <c r="O24" s="9"/>
    </row>
    <row r="25" spans="2:15" ht="12.75" x14ac:dyDescent="0.2">
      <c r="B25" s="92" t="s">
        <v>25</v>
      </c>
      <c r="C25" s="93"/>
      <c r="D25" s="10">
        <v>100</v>
      </c>
      <c r="E25" s="12">
        <f>+AVERAGE([1]urgencias!G5:G9,[1]urgencias!G11:G14,[1]urgencias!G16:G23)</f>
        <v>0.90214805023132849</v>
      </c>
      <c r="F25" s="12">
        <f>+AVERAGE([1]urgencias!O4:O18)</f>
        <v>0.90361995868308154</v>
      </c>
      <c r="G25" s="12">
        <f>+AVERAGE([1]urgencias!W4:W17)</f>
        <v>0.94046538828297277</v>
      </c>
      <c r="H25" s="12">
        <f>+AVERAGE([1]urgencias!AE4:AE15)</f>
        <v>0.73488254578844014</v>
      </c>
      <c r="I25" s="12">
        <f>+AVERAGE([1]urgencias!AM5:AM8)</f>
        <v>0.98431372549019613</v>
      </c>
      <c r="J25" s="12">
        <v>0.93</v>
      </c>
      <c r="K25" s="17">
        <f t="shared" si="0"/>
        <v>0.89923827807933643</v>
      </c>
      <c r="L25" s="9"/>
      <c r="M25" s="9"/>
      <c r="N25" s="9"/>
      <c r="O25" s="9"/>
    </row>
    <row r="26" spans="2:15" ht="12.75" x14ac:dyDescent="0.2">
      <c r="B26" s="19" t="s">
        <v>26</v>
      </c>
      <c r="C26" s="20"/>
      <c r="D26" s="10">
        <v>54</v>
      </c>
      <c r="E26" s="18">
        <v>0.77</v>
      </c>
      <c r="F26" s="18">
        <v>0.76</v>
      </c>
      <c r="G26" s="12">
        <v>0.77</v>
      </c>
      <c r="H26" s="18">
        <v>0.77</v>
      </c>
      <c r="I26" s="16">
        <v>0.79</v>
      </c>
      <c r="J26" s="12">
        <v>0.84</v>
      </c>
      <c r="K26" s="17">
        <f t="shared" si="0"/>
        <v>0.78333333333333333</v>
      </c>
      <c r="L26" s="9"/>
      <c r="M26" s="9"/>
      <c r="N26" s="9"/>
      <c r="O26" s="9"/>
    </row>
    <row r="27" spans="2:15" ht="12.75" x14ac:dyDescent="0.2">
      <c r="B27" s="94" t="s">
        <v>27</v>
      </c>
      <c r="C27" s="94"/>
      <c r="D27" s="94"/>
      <c r="E27" s="94"/>
      <c r="F27" s="94"/>
      <c r="G27" s="94"/>
      <c r="H27" s="94"/>
      <c r="I27" s="94"/>
      <c r="J27" s="94"/>
      <c r="K27" s="21">
        <f>+AVERAGE(K20:K26)</f>
        <v>0.93727213496371475</v>
      </c>
      <c r="L27" s="9"/>
      <c r="M27" s="9"/>
      <c r="N27" s="9"/>
      <c r="O27" s="9"/>
    </row>
    <row r="28" spans="2:15" ht="65.25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22"/>
      <c r="L28" s="9"/>
      <c r="M28" s="9"/>
      <c r="N28" s="9"/>
      <c r="O28" s="9"/>
    </row>
    <row r="29" spans="2:15" ht="38.25" customHeight="1" x14ac:dyDescent="0.2">
      <c r="B29" s="94" t="s">
        <v>12</v>
      </c>
      <c r="C29" s="94"/>
      <c r="D29" s="4" t="s">
        <v>1</v>
      </c>
      <c r="E29" s="4" t="s">
        <v>14</v>
      </c>
      <c r="F29" s="4" t="s">
        <v>16</v>
      </c>
      <c r="G29" s="4" t="s">
        <v>28</v>
      </c>
      <c r="H29" s="4" t="s">
        <v>17</v>
      </c>
      <c r="I29" s="4" t="s">
        <v>19</v>
      </c>
      <c r="J29" s="5"/>
      <c r="K29" s="5"/>
      <c r="L29" s="9"/>
      <c r="M29" s="9"/>
      <c r="N29" s="9"/>
      <c r="O29" s="9"/>
    </row>
    <row r="30" spans="2:15" ht="12.75" x14ac:dyDescent="0.2">
      <c r="B30" s="95" t="s">
        <v>29</v>
      </c>
      <c r="C30" s="95"/>
      <c r="D30" s="10">
        <v>26</v>
      </c>
      <c r="E30" s="14">
        <v>0.92</v>
      </c>
      <c r="F30" s="15">
        <v>0.95</v>
      </c>
      <c r="G30" s="16">
        <v>1</v>
      </c>
      <c r="H30" s="15">
        <v>1</v>
      </c>
      <c r="I30" s="16">
        <f>+AVERAGE(E30:H30)</f>
        <v>0.96750000000000003</v>
      </c>
      <c r="J30" s="23"/>
      <c r="K30" s="24"/>
      <c r="L30" s="9"/>
      <c r="M30" s="9"/>
      <c r="N30" s="9"/>
      <c r="O30" s="9"/>
    </row>
    <row r="31" spans="2:15" ht="38.25" customHeight="1" x14ac:dyDescent="0.2">
      <c r="B31" s="96" t="s">
        <v>30</v>
      </c>
      <c r="C31" s="97"/>
      <c r="D31" s="97"/>
      <c r="E31" s="97"/>
      <c r="F31" s="97"/>
      <c r="G31" s="97"/>
      <c r="H31" s="98"/>
      <c r="I31" s="16">
        <f>+AVERAGE(I30)</f>
        <v>0.96750000000000003</v>
      </c>
      <c r="J31" s="23"/>
      <c r="K31" s="24"/>
      <c r="L31" s="9"/>
      <c r="M31" s="9"/>
      <c r="N31" s="9"/>
      <c r="O31" s="9"/>
    </row>
    <row r="32" spans="2:15" ht="12.75" x14ac:dyDescent="0.2">
      <c r="B32" s="5"/>
      <c r="C32" s="5"/>
      <c r="D32" s="5"/>
      <c r="E32" s="5"/>
      <c r="F32" s="5"/>
      <c r="G32" s="5"/>
      <c r="H32" s="5"/>
      <c r="I32" s="5"/>
      <c r="J32" s="5"/>
      <c r="K32" s="22"/>
      <c r="L32" s="9"/>
      <c r="M32" s="9"/>
      <c r="N32" s="9"/>
      <c r="O32" s="9"/>
    </row>
    <row r="33" spans="2:15" ht="38.25" customHeight="1" x14ac:dyDescent="0.2">
      <c r="B33" s="94" t="s">
        <v>12</v>
      </c>
      <c r="C33" s="94"/>
      <c r="D33" s="94" t="s">
        <v>1</v>
      </c>
      <c r="E33" s="95" t="s">
        <v>13</v>
      </c>
      <c r="F33" s="94" t="s">
        <v>31</v>
      </c>
      <c r="G33" s="94"/>
      <c r="H33" s="94" t="s">
        <v>28</v>
      </c>
      <c r="I33" s="94"/>
      <c r="J33" s="94" t="s">
        <v>32</v>
      </c>
      <c r="K33" s="94"/>
      <c r="L33" s="94" t="s">
        <v>33</v>
      </c>
      <c r="M33" s="94"/>
      <c r="N33" s="94" t="s">
        <v>34</v>
      </c>
      <c r="O33" s="94"/>
    </row>
    <row r="34" spans="2:15" ht="12" customHeight="1" x14ac:dyDescent="0.2">
      <c r="B34" s="94"/>
      <c r="C34" s="94"/>
      <c r="D34" s="94"/>
      <c r="E34" s="95"/>
      <c r="F34" s="94"/>
      <c r="G34" s="94"/>
      <c r="H34" s="94"/>
      <c r="I34" s="94"/>
      <c r="J34" s="94"/>
      <c r="K34" s="94"/>
      <c r="L34" s="94"/>
      <c r="M34" s="94"/>
      <c r="N34" s="94"/>
      <c r="O34" s="94"/>
    </row>
    <row r="35" spans="2:15" ht="12.75" x14ac:dyDescent="0.2">
      <c r="B35" s="91" t="s">
        <v>35</v>
      </c>
      <c r="C35" s="91"/>
      <c r="D35" s="10">
        <v>20</v>
      </c>
      <c r="E35" s="12">
        <v>0.97</v>
      </c>
      <c r="F35" s="100">
        <v>0.95</v>
      </c>
      <c r="G35" s="101"/>
      <c r="H35" s="100">
        <v>0.23</v>
      </c>
      <c r="I35" s="101"/>
      <c r="J35" s="100">
        <v>1</v>
      </c>
      <c r="K35" s="101"/>
      <c r="L35" s="100">
        <v>1</v>
      </c>
      <c r="M35" s="100"/>
      <c r="N35" s="100">
        <v>0.98</v>
      </c>
      <c r="O35" s="101"/>
    </row>
    <row r="36" spans="2:15" ht="12.75" x14ac:dyDescent="0.2">
      <c r="B36" s="96" t="s">
        <v>36</v>
      </c>
      <c r="C36" s="98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102">
        <f>(E35+F35+H35+J35+L35+N35)/6</f>
        <v>0.85500000000000009</v>
      </c>
      <c r="O36" s="98"/>
    </row>
    <row r="37" spans="2:15" ht="12.75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2:15" ht="38.25" customHeight="1" x14ac:dyDescent="0.2">
      <c r="B38" s="94" t="s">
        <v>12</v>
      </c>
      <c r="C38" s="94"/>
      <c r="D38" s="94" t="s">
        <v>1</v>
      </c>
      <c r="E38" s="95" t="s">
        <v>13</v>
      </c>
      <c r="F38" s="94" t="s">
        <v>28</v>
      </c>
      <c r="G38" s="94"/>
      <c r="H38" s="94" t="s">
        <v>16</v>
      </c>
      <c r="I38" s="94"/>
      <c r="J38" s="94" t="s">
        <v>37</v>
      </c>
      <c r="K38" s="94"/>
      <c r="L38" s="94" t="s">
        <v>19</v>
      </c>
      <c r="M38" s="9"/>
      <c r="N38" s="9"/>
      <c r="O38" s="9"/>
    </row>
    <row r="39" spans="2:15" ht="18.75" customHeight="1" x14ac:dyDescent="0.2">
      <c r="B39" s="94"/>
      <c r="C39" s="94"/>
      <c r="D39" s="94"/>
      <c r="E39" s="95"/>
      <c r="F39" s="94"/>
      <c r="G39" s="94"/>
      <c r="H39" s="94"/>
      <c r="I39" s="94"/>
      <c r="J39" s="94"/>
      <c r="K39" s="94"/>
      <c r="L39" s="94"/>
      <c r="M39" s="9"/>
      <c r="N39" s="9"/>
      <c r="O39" s="9"/>
    </row>
    <row r="40" spans="2:15" ht="12.75" x14ac:dyDescent="0.2">
      <c r="B40" s="91" t="s">
        <v>38</v>
      </c>
      <c r="C40" s="91"/>
      <c r="D40" s="10">
        <v>26</v>
      </c>
      <c r="E40" s="12">
        <v>1</v>
      </c>
      <c r="F40" s="100">
        <v>0.11</v>
      </c>
      <c r="G40" s="101"/>
      <c r="H40" s="100">
        <v>0.42</v>
      </c>
      <c r="I40" s="101"/>
      <c r="J40" s="100">
        <v>0.7</v>
      </c>
      <c r="K40" s="101"/>
      <c r="L40" s="12">
        <f>+AVERAGE(E40:K40)</f>
        <v>0.5575</v>
      </c>
      <c r="M40" s="9"/>
      <c r="N40" s="9"/>
      <c r="O40" s="9"/>
    </row>
    <row r="41" spans="2:15" ht="12.75" x14ac:dyDescent="0.2">
      <c r="B41" s="91" t="s">
        <v>39</v>
      </c>
      <c r="C41" s="91"/>
      <c r="D41" s="10">
        <v>13</v>
      </c>
      <c r="E41" s="12">
        <v>0.96</v>
      </c>
      <c r="F41" s="100">
        <v>0.09</v>
      </c>
      <c r="G41" s="101"/>
      <c r="H41" s="100">
        <v>1</v>
      </c>
      <c r="I41" s="101"/>
      <c r="J41" s="100">
        <v>0.92</v>
      </c>
      <c r="K41" s="101"/>
      <c r="L41" s="12">
        <f>+AVERAGE(E41:K41)</f>
        <v>0.74249999999999994</v>
      </c>
      <c r="M41" s="9"/>
      <c r="N41" s="9"/>
      <c r="O41" s="9"/>
    </row>
    <row r="42" spans="2:15" ht="12.75" x14ac:dyDescent="0.2">
      <c r="B42" s="94" t="s">
        <v>36</v>
      </c>
      <c r="C42" s="94"/>
      <c r="D42" s="94"/>
      <c r="E42" s="94"/>
      <c r="F42" s="94"/>
      <c r="G42" s="94"/>
      <c r="H42" s="94"/>
      <c r="I42" s="94"/>
      <c r="J42" s="94"/>
      <c r="K42" s="94"/>
      <c r="L42" s="21">
        <f>+AVERAGE(L40:L41)</f>
        <v>0.64999999999999991</v>
      </c>
      <c r="M42" s="9"/>
      <c r="N42" s="9"/>
      <c r="O42" s="9"/>
    </row>
    <row r="43" spans="2:15" ht="12.75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22"/>
      <c r="M43" s="9"/>
      <c r="N43" s="9"/>
      <c r="O43" s="9"/>
    </row>
    <row r="44" spans="2:15" ht="38.25" customHeight="1" x14ac:dyDescent="0.2">
      <c r="B44" s="103" t="s">
        <v>12</v>
      </c>
      <c r="C44" s="103"/>
      <c r="D44" s="28" t="s">
        <v>1</v>
      </c>
      <c r="E44" s="28" t="s">
        <v>31</v>
      </c>
      <c r="F44" s="25" t="s">
        <v>40</v>
      </c>
      <c r="G44" s="6" t="s">
        <v>28</v>
      </c>
      <c r="H44" s="6" t="s">
        <v>17</v>
      </c>
      <c r="I44" s="6" t="s">
        <v>41</v>
      </c>
      <c r="J44" s="7"/>
      <c r="K44" s="7"/>
      <c r="L44" s="7"/>
      <c r="M44" s="9"/>
      <c r="N44" s="9"/>
      <c r="O44" s="9"/>
    </row>
    <row r="45" spans="2:15" ht="12.75" x14ac:dyDescent="0.2">
      <c r="B45" s="104" t="s">
        <v>42</v>
      </c>
      <c r="C45" s="104"/>
      <c r="D45" s="29">
        <v>13</v>
      </c>
      <c r="E45" s="30">
        <v>0.9</v>
      </c>
      <c r="F45" s="30">
        <v>0.97</v>
      </c>
      <c r="G45" s="31">
        <v>1</v>
      </c>
      <c r="H45" s="32">
        <v>0.94</v>
      </c>
      <c r="I45" s="32">
        <f>+AVERAGE(E45:H45)</f>
        <v>0.95250000000000001</v>
      </c>
      <c r="J45" s="33"/>
      <c r="K45" s="34"/>
      <c r="L45" s="33"/>
      <c r="M45" s="9"/>
      <c r="N45" s="9"/>
      <c r="O45" s="9"/>
    </row>
    <row r="46" spans="2:15" ht="12.75" x14ac:dyDescent="0.2">
      <c r="B46" s="105" t="s">
        <v>43</v>
      </c>
      <c r="C46" s="105"/>
      <c r="D46" s="35">
        <v>12</v>
      </c>
      <c r="E46" s="30">
        <v>0.94</v>
      </c>
      <c r="F46" s="30">
        <v>0.88</v>
      </c>
      <c r="G46" s="30">
        <v>1</v>
      </c>
      <c r="H46" s="32">
        <v>1</v>
      </c>
      <c r="I46" s="32">
        <f>+AVERAGE(E46:H46)</f>
        <v>0.95499999999999996</v>
      </c>
      <c r="J46" s="33"/>
      <c r="K46" s="34"/>
      <c r="L46" s="33"/>
      <c r="M46" s="9"/>
      <c r="N46" s="9"/>
      <c r="O46" s="9"/>
    </row>
    <row r="47" spans="2:15" ht="12.75" x14ac:dyDescent="0.2">
      <c r="B47" s="106" t="s">
        <v>44</v>
      </c>
      <c r="C47" s="106"/>
      <c r="D47" s="36">
        <v>22</v>
      </c>
      <c r="E47" s="30">
        <v>0.85</v>
      </c>
      <c r="F47" s="30">
        <v>0.91</v>
      </c>
      <c r="G47" s="37">
        <v>0.48</v>
      </c>
      <c r="H47" s="32">
        <v>0.89</v>
      </c>
      <c r="I47" s="32">
        <f>+AVERAGE(E47:H47)</f>
        <v>0.78250000000000008</v>
      </c>
      <c r="J47" s="33"/>
      <c r="K47" s="34"/>
      <c r="L47" s="33"/>
      <c r="M47" s="9"/>
      <c r="N47" s="9"/>
      <c r="O47" s="9"/>
    </row>
    <row r="48" spans="2:15" ht="12.75" x14ac:dyDescent="0.2">
      <c r="B48" s="107" t="s">
        <v>45</v>
      </c>
      <c r="C48" s="107"/>
      <c r="D48" s="107"/>
      <c r="E48" s="107"/>
      <c r="F48" s="107"/>
      <c r="G48" s="107"/>
      <c r="H48" s="107"/>
      <c r="I48" s="38">
        <f>+AVERAGE(I45:I47)</f>
        <v>0.89666666666666661</v>
      </c>
      <c r="J48" s="33"/>
      <c r="K48" s="34"/>
      <c r="L48" s="33"/>
      <c r="M48" s="9"/>
      <c r="N48" s="9"/>
      <c r="O48" s="9"/>
    </row>
    <row r="49" spans="2:15" ht="12.75" x14ac:dyDescent="0.2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2:15" ht="33.75" customHeight="1" x14ac:dyDescent="0.2">
      <c r="B50" s="112" t="s">
        <v>12</v>
      </c>
      <c r="C50" s="113"/>
      <c r="D50" s="108" t="s">
        <v>1</v>
      </c>
      <c r="E50" s="116" t="s">
        <v>13</v>
      </c>
      <c r="F50" s="112" t="s">
        <v>46</v>
      </c>
      <c r="G50" s="113"/>
      <c r="H50" s="112" t="s">
        <v>16</v>
      </c>
      <c r="I50" s="113"/>
      <c r="J50" s="112" t="s">
        <v>17</v>
      </c>
      <c r="K50" s="113"/>
      <c r="L50" s="108" t="s">
        <v>37</v>
      </c>
      <c r="M50" s="108" t="s">
        <v>19</v>
      </c>
      <c r="N50" s="9"/>
      <c r="O50" s="9"/>
    </row>
    <row r="51" spans="2:15" ht="20.25" customHeight="1" x14ac:dyDescent="0.2">
      <c r="B51" s="114"/>
      <c r="C51" s="115"/>
      <c r="D51" s="109"/>
      <c r="E51" s="117"/>
      <c r="F51" s="114"/>
      <c r="G51" s="115"/>
      <c r="H51" s="114"/>
      <c r="I51" s="115"/>
      <c r="J51" s="114"/>
      <c r="K51" s="115"/>
      <c r="L51" s="109"/>
      <c r="M51" s="109"/>
      <c r="N51" s="9"/>
      <c r="O51" s="9"/>
    </row>
    <row r="52" spans="2:15" ht="12.75" x14ac:dyDescent="0.2">
      <c r="B52" s="92" t="s">
        <v>47</v>
      </c>
      <c r="C52" s="93"/>
      <c r="D52" s="10"/>
      <c r="E52" s="12">
        <v>0.92100000000000004</v>
      </c>
      <c r="F52" s="110">
        <v>0.96499999999999997</v>
      </c>
      <c r="G52" s="111"/>
      <c r="H52" s="110">
        <v>0.97499999999999998</v>
      </c>
      <c r="I52" s="111"/>
      <c r="J52" s="110">
        <v>1</v>
      </c>
      <c r="K52" s="111"/>
      <c r="L52" s="12">
        <v>0.92400000000000004</v>
      </c>
      <c r="M52" s="12">
        <f>+AVERAGE(E52:L52)</f>
        <v>0.95700000000000007</v>
      </c>
      <c r="N52" s="9"/>
      <c r="O52" s="9"/>
    </row>
    <row r="53" spans="2:15" ht="80.25" customHeight="1" x14ac:dyDescent="0.2">
      <c r="B53" s="39"/>
      <c r="C53" s="39"/>
      <c r="D53" s="26"/>
      <c r="E53" s="40"/>
      <c r="F53" s="40"/>
      <c r="G53" s="26"/>
      <c r="H53" s="40"/>
      <c r="I53" s="26"/>
      <c r="J53" s="40"/>
      <c r="K53" s="26"/>
      <c r="L53" s="40"/>
      <c r="M53" s="9"/>
      <c r="N53" s="9"/>
      <c r="O53" s="9"/>
    </row>
    <row r="54" spans="2:15" ht="12.75" x14ac:dyDescent="0.2">
      <c r="B54" s="13" t="s">
        <v>48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2:15" ht="12.75" x14ac:dyDescent="0.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2:15" s="8" customFormat="1" ht="38.25" customHeight="1" x14ac:dyDescent="0.25">
      <c r="B56" s="94" t="s">
        <v>12</v>
      </c>
      <c r="C56" s="94"/>
      <c r="D56" s="4" t="s">
        <v>1</v>
      </c>
      <c r="E56" s="4" t="s">
        <v>13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18</v>
      </c>
      <c r="K56" s="4" t="s">
        <v>19</v>
      </c>
      <c r="L56" s="9"/>
      <c r="M56" s="9"/>
      <c r="N56" s="9"/>
      <c r="O56" s="9"/>
    </row>
    <row r="57" spans="2:15" ht="12.75" x14ac:dyDescent="0.2">
      <c r="B57" s="95" t="s">
        <v>20</v>
      </c>
      <c r="C57" s="95"/>
      <c r="D57" s="10">
        <v>13</v>
      </c>
      <c r="E57" s="14">
        <v>0.7262443438914028</v>
      </c>
      <c r="F57" s="15">
        <v>0.82417582417582413</v>
      </c>
      <c r="G57" s="16">
        <v>0.88461538461538469</v>
      </c>
      <c r="H57" s="15">
        <v>0.90209790209790208</v>
      </c>
      <c r="I57" s="16">
        <v>1</v>
      </c>
      <c r="J57" s="16">
        <v>0.97719457013574651</v>
      </c>
      <c r="K57" s="12">
        <f>+AVERAGE(E57:J57)</f>
        <v>0.88572133748604331</v>
      </c>
      <c r="L57" s="9"/>
      <c r="M57" s="9"/>
      <c r="N57" s="9"/>
      <c r="O57" s="9"/>
    </row>
    <row r="58" spans="2:15" ht="38.25" customHeight="1" x14ac:dyDescent="0.2">
      <c r="B58" s="95" t="s">
        <v>22</v>
      </c>
      <c r="C58" s="95"/>
      <c r="D58" s="10">
        <v>5</v>
      </c>
      <c r="E58" s="15">
        <v>1</v>
      </c>
      <c r="F58" s="18">
        <v>0.93333333333333335</v>
      </c>
      <c r="G58" s="12">
        <v>1</v>
      </c>
      <c r="H58" s="18">
        <v>0.90909090909090906</v>
      </c>
      <c r="I58" s="16">
        <v>1</v>
      </c>
      <c r="J58" s="12">
        <v>1</v>
      </c>
      <c r="K58" s="12">
        <f>+AVERAGE(E58:J58)</f>
        <v>0.97373737373737379</v>
      </c>
      <c r="L58" s="9"/>
      <c r="M58" s="9"/>
      <c r="N58" s="9"/>
      <c r="O58" s="9"/>
    </row>
    <row r="59" spans="2:15" ht="38.25" customHeight="1" x14ac:dyDescent="0.2">
      <c r="B59" s="95" t="s">
        <v>24</v>
      </c>
      <c r="C59" s="95"/>
      <c r="D59" s="10">
        <v>19</v>
      </c>
      <c r="E59" s="18">
        <v>0.79234411421911422</v>
      </c>
      <c r="F59" s="18">
        <v>0.9044871794871796</v>
      </c>
      <c r="G59" s="12">
        <v>0.99725274725274726</v>
      </c>
      <c r="H59" s="18">
        <v>0.90214646464646464</v>
      </c>
      <c r="I59" s="16">
        <v>1</v>
      </c>
      <c r="J59" s="12">
        <v>0.93137254901960775</v>
      </c>
      <c r="K59" s="12">
        <f>+AVERAGE(E59:J59)</f>
        <v>0.92126717577085238</v>
      </c>
      <c r="L59" s="9"/>
      <c r="M59" s="9"/>
      <c r="N59" s="9"/>
      <c r="O59" s="9"/>
    </row>
    <row r="60" spans="2:15" ht="12.75" x14ac:dyDescent="0.2">
      <c r="B60" s="91" t="s">
        <v>26</v>
      </c>
      <c r="C60" s="91"/>
      <c r="D60" s="10">
        <v>10</v>
      </c>
      <c r="E60" s="18">
        <v>0.96470588235294108</v>
      </c>
      <c r="F60" s="18">
        <v>0.75714285714285712</v>
      </c>
      <c r="G60" s="12">
        <v>0.95833333333333337</v>
      </c>
      <c r="H60" s="18">
        <v>0.80999999999999994</v>
      </c>
      <c r="I60" s="16">
        <v>1</v>
      </c>
      <c r="J60" s="12">
        <v>0.89426289034132178</v>
      </c>
      <c r="K60" s="12">
        <f>+AVERAGE(E60:J60)</f>
        <v>0.89740749386174234</v>
      </c>
      <c r="L60" s="9"/>
      <c r="M60" s="9"/>
      <c r="N60" s="9"/>
      <c r="O60" s="9"/>
    </row>
    <row r="61" spans="2:15" ht="12.75" x14ac:dyDescent="0.2">
      <c r="B61" s="94" t="s">
        <v>27</v>
      </c>
      <c r="C61" s="94"/>
      <c r="D61" s="94"/>
      <c r="E61" s="94"/>
      <c r="F61" s="94"/>
      <c r="G61" s="94"/>
      <c r="H61" s="94"/>
      <c r="I61" s="94"/>
      <c r="J61" s="94"/>
      <c r="K61" s="21">
        <f>+AVERAGE(K57:K60)</f>
        <v>0.91953334521400298</v>
      </c>
      <c r="L61" s="9"/>
      <c r="M61" s="9"/>
      <c r="N61" s="9"/>
      <c r="O61" s="9"/>
    </row>
    <row r="62" spans="2:15" ht="12.75" x14ac:dyDescent="0.2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2:15" ht="38.25" customHeight="1" x14ac:dyDescent="0.2">
      <c r="B63" s="94" t="s">
        <v>12</v>
      </c>
      <c r="C63" s="94"/>
      <c r="D63" s="94" t="s">
        <v>1</v>
      </c>
      <c r="E63" s="95" t="s">
        <v>13</v>
      </c>
      <c r="F63" s="94" t="s">
        <v>28</v>
      </c>
      <c r="G63" s="94"/>
      <c r="H63" s="94" t="s">
        <v>16</v>
      </c>
      <c r="I63" s="94"/>
      <c r="J63" s="94" t="s">
        <v>37</v>
      </c>
      <c r="K63" s="94"/>
      <c r="L63" s="94" t="s">
        <v>19</v>
      </c>
      <c r="M63" s="9"/>
      <c r="N63" s="9"/>
      <c r="O63" s="9"/>
    </row>
    <row r="64" spans="2:15" ht="25.5" customHeight="1" x14ac:dyDescent="0.2">
      <c r="B64" s="94"/>
      <c r="C64" s="94"/>
      <c r="D64" s="94"/>
      <c r="E64" s="95"/>
      <c r="F64" s="94"/>
      <c r="G64" s="94"/>
      <c r="H64" s="94"/>
      <c r="I64" s="94"/>
      <c r="J64" s="94"/>
      <c r="K64" s="94"/>
      <c r="L64" s="94"/>
      <c r="M64" s="9"/>
      <c r="N64" s="9"/>
      <c r="O64" s="9"/>
    </row>
    <row r="65" spans="2:15" ht="12.75" x14ac:dyDescent="0.2">
      <c r="B65" s="91" t="s">
        <v>38</v>
      </c>
      <c r="C65" s="91"/>
      <c r="D65" s="10">
        <v>15</v>
      </c>
      <c r="E65" s="12">
        <v>0.9</v>
      </c>
      <c r="F65" s="100">
        <v>0.11</v>
      </c>
      <c r="G65" s="101"/>
      <c r="H65" s="100">
        <v>0.23</v>
      </c>
      <c r="I65" s="101"/>
      <c r="J65" s="100">
        <v>0.82</v>
      </c>
      <c r="K65" s="101"/>
      <c r="L65" s="12">
        <f>+AVERAGE(E65:K65)</f>
        <v>0.51500000000000001</v>
      </c>
      <c r="M65" s="9"/>
      <c r="N65" s="9"/>
      <c r="O65" s="9"/>
    </row>
    <row r="66" spans="2:15" ht="12.75" x14ac:dyDescent="0.2">
      <c r="B66" s="91" t="s">
        <v>39</v>
      </c>
      <c r="C66" s="91"/>
      <c r="D66" s="10">
        <v>8</v>
      </c>
      <c r="E66" s="12">
        <v>0.97</v>
      </c>
      <c r="F66" s="100">
        <v>0.18</v>
      </c>
      <c r="G66" s="101"/>
      <c r="H66" s="100">
        <v>0.5</v>
      </c>
      <c r="I66" s="101"/>
      <c r="J66" s="100">
        <v>1</v>
      </c>
      <c r="K66" s="101"/>
      <c r="L66" s="12">
        <f>+AVERAGE(E66:K66)</f>
        <v>0.66249999999999998</v>
      </c>
      <c r="M66" s="9"/>
      <c r="N66" s="9"/>
      <c r="O66" s="9"/>
    </row>
    <row r="67" spans="2:15" ht="12.75" x14ac:dyDescent="0.2">
      <c r="B67" s="94" t="s">
        <v>36</v>
      </c>
      <c r="C67" s="94"/>
      <c r="D67" s="94"/>
      <c r="E67" s="94"/>
      <c r="F67" s="94"/>
      <c r="G67" s="94"/>
      <c r="H67" s="94"/>
      <c r="I67" s="94"/>
      <c r="J67" s="94"/>
      <c r="K67" s="94"/>
      <c r="L67" s="21">
        <f>+AVERAGE(L65:L66)</f>
        <v>0.58875</v>
      </c>
      <c r="M67" s="9"/>
      <c r="N67" s="9"/>
      <c r="O67" s="9"/>
    </row>
    <row r="68" spans="2:15" ht="12.75" x14ac:dyDescent="0.2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2:15" ht="12.75" x14ac:dyDescent="0.2">
      <c r="B69" s="13" t="s">
        <v>49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2:15" ht="12.75" x14ac:dyDescent="0.2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2:15" ht="38.25" customHeight="1" x14ac:dyDescent="0.2">
      <c r="B71" s="94" t="s">
        <v>12</v>
      </c>
      <c r="C71" s="94"/>
      <c r="D71" s="4" t="s">
        <v>1</v>
      </c>
      <c r="E71" s="4" t="s">
        <v>13</v>
      </c>
      <c r="F71" s="4" t="s">
        <v>14</v>
      </c>
      <c r="G71" s="4" t="s">
        <v>15</v>
      </c>
      <c r="H71" s="4" t="s">
        <v>16</v>
      </c>
      <c r="I71" s="4" t="s">
        <v>17</v>
      </c>
      <c r="J71" s="4" t="s">
        <v>18</v>
      </c>
      <c r="K71" s="4" t="s">
        <v>19</v>
      </c>
      <c r="L71" s="9"/>
      <c r="M71" s="9"/>
      <c r="N71" s="9"/>
      <c r="O71" s="9"/>
    </row>
    <row r="72" spans="2:15" ht="12.75" x14ac:dyDescent="0.2">
      <c r="B72" s="95" t="s">
        <v>20</v>
      </c>
      <c r="C72" s="95"/>
      <c r="D72" s="10">
        <v>40</v>
      </c>
      <c r="E72" s="14">
        <v>0.79633699633699628</v>
      </c>
      <c r="F72" s="15">
        <v>0.85849613349613352</v>
      </c>
      <c r="G72" s="16">
        <v>0.98214285714285698</v>
      </c>
      <c r="H72" s="15">
        <v>0.84556530214424941</v>
      </c>
      <c r="I72" s="16">
        <v>0.82857142857142863</v>
      </c>
      <c r="J72" s="16">
        <v>0.96142533936651586</v>
      </c>
      <c r="K72" s="12">
        <f>+AVERAGE(E72:J72)</f>
        <v>0.87875634284303006</v>
      </c>
      <c r="L72" s="9"/>
      <c r="M72" s="9"/>
      <c r="N72" s="9"/>
      <c r="O72" s="9"/>
    </row>
    <row r="73" spans="2:15" ht="12.75" x14ac:dyDescent="0.2">
      <c r="B73" s="95" t="s">
        <v>50</v>
      </c>
      <c r="C73" s="95"/>
      <c r="D73" s="10">
        <v>34</v>
      </c>
      <c r="E73" s="14">
        <v>0.88950054174967663</v>
      </c>
      <c r="F73" s="15">
        <v>0.92727272727272736</v>
      </c>
      <c r="G73" s="16">
        <v>0.98376623376623373</v>
      </c>
      <c r="H73" s="15">
        <v>0.87617918657905225</v>
      </c>
      <c r="I73" s="16">
        <v>1</v>
      </c>
      <c r="J73" s="16">
        <v>0.97777078745936874</v>
      </c>
      <c r="K73" s="12">
        <f t="shared" ref="K73:K78" si="1">+AVERAGE(E73:J73)</f>
        <v>0.94241491280450962</v>
      </c>
      <c r="L73" s="9"/>
      <c r="M73" s="9"/>
      <c r="N73" s="9"/>
      <c r="O73" s="9"/>
    </row>
    <row r="74" spans="2:15" ht="38.25" customHeight="1" x14ac:dyDescent="0.2">
      <c r="B74" s="95" t="s">
        <v>22</v>
      </c>
      <c r="C74" s="95"/>
      <c r="D74" s="10">
        <v>18</v>
      </c>
      <c r="E74" s="14">
        <v>0.85005027652086484</v>
      </c>
      <c r="F74" s="15">
        <v>0.9285714285714286</v>
      </c>
      <c r="G74" s="16">
        <v>0.92261904761904756</v>
      </c>
      <c r="H74" s="15">
        <v>0.91666666666666663</v>
      </c>
      <c r="I74" s="16">
        <v>1</v>
      </c>
      <c r="J74" s="16">
        <v>0.98202614379084963</v>
      </c>
      <c r="K74" s="12">
        <f t="shared" si="1"/>
        <v>0.93332226052814293</v>
      </c>
      <c r="L74" s="9"/>
      <c r="M74" s="9"/>
      <c r="N74" s="9"/>
      <c r="O74" s="9"/>
    </row>
    <row r="75" spans="2:15" ht="38.25" customHeight="1" x14ac:dyDescent="0.2">
      <c r="B75" s="95" t="s">
        <v>51</v>
      </c>
      <c r="C75" s="95"/>
      <c r="D75" s="10">
        <v>18</v>
      </c>
      <c r="E75" s="14">
        <v>0.75</v>
      </c>
      <c r="F75" s="15">
        <v>0.87</v>
      </c>
      <c r="G75" s="16">
        <v>0.83531746031746035</v>
      </c>
      <c r="H75" s="15">
        <v>0.77942485754985757</v>
      </c>
      <c r="I75" s="16">
        <v>1</v>
      </c>
      <c r="J75" s="16">
        <v>0.85676937441643319</v>
      </c>
      <c r="K75" s="12">
        <f t="shared" si="1"/>
        <v>0.84858528204729178</v>
      </c>
      <c r="L75" s="9"/>
      <c r="M75" s="9"/>
      <c r="N75" s="9"/>
      <c r="O75" s="9"/>
    </row>
    <row r="76" spans="2:15" ht="38.25" customHeight="1" x14ac:dyDescent="0.2">
      <c r="B76" s="118" t="s">
        <v>52</v>
      </c>
      <c r="C76" s="119"/>
      <c r="D76" s="10">
        <v>36</v>
      </c>
      <c r="E76" s="14">
        <v>0.79271708683473396</v>
      </c>
      <c r="F76" s="15">
        <v>0.92000661375661374</v>
      </c>
      <c r="G76" s="16">
        <v>0.98650793650793656</v>
      </c>
      <c r="H76" s="15">
        <v>0.91659451659451652</v>
      </c>
      <c r="I76" s="16">
        <v>1</v>
      </c>
      <c r="J76" s="16">
        <v>0.93160982039874773</v>
      </c>
      <c r="K76" s="12">
        <f t="shared" si="1"/>
        <v>0.92457266234875812</v>
      </c>
      <c r="L76" s="9"/>
      <c r="M76" s="9"/>
      <c r="N76" s="9"/>
      <c r="O76" s="9"/>
    </row>
    <row r="77" spans="2:15" ht="12.75" x14ac:dyDescent="0.2">
      <c r="B77" s="92" t="s">
        <v>25</v>
      </c>
      <c r="C77" s="93"/>
      <c r="D77" s="10">
        <v>28</v>
      </c>
      <c r="E77" s="18">
        <v>0.64</v>
      </c>
      <c r="F77" s="18">
        <v>0.91</v>
      </c>
      <c r="G77" s="12">
        <v>0.77</v>
      </c>
      <c r="H77" s="18">
        <v>0.83</v>
      </c>
      <c r="I77" s="16">
        <v>1</v>
      </c>
      <c r="J77" s="12">
        <v>0.88</v>
      </c>
      <c r="K77" s="12">
        <f t="shared" si="1"/>
        <v>0.83833333333333337</v>
      </c>
      <c r="L77" s="9"/>
      <c r="M77" s="9"/>
      <c r="N77" s="9"/>
      <c r="O77" s="9"/>
    </row>
    <row r="78" spans="2:15" ht="12.75" x14ac:dyDescent="0.2">
      <c r="B78" s="92" t="s">
        <v>53</v>
      </c>
      <c r="C78" s="93"/>
      <c r="D78" s="10">
        <v>14</v>
      </c>
      <c r="E78" s="18">
        <v>0.97</v>
      </c>
      <c r="F78" s="18">
        <v>0.91</v>
      </c>
      <c r="G78" s="12">
        <v>1</v>
      </c>
      <c r="H78" s="18">
        <v>0.85</v>
      </c>
      <c r="I78" s="16">
        <v>1</v>
      </c>
      <c r="J78" s="12">
        <v>0.9</v>
      </c>
      <c r="K78" s="12">
        <f t="shared" si="1"/>
        <v>0.93833333333333346</v>
      </c>
      <c r="L78" s="9"/>
      <c r="M78" s="9"/>
      <c r="N78" s="9"/>
      <c r="O78" s="9"/>
    </row>
    <row r="79" spans="2:15" ht="12.75" x14ac:dyDescent="0.2">
      <c r="B79" s="94" t="s">
        <v>27</v>
      </c>
      <c r="C79" s="94"/>
      <c r="D79" s="94"/>
      <c r="E79" s="94"/>
      <c r="F79" s="94"/>
      <c r="G79" s="94"/>
      <c r="H79" s="94"/>
      <c r="I79" s="94"/>
      <c r="J79" s="94"/>
      <c r="K79" s="21">
        <f>+AVERAGE(K72:K78)</f>
        <v>0.9006168753197713</v>
      </c>
      <c r="L79" s="9"/>
      <c r="M79" s="9"/>
      <c r="N79" s="9"/>
      <c r="O79" s="9"/>
    </row>
    <row r="80" spans="2:15" ht="12.75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9"/>
      <c r="M80" s="9"/>
      <c r="N80" s="9"/>
      <c r="O80" s="9"/>
    </row>
    <row r="81" spans="2:15" ht="38.25" customHeight="1" x14ac:dyDescent="0.2">
      <c r="B81" s="94" t="s">
        <v>12</v>
      </c>
      <c r="C81" s="94"/>
      <c r="D81" s="94" t="s">
        <v>1</v>
      </c>
      <c r="E81" s="95" t="s">
        <v>13</v>
      </c>
      <c r="F81" s="94" t="s">
        <v>28</v>
      </c>
      <c r="G81" s="94"/>
      <c r="H81" s="94" t="s">
        <v>16</v>
      </c>
      <c r="I81" s="94"/>
      <c r="J81" s="94" t="s">
        <v>37</v>
      </c>
      <c r="K81" s="94"/>
      <c r="L81" s="94" t="s">
        <v>19</v>
      </c>
      <c r="M81" s="9"/>
      <c r="N81" s="9"/>
      <c r="O81" s="9"/>
    </row>
    <row r="82" spans="2:15" ht="21" customHeight="1" x14ac:dyDescent="0.2">
      <c r="B82" s="94"/>
      <c r="C82" s="94"/>
      <c r="D82" s="94"/>
      <c r="E82" s="95"/>
      <c r="F82" s="94"/>
      <c r="G82" s="94"/>
      <c r="H82" s="94"/>
      <c r="I82" s="94"/>
      <c r="J82" s="94"/>
      <c r="K82" s="94"/>
      <c r="L82" s="94"/>
      <c r="M82" s="9"/>
      <c r="N82" s="9"/>
      <c r="O82" s="9"/>
    </row>
    <row r="83" spans="2:15" ht="12.75" x14ac:dyDescent="0.2">
      <c r="B83" s="91" t="s">
        <v>38</v>
      </c>
      <c r="C83" s="91"/>
      <c r="D83" s="10">
        <v>13</v>
      </c>
      <c r="E83" s="12">
        <v>0.83</v>
      </c>
      <c r="F83" s="100">
        <v>0.21</v>
      </c>
      <c r="G83" s="101"/>
      <c r="H83" s="100">
        <v>0.31</v>
      </c>
      <c r="I83" s="101"/>
      <c r="J83" s="100">
        <v>1</v>
      </c>
      <c r="K83" s="101"/>
      <c r="L83" s="12">
        <f>+AVERAGE(E83:K83)</f>
        <v>0.58750000000000002</v>
      </c>
      <c r="M83" s="9"/>
      <c r="N83" s="9"/>
      <c r="O83" s="9"/>
    </row>
    <row r="84" spans="2:15" ht="12.75" x14ac:dyDescent="0.2">
      <c r="B84" s="91" t="s">
        <v>39</v>
      </c>
      <c r="C84" s="91"/>
      <c r="D84" s="10">
        <v>16</v>
      </c>
      <c r="E84" s="12">
        <v>1</v>
      </c>
      <c r="F84" s="100">
        <v>0.6</v>
      </c>
      <c r="G84" s="101"/>
      <c r="H84" s="100">
        <v>0.69</v>
      </c>
      <c r="I84" s="101"/>
      <c r="J84" s="100">
        <v>1</v>
      </c>
      <c r="K84" s="101"/>
      <c r="L84" s="12">
        <f>+AVERAGE(E84:K84)</f>
        <v>0.82250000000000001</v>
      </c>
      <c r="M84" s="9"/>
      <c r="N84" s="9"/>
      <c r="O84" s="9"/>
    </row>
    <row r="85" spans="2:15" ht="12.75" x14ac:dyDescent="0.2">
      <c r="B85" s="94" t="s">
        <v>36</v>
      </c>
      <c r="C85" s="94"/>
      <c r="D85" s="94"/>
      <c r="E85" s="94"/>
      <c r="F85" s="94"/>
      <c r="G85" s="94"/>
      <c r="H85" s="94"/>
      <c r="I85" s="94"/>
      <c r="J85" s="94"/>
      <c r="K85" s="94"/>
      <c r="L85" s="21">
        <f>+AVERAGE(L83:L84)</f>
        <v>0.70500000000000007</v>
      </c>
      <c r="M85" s="9"/>
      <c r="N85" s="9"/>
      <c r="O85" s="9"/>
    </row>
    <row r="86" spans="2:15" ht="12.75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7"/>
      <c r="L86" s="9"/>
      <c r="M86" s="9"/>
      <c r="N86" s="9"/>
      <c r="O86" s="9"/>
    </row>
    <row r="87" spans="2:15" ht="38.25" customHeight="1" x14ac:dyDescent="0.2">
      <c r="B87" s="103" t="s">
        <v>12</v>
      </c>
      <c r="C87" s="103"/>
      <c r="D87" s="28" t="s">
        <v>1</v>
      </c>
      <c r="E87" s="28" t="s">
        <v>31</v>
      </c>
      <c r="F87" s="25" t="s">
        <v>40</v>
      </c>
      <c r="G87" s="6" t="s">
        <v>28</v>
      </c>
      <c r="H87" s="6" t="s">
        <v>17</v>
      </c>
      <c r="I87" s="6" t="s">
        <v>41</v>
      </c>
      <c r="J87" s="7"/>
      <c r="K87" s="7"/>
      <c r="L87" s="7"/>
      <c r="M87" s="7"/>
      <c r="N87" s="7"/>
      <c r="O87" s="7"/>
    </row>
    <row r="88" spans="2:15" ht="12.75" x14ac:dyDescent="0.2">
      <c r="B88" s="104" t="s">
        <v>42</v>
      </c>
      <c r="C88" s="104"/>
      <c r="D88" s="29">
        <v>5</v>
      </c>
      <c r="E88" s="30">
        <v>0.4</v>
      </c>
      <c r="F88" s="30">
        <v>0.92</v>
      </c>
      <c r="G88" s="31">
        <v>0.36</v>
      </c>
      <c r="H88" s="32">
        <v>1</v>
      </c>
      <c r="I88" s="32">
        <f>+AVERAGE(E88:H88)</f>
        <v>0.67</v>
      </c>
      <c r="J88" s="33"/>
      <c r="K88" s="34"/>
      <c r="L88" s="33"/>
      <c r="M88" s="33"/>
      <c r="N88" s="33"/>
      <c r="O88" s="34"/>
    </row>
    <row r="89" spans="2:15" ht="12.75" x14ac:dyDescent="0.2">
      <c r="B89" s="105" t="s">
        <v>43</v>
      </c>
      <c r="C89" s="105"/>
      <c r="D89" s="35">
        <v>7</v>
      </c>
      <c r="E89" s="30">
        <v>0.86</v>
      </c>
      <c r="F89" s="30">
        <v>0.93</v>
      </c>
      <c r="G89" s="30">
        <v>1</v>
      </c>
      <c r="H89" s="32">
        <v>1</v>
      </c>
      <c r="I89" s="32">
        <f>+AVERAGE(E89:H89)</f>
        <v>0.94750000000000001</v>
      </c>
      <c r="J89" s="33"/>
      <c r="K89" s="34"/>
      <c r="L89" s="33"/>
      <c r="M89" s="33"/>
      <c r="N89" s="33"/>
      <c r="O89" s="34"/>
    </row>
    <row r="90" spans="2:15" ht="12.75" x14ac:dyDescent="0.2">
      <c r="B90" s="106" t="s">
        <v>44</v>
      </c>
      <c r="C90" s="106"/>
      <c r="D90" s="36">
        <v>6</v>
      </c>
      <c r="E90" s="30">
        <v>0.56000000000000005</v>
      </c>
      <c r="F90" s="30">
        <v>0.9</v>
      </c>
      <c r="G90" s="37">
        <v>1</v>
      </c>
      <c r="H90" s="32">
        <v>1</v>
      </c>
      <c r="I90" s="32">
        <f>+AVERAGE(E90:H90)</f>
        <v>0.86499999999999999</v>
      </c>
      <c r="J90" s="33"/>
      <c r="K90" s="34"/>
      <c r="L90" s="33"/>
      <c r="M90" s="33"/>
      <c r="N90" s="33"/>
      <c r="O90" s="34"/>
    </row>
    <row r="91" spans="2:15" ht="12.75" x14ac:dyDescent="0.2">
      <c r="B91" s="107" t="s">
        <v>45</v>
      </c>
      <c r="C91" s="107"/>
      <c r="D91" s="107"/>
      <c r="E91" s="107"/>
      <c r="F91" s="107"/>
      <c r="G91" s="107"/>
      <c r="H91" s="107"/>
      <c r="I91" s="38">
        <f>+AVERAGE(I88:I90)</f>
        <v>0.82750000000000001</v>
      </c>
      <c r="J91" s="33"/>
      <c r="K91" s="34"/>
      <c r="L91" s="33"/>
      <c r="M91" s="33"/>
      <c r="N91" s="33"/>
      <c r="O91" s="34"/>
    </row>
    <row r="92" spans="2:15" ht="12.75" x14ac:dyDescent="0.2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2:15" ht="38.25" customHeight="1" x14ac:dyDescent="0.2">
      <c r="B93" s="112" t="s">
        <v>12</v>
      </c>
      <c r="C93" s="113"/>
      <c r="D93" s="108" t="s">
        <v>1</v>
      </c>
      <c r="E93" s="116" t="s">
        <v>13</v>
      </c>
      <c r="F93" s="112" t="s">
        <v>46</v>
      </c>
      <c r="G93" s="113"/>
      <c r="H93" s="112" t="s">
        <v>16</v>
      </c>
      <c r="I93" s="113"/>
      <c r="J93" s="112" t="s">
        <v>17</v>
      </c>
      <c r="K93" s="113"/>
      <c r="L93" s="108" t="s">
        <v>37</v>
      </c>
      <c r="M93" s="108" t="s">
        <v>19</v>
      </c>
      <c r="N93" s="9"/>
      <c r="O93" s="9"/>
    </row>
    <row r="94" spans="2:15" ht="24.75" customHeight="1" x14ac:dyDescent="0.2">
      <c r="B94" s="114"/>
      <c r="C94" s="115"/>
      <c r="D94" s="109"/>
      <c r="E94" s="117"/>
      <c r="F94" s="114"/>
      <c r="G94" s="115"/>
      <c r="H94" s="114"/>
      <c r="I94" s="115"/>
      <c r="J94" s="114"/>
      <c r="K94" s="115"/>
      <c r="L94" s="109"/>
      <c r="M94" s="109"/>
      <c r="N94" s="9"/>
      <c r="O94" s="9"/>
    </row>
    <row r="95" spans="2:15" ht="12.75" x14ac:dyDescent="0.2">
      <c r="B95" s="92" t="s">
        <v>47</v>
      </c>
      <c r="C95" s="93"/>
      <c r="D95" s="10"/>
      <c r="E95" s="12">
        <v>0.93</v>
      </c>
      <c r="F95" s="110">
        <v>0.98880000000000001</v>
      </c>
      <c r="G95" s="111"/>
      <c r="H95" s="110">
        <v>1</v>
      </c>
      <c r="I95" s="111"/>
      <c r="J95" s="110">
        <v>1</v>
      </c>
      <c r="K95" s="111"/>
      <c r="L95" s="12">
        <v>0.91100000000000003</v>
      </c>
      <c r="M95" s="12">
        <f>+AVERAGE(E95:L95)</f>
        <v>0.96596000000000015</v>
      </c>
      <c r="N95" s="9"/>
      <c r="O95" s="9"/>
    </row>
    <row r="96" spans="2:15" ht="12.75" x14ac:dyDescent="0.2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2:15" ht="12.75" x14ac:dyDescent="0.2">
      <c r="B97" s="13" t="s">
        <v>54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2:15" ht="12.75" x14ac:dyDescent="0.2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2:15" ht="38.25" customHeight="1" x14ac:dyDescent="0.2">
      <c r="B99" s="94" t="s">
        <v>12</v>
      </c>
      <c r="C99" s="94"/>
      <c r="D99" s="4" t="s">
        <v>1</v>
      </c>
      <c r="E99" s="4" t="s">
        <v>13</v>
      </c>
      <c r="F99" s="4" t="s">
        <v>14</v>
      </c>
      <c r="G99" s="4" t="s">
        <v>15</v>
      </c>
      <c r="H99" s="4" t="s">
        <v>16</v>
      </c>
      <c r="I99" s="4" t="s">
        <v>17</v>
      </c>
      <c r="J99" s="4" t="s">
        <v>18</v>
      </c>
      <c r="K99" s="4" t="s">
        <v>19</v>
      </c>
      <c r="L99" s="9"/>
      <c r="M99" s="9"/>
      <c r="N99" s="9"/>
      <c r="O99" s="9"/>
    </row>
    <row r="100" spans="2:15" ht="12.75" x14ac:dyDescent="0.2">
      <c r="B100" s="95" t="s">
        <v>20</v>
      </c>
      <c r="C100" s="95"/>
      <c r="D100" s="10">
        <v>79</v>
      </c>
      <c r="E100" s="14">
        <v>0.92072011251758079</v>
      </c>
      <c r="F100" s="15">
        <v>0.89834155776860636</v>
      </c>
      <c r="G100" s="16">
        <v>0.99909584086799275</v>
      </c>
      <c r="H100" s="15">
        <v>0.88232650028895454</v>
      </c>
      <c r="I100" s="16">
        <v>0.98648648648648651</v>
      </c>
      <c r="J100" s="16">
        <v>0.94918835885845732</v>
      </c>
      <c r="K100" s="17">
        <f t="shared" ref="K100:K105" si="2">+AVERAGE(E100:J100)</f>
        <v>0.93935980946467967</v>
      </c>
      <c r="L100" s="9"/>
      <c r="M100" s="9"/>
      <c r="N100" s="9"/>
      <c r="O100" s="9"/>
    </row>
    <row r="101" spans="2:15" ht="12.75" x14ac:dyDescent="0.2">
      <c r="B101" s="95" t="s">
        <v>50</v>
      </c>
      <c r="C101" s="95"/>
      <c r="D101" s="10">
        <v>47</v>
      </c>
      <c r="E101" s="14">
        <v>0.96878899376099825</v>
      </c>
      <c r="F101" s="15">
        <v>0.89148936170212778</v>
      </c>
      <c r="G101" s="16">
        <v>0.99909584086799275</v>
      </c>
      <c r="H101" s="15">
        <v>0.90769802526856191</v>
      </c>
      <c r="I101" s="16">
        <v>1</v>
      </c>
      <c r="J101" s="16">
        <v>0.98673526637360753</v>
      </c>
      <c r="K101" s="17">
        <f t="shared" si="2"/>
        <v>0.95896791466221476</v>
      </c>
      <c r="L101" s="9"/>
      <c r="M101" s="9"/>
      <c r="N101" s="9"/>
      <c r="O101" s="9"/>
    </row>
    <row r="102" spans="2:15" ht="38.25" customHeight="1" x14ac:dyDescent="0.2">
      <c r="B102" s="95" t="s">
        <v>22</v>
      </c>
      <c r="C102" s="95"/>
      <c r="D102" s="10">
        <v>39</v>
      </c>
      <c r="E102" s="14">
        <v>0.95982905982905986</v>
      </c>
      <c r="F102" s="15">
        <v>0.9285714285714286</v>
      </c>
      <c r="G102" s="16">
        <v>0.99909584086799275</v>
      </c>
      <c r="H102" s="15">
        <v>0.84130781499202534</v>
      </c>
      <c r="I102" s="16">
        <v>1</v>
      </c>
      <c r="J102" s="16">
        <v>0.98083125141948668</v>
      </c>
      <c r="K102" s="17">
        <f t="shared" si="2"/>
        <v>0.95160589927999872</v>
      </c>
      <c r="L102" s="9"/>
      <c r="M102" s="9"/>
      <c r="N102" s="9"/>
      <c r="O102" s="9"/>
    </row>
    <row r="103" spans="2:15" ht="38.25" customHeight="1" x14ac:dyDescent="0.2">
      <c r="B103" s="92" t="s">
        <v>52</v>
      </c>
      <c r="C103" s="93"/>
      <c r="D103" s="10">
        <v>48</v>
      </c>
      <c r="E103" s="14">
        <v>0.91406250000000011</v>
      </c>
      <c r="F103" s="15">
        <v>0.91335470085470094</v>
      </c>
      <c r="G103" s="16">
        <v>0.99909584086799275</v>
      </c>
      <c r="H103" s="15">
        <v>0.89297636452241713</v>
      </c>
      <c r="I103" s="16">
        <v>1</v>
      </c>
      <c r="J103" s="16">
        <v>0.91562236977461886</v>
      </c>
      <c r="K103" s="17">
        <f t="shared" si="2"/>
        <v>0.93918529600328826</v>
      </c>
      <c r="L103" s="9"/>
      <c r="M103" s="9"/>
      <c r="N103" s="9"/>
      <c r="O103" s="9"/>
    </row>
    <row r="104" spans="2:15" ht="12.75" x14ac:dyDescent="0.2">
      <c r="B104" s="92" t="s">
        <v>53</v>
      </c>
      <c r="C104" s="93"/>
      <c r="D104" s="10">
        <v>17</v>
      </c>
      <c r="E104" s="14">
        <v>0.95111111111111102</v>
      </c>
      <c r="F104" s="15">
        <v>0.9285714285714286</v>
      </c>
      <c r="G104" s="16">
        <v>0.99909584086799275</v>
      </c>
      <c r="H104" s="15">
        <v>0.91666666666666663</v>
      </c>
      <c r="I104" s="16">
        <v>1</v>
      </c>
      <c r="J104" s="16">
        <v>0.93413547237076655</v>
      </c>
      <c r="K104" s="17">
        <f t="shared" si="2"/>
        <v>0.95493008659799428</v>
      </c>
      <c r="L104" s="9"/>
      <c r="M104" s="9"/>
      <c r="N104" s="9"/>
      <c r="O104" s="9"/>
    </row>
    <row r="105" spans="2:15" ht="12.75" x14ac:dyDescent="0.2">
      <c r="B105" s="92" t="s">
        <v>25</v>
      </c>
      <c r="C105" s="93"/>
      <c r="D105" s="10">
        <v>16</v>
      </c>
      <c r="E105" s="18">
        <v>0.93</v>
      </c>
      <c r="F105" s="18">
        <v>0.93</v>
      </c>
      <c r="G105" s="12">
        <v>1</v>
      </c>
      <c r="H105" s="18">
        <v>0.81</v>
      </c>
      <c r="I105" s="16">
        <v>1</v>
      </c>
      <c r="J105" s="12">
        <v>0.93</v>
      </c>
      <c r="K105" s="17">
        <f t="shared" si="2"/>
        <v>0.93333333333333324</v>
      </c>
      <c r="L105" s="9"/>
      <c r="M105" s="9"/>
      <c r="N105" s="9"/>
      <c r="O105" s="9"/>
    </row>
    <row r="106" spans="2:15" ht="12.75" x14ac:dyDescent="0.2">
      <c r="B106" s="94" t="s">
        <v>27</v>
      </c>
      <c r="C106" s="94"/>
      <c r="D106" s="94"/>
      <c r="E106" s="94"/>
      <c r="F106" s="94"/>
      <c r="G106" s="94"/>
      <c r="H106" s="94"/>
      <c r="I106" s="94"/>
      <c r="J106" s="94"/>
      <c r="K106" s="41">
        <f>+AVERAGE(K100:K104)</f>
        <v>0.94880980120163516</v>
      </c>
      <c r="L106" s="9"/>
      <c r="M106" s="9"/>
      <c r="N106" s="9"/>
      <c r="O106" s="9"/>
    </row>
    <row r="107" spans="2:15" ht="12.75" x14ac:dyDescent="0.2">
      <c r="B107" s="26"/>
      <c r="C107" s="26"/>
      <c r="D107" s="26"/>
      <c r="E107" s="26"/>
      <c r="F107" s="26"/>
      <c r="G107" s="26"/>
      <c r="H107" s="26"/>
      <c r="I107" s="26"/>
      <c r="J107" s="26"/>
      <c r="K107" s="27"/>
      <c r="L107" s="9"/>
      <c r="M107" s="9"/>
      <c r="N107" s="9"/>
      <c r="O107" s="9"/>
    </row>
    <row r="108" spans="2:15" ht="38.25" customHeight="1" x14ac:dyDescent="0.2">
      <c r="B108" s="94" t="s">
        <v>12</v>
      </c>
      <c r="C108" s="94"/>
      <c r="D108" s="94" t="s">
        <v>1</v>
      </c>
      <c r="E108" s="95" t="s">
        <v>13</v>
      </c>
      <c r="F108" s="94" t="s">
        <v>28</v>
      </c>
      <c r="G108" s="94"/>
      <c r="H108" s="94" t="s">
        <v>16</v>
      </c>
      <c r="I108" s="94"/>
      <c r="J108" s="94" t="s">
        <v>37</v>
      </c>
      <c r="K108" s="94"/>
      <c r="L108" s="94" t="s">
        <v>19</v>
      </c>
      <c r="M108" s="9"/>
      <c r="N108" s="9"/>
      <c r="O108" s="9"/>
    </row>
    <row r="109" spans="2:15" ht="38.25" customHeight="1" x14ac:dyDescent="0.2">
      <c r="B109" s="94"/>
      <c r="C109" s="94"/>
      <c r="D109" s="94"/>
      <c r="E109" s="95"/>
      <c r="F109" s="94"/>
      <c r="G109" s="94"/>
      <c r="H109" s="94"/>
      <c r="I109" s="94"/>
      <c r="J109" s="94"/>
      <c r="K109" s="94"/>
      <c r="L109" s="94"/>
      <c r="M109" s="9"/>
      <c r="N109" s="9"/>
      <c r="O109" s="9"/>
    </row>
    <row r="110" spans="2:15" ht="12.75" x14ac:dyDescent="0.2">
      <c r="B110" s="91" t="s">
        <v>39</v>
      </c>
      <c r="C110" s="91"/>
      <c r="D110" s="10">
        <v>17</v>
      </c>
      <c r="E110" s="12">
        <v>0.93</v>
      </c>
      <c r="F110" s="100">
        <v>1</v>
      </c>
      <c r="G110" s="101"/>
      <c r="H110" s="100">
        <v>0.84</v>
      </c>
      <c r="I110" s="101"/>
      <c r="J110" s="100">
        <v>1</v>
      </c>
      <c r="K110" s="101"/>
      <c r="L110" s="12">
        <f>+AVERAGE(E110,E110:K110)</f>
        <v>0.94000000000000006</v>
      </c>
      <c r="M110" s="9"/>
      <c r="N110" s="9"/>
      <c r="O110" s="9"/>
    </row>
    <row r="111" spans="2:15" ht="12.75" x14ac:dyDescent="0.2">
      <c r="B111" s="94" t="s">
        <v>36</v>
      </c>
      <c r="C111" s="94"/>
      <c r="D111" s="94"/>
      <c r="E111" s="94"/>
      <c r="F111" s="94"/>
      <c r="G111" s="94"/>
      <c r="H111" s="94"/>
      <c r="I111" s="94"/>
      <c r="J111" s="94"/>
      <c r="K111" s="94"/>
      <c r="L111" s="21">
        <f>+AVERAGE(L110:L110)</f>
        <v>0.94000000000000006</v>
      </c>
      <c r="M111" s="9"/>
      <c r="N111" s="9"/>
      <c r="O111" s="9"/>
    </row>
    <row r="112" spans="2:15" ht="12.75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7"/>
      <c r="L112" s="9"/>
      <c r="M112" s="9"/>
      <c r="N112" s="9"/>
      <c r="O112" s="9"/>
    </row>
    <row r="113" spans="2:15" ht="38.25" customHeight="1" x14ac:dyDescent="0.2">
      <c r="B113" s="103" t="s">
        <v>12</v>
      </c>
      <c r="C113" s="103"/>
      <c r="D113" s="28" t="s">
        <v>1</v>
      </c>
      <c r="E113" s="28" t="s">
        <v>31</v>
      </c>
      <c r="F113" s="25" t="s">
        <v>40</v>
      </c>
      <c r="G113" s="6" t="s">
        <v>28</v>
      </c>
      <c r="H113" s="6" t="s">
        <v>17</v>
      </c>
      <c r="I113" s="6" t="s">
        <v>41</v>
      </c>
      <c r="J113" s="26"/>
      <c r="K113" s="27"/>
      <c r="L113" s="9"/>
      <c r="M113" s="9"/>
      <c r="N113" s="9"/>
      <c r="O113" s="9"/>
    </row>
    <row r="114" spans="2:15" ht="12.75" x14ac:dyDescent="0.2">
      <c r="B114" s="104" t="s">
        <v>42</v>
      </c>
      <c r="C114" s="104"/>
      <c r="D114" s="29">
        <v>7</v>
      </c>
      <c r="E114" s="30">
        <v>0.93</v>
      </c>
      <c r="F114" s="30">
        <v>0.94</v>
      </c>
      <c r="G114" s="31">
        <v>1</v>
      </c>
      <c r="H114" s="32">
        <v>1</v>
      </c>
      <c r="I114" s="32">
        <f>+AVERAGE(E114:H114)</f>
        <v>0.96750000000000003</v>
      </c>
      <c r="J114" s="26"/>
      <c r="K114" s="27"/>
      <c r="L114" s="9"/>
      <c r="M114" s="9"/>
      <c r="N114" s="9"/>
      <c r="O114" s="9"/>
    </row>
    <row r="115" spans="2:15" ht="12.75" x14ac:dyDescent="0.2">
      <c r="B115" s="105" t="s">
        <v>43</v>
      </c>
      <c r="C115" s="105"/>
      <c r="D115" s="35">
        <v>1</v>
      </c>
      <c r="E115" s="30">
        <v>1</v>
      </c>
      <c r="F115" s="30">
        <v>1</v>
      </c>
      <c r="G115" s="31">
        <v>1</v>
      </c>
      <c r="H115" s="32">
        <v>1</v>
      </c>
      <c r="I115" s="32">
        <f>+AVERAGE(E115:H115)</f>
        <v>1</v>
      </c>
      <c r="J115" s="26"/>
      <c r="K115" s="27"/>
      <c r="L115" s="9"/>
      <c r="M115" s="9"/>
      <c r="N115" s="9"/>
      <c r="O115" s="9"/>
    </row>
    <row r="116" spans="2:15" ht="12.75" x14ac:dyDescent="0.2">
      <c r="B116" s="106" t="s">
        <v>44</v>
      </c>
      <c r="C116" s="106"/>
      <c r="D116" s="36">
        <v>12</v>
      </c>
      <c r="E116" s="30">
        <v>1</v>
      </c>
      <c r="F116" s="30">
        <v>0.87</v>
      </c>
      <c r="G116" s="31">
        <v>1</v>
      </c>
      <c r="H116" s="32">
        <v>1</v>
      </c>
      <c r="I116" s="32">
        <f>+AVERAGE(E116:H116)</f>
        <v>0.96750000000000003</v>
      </c>
      <c r="J116" s="26"/>
      <c r="K116" s="27"/>
      <c r="L116" s="9"/>
      <c r="M116" s="9"/>
      <c r="N116" s="9"/>
      <c r="O116" s="9"/>
    </row>
    <row r="117" spans="2:15" ht="12.75" x14ac:dyDescent="0.2">
      <c r="B117" s="107" t="s">
        <v>45</v>
      </c>
      <c r="C117" s="107"/>
      <c r="D117" s="107"/>
      <c r="E117" s="107"/>
      <c r="F117" s="107"/>
      <c r="G117" s="107"/>
      <c r="H117" s="107"/>
      <c r="I117" s="38">
        <f>+AVERAGE(I114:I116)</f>
        <v>0.97833333333333339</v>
      </c>
      <c r="J117" s="26"/>
      <c r="K117" s="27"/>
      <c r="L117" s="9"/>
      <c r="M117" s="9"/>
      <c r="N117" s="9"/>
      <c r="O117" s="9"/>
    </row>
    <row r="118" spans="2:15" ht="12.75" x14ac:dyDescent="0.2">
      <c r="B118" s="26"/>
      <c r="C118" s="26"/>
      <c r="D118" s="26"/>
      <c r="E118" s="26"/>
      <c r="F118" s="26"/>
      <c r="G118" s="26"/>
      <c r="H118" s="26"/>
      <c r="I118" s="26"/>
      <c r="J118" s="26"/>
      <c r="K118" s="27"/>
      <c r="L118" s="9"/>
      <c r="M118" s="9"/>
      <c r="N118" s="9"/>
      <c r="O118" s="9"/>
    </row>
    <row r="119" spans="2:15" ht="38.25" customHeight="1" x14ac:dyDescent="0.2">
      <c r="B119" s="112" t="s">
        <v>12</v>
      </c>
      <c r="C119" s="113"/>
      <c r="D119" s="108" t="s">
        <v>1</v>
      </c>
      <c r="E119" s="116" t="s">
        <v>13</v>
      </c>
      <c r="F119" s="112" t="s">
        <v>46</v>
      </c>
      <c r="G119" s="113"/>
      <c r="H119" s="112" t="s">
        <v>16</v>
      </c>
      <c r="I119" s="113"/>
      <c r="J119" s="112" t="s">
        <v>17</v>
      </c>
      <c r="K119" s="113"/>
      <c r="L119" s="108" t="s">
        <v>37</v>
      </c>
      <c r="M119" s="108" t="s">
        <v>19</v>
      </c>
      <c r="N119" s="9"/>
      <c r="O119" s="9"/>
    </row>
    <row r="120" spans="2:15" ht="25.5" customHeight="1" x14ac:dyDescent="0.2">
      <c r="B120" s="114"/>
      <c r="C120" s="115"/>
      <c r="D120" s="109"/>
      <c r="E120" s="117"/>
      <c r="F120" s="114"/>
      <c r="G120" s="115"/>
      <c r="H120" s="114"/>
      <c r="I120" s="115"/>
      <c r="J120" s="114"/>
      <c r="K120" s="115"/>
      <c r="L120" s="109"/>
      <c r="M120" s="109"/>
      <c r="N120" s="9"/>
      <c r="O120" s="9"/>
    </row>
    <row r="121" spans="2:15" ht="12.75" x14ac:dyDescent="0.2">
      <c r="B121" s="92" t="s">
        <v>47</v>
      </c>
      <c r="C121" s="93"/>
      <c r="D121" s="10"/>
      <c r="E121" s="12">
        <v>0.98329999999999995</v>
      </c>
      <c r="F121" s="110">
        <v>0.95799999999999996</v>
      </c>
      <c r="G121" s="111"/>
      <c r="H121" s="110">
        <v>1</v>
      </c>
      <c r="I121" s="111"/>
      <c r="J121" s="110">
        <v>1</v>
      </c>
      <c r="K121" s="111"/>
      <c r="L121" s="12">
        <v>0.625</v>
      </c>
      <c r="M121" s="12">
        <f>+AVERAGE(E121:L121)</f>
        <v>0.91325999999999996</v>
      </c>
      <c r="N121" s="9"/>
      <c r="O121" s="9"/>
    </row>
    <row r="122" spans="2:15" ht="12.75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7"/>
      <c r="L122" s="9"/>
      <c r="M122" s="9"/>
      <c r="N122" s="9"/>
      <c r="O122" s="9"/>
    </row>
    <row r="123" spans="2:15" ht="12.75" x14ac:dyDescent="0.2">
      <c r="B123" s="13" t="s">
        <v>55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2:15" ht="12.75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2:15" ht="38.25" customHeight="1" x14ac:dyDescent="0.2">
      <c r="B125" s="94" t="s">
        <v>12</v>
      </c>
      <c r="C125" s="94"/>
      <c r="D125" s="4" t="s">
        <v>1</v>
      </c>
      <c r="E125" s="4" t="s">
        <v>13</v>
      </c>
      <c r="F125" s="4" t="s">
        <v>14</v>
      </c>
      <c r="G125" s="4" t="s">
        <v>15</v>
      </c>
      <c r="H125" s="4" t="s">
        <v>16</v>
      </c>
      <c r="I125" s="4" t="s">
        <v>17</v>
      </c>
      <c r="J125" s="4" t="s">
        <v>18</v>
      </c>
      <c r="K125" s="4" t="s">
        <v>19</v>
      </c>
      <c r="L125" s="9"/>
      <c r="M125" s="9"/>
      <c r="N125" s="9"/>
      <c r="O125" s="9"/>
    </row>
    <row r="126" spans="2:15" ht="12.75" x14ac:dyDescent="0.2">
      <c r="B126" s="95" t="s">
        <v>20</v>
      </c>
      <c r="C126" s="95"/>
      <c r="D126" s="10">
        <v>92</v>
      </c>
      <c r="E126" s="42">
        <v>0.91017708137273345</v>
      </c>
      <c r="F126" s="15">
        <v>0.92657913467508668</v>
      </c>
      <c r="G126" s="16">
        <v>0.99502530480791351</v>
      </c>
      <c r="H126" s="43">
        <v>0.91199854618145471</v>
      </c>
      <c r="I126" s="16">
        <v>1</v>
      </c>
      <c r="J126" s="44">
        <v>0.98489258389686563</v>
      </c>
      <c r="K126" s="17">
        <f>+AVERAGE(E126:J126)</f>
        <v>0.95477877515567566</v>
      </c>
      <c r="L126" s="9"/>
      <c r="M126" s="9"/>
      <c r="N126" s="9"/>
      <c r="O126" s="9"/>
    </row>
    <row r="127" spans="2:15" ht="12.75" x14ac:dyDescent="0.2">
      <c r="B127" s="95" t="s">
        <v>50</v>
      </c>
      <c r="C127" s="95"/>
      <c r="D127" s="10">
        <v>25</v>
      </c>
      <c r="E127" s="42">
        <v>0.98301308827624623</v>
      </c>
      <c r="F127" s="15">
        <v>0.88247619047619053</v>
      </c>
      <c r="G127" s="16">
        <v>0.98701298701298701</v>
      </c>
      <c r="H127" s="43">
        <v>0.90909090909090906</v>
      </c>
      <c r="I127" s="16">
        <v>1</v>
      </c>
      <c r="J127" s="44">
        <v>0.99058823529411766</v>
      </c>
      <c r="K127" s="17">
        <f t="shared" ref="K127:K132" si="3">+AVERAGE(E127:J127)</f>
        <v>0.95869690169174182</v>
      </c>
      <c r="L127" s="9"/>
      <c r="M127" s="9"/>
      <c r="N127" s="9"/>
      <c r="O127" s="9"/>
    </row>
    <row r="128" spans="2:15" ht="38.25" customHeight="1" x14ac:dyDescent="0.2">
      <c r="B128" s="95" t="s">
        <v>56</v>
      </c>
      <c r="C128" s="95"/>
      <c r="D128" s="10">
        <v>16</v>
      </c>
      <c r="E128" s="42">
        <v>0.9779411764705882</v>
      </c>
      <c r="F128" s="15">
        <v>0.93333333333333335</v>
      </c>
      <c r="G128" s="16">
        <v>1</v>
      </c>
      <c r="H128" s="43">
        <v>0.90909090909090906</v>
      </c>
      <c r="I128" s="16">
        <v>1</v>
      </c>
      <c r="J128" s="44">
        <v>1</v>
      </c>
      <c r="K128" s="17">
        <f t="shared" si="3"/>
        <v>0.9700609031491384</v>
      </c>
      <c r="L128" s="9"/>
      <c r="M128" s="9"/>
      <c r="N128" s="9"/>
      <c r="O128" s="9"/>
    </row>
    <row r="129" spans="2:15" ht="38.25" customHeight="1" x14ac:dyDescent="0.2">
      <c r="B129" s="91" t="s">
        <v>51</v>
      </c>
      <c r="C129" s="91"/>
      <c r="D129" s="10">
        <v>25</v>
      </c>
      <c r="E129" s="42">
        <v>0.92647058823529416</v>
      </c>
      <c r="F129" s="15">
        <v>0.8833333333333333</v>
      </c>
      <c r="G129" s="16">
        <v>0.9642857142857143</v>
      </c>
      <c r="H129" s="43">
        <v>0.90833333333333333</v>
      </c>
      <c r="I129" s="16">
        <v>1</v>
      </c>
      <c r="J129" s="44">
        <v>1</v>
      </c>
      <c r="K129" s="17">
        <f t="shared" si="3"/>
        <v>0.94707049486461248</v>
      </c>
      <c r="L129" s="9"/>
      <c r="M129" s="9"/>
      <c r="N129" s="9"/>
      <c r="O129" s="9"/>
    </row>
    <row r="130" spans="2:15" ht="38.25" customHeight="1" x14ac:dyDescent="0.2">
      <c r="B130" s="118" t="s">
        <v>52</v>
      </c>
      <c r="C130" s="119"/>
      <c r="D130" s="10">
        <v>48</v>
      </c>
      <c r="E130" s="42">
        <v>0.95324074074074083</v>
      </c>
      <c r="F130" s="15">
        <v>0.92022717059370229</v>
      </c>
      <c r="G130" s="16">
        <v>0.99702380952380942</v>
      </c>
      <c r="H130" s="43">
        <v>0.90212519700551619</v>
      </c>
      <c r="I130" s="16">
        <v>1</v>
      </c>
      <c r="J130" s="44">
        <v>0.99220142602495542</v>
      </c>
      <c r="K130" s="17">
        <f t="shared" si="3"/>
        <v>0.96080305731478732</v>
      </c>
      <c r="L130" s="9"/>
      <c r="M130" s="9"/>
      <c r="N130" s="9"/>
      <c r="O130" s="9"/>
    </row>
    <row r="131" spans="2:15" ht="12.75" x14ac:dyDescent="0.2">
      <c r="B131" s="92" t="s">
        <v>25</v>
      </c>
      <c r="C131" s="93"/>
      <c r="D131" s="10">
        <v>39</v>
      </c>
      <c r="E131" s="42">
        <v>0.9190029962088786</v>
      </c>
      <c r="F131" s="15">
        <v>0.87177077308656259</v>
      </c>
      <c r="G131" s="16">
        <v>0.99766899766899764</v>
      </c>
      <c r="H131" s="43">
        <v>0.80683760683760686</v>
      </c>
      <c r="I131" s="16">
        <v>1</v>
      </c>
      <c r="J131" s="44">
        <v>0.95255332902391721</v>
      </c>
      <c r="K131" s="17">
        <f t="shared" si="3"/>
        <v>0.92463895047099387</v>
      </c>
      <c r="L131" s="9"/>
      <c r="M131" s="9"/>
      <c r="N131" s="9"/>
      <c r="O131" s="9"/>
    </row>
    <row r="132" spans="2:15" ht="12.75" x14ac:dyDescent="0.2">
      <c r="B132" s="92" t="s">
        <v>53</v>
      </c>
      <c r="C132" s="93"/>
      <c r="D132" s="10">
        <v>17</v>
      </c>
      <c r="E132" s="42">
        <v>0.95798319327731107</v>
      </c>
      <c r="F132" s="15">
        <v>0.88895558223289317</v>
      </c>
      <c r="G132" s="16">
        <v>0.96791443850267389</v>
      </c>
      <c r="H132" s="43">
        <v>0.88235294117647067</v>
      </c>
      <c r="I132" s="16">
        <v>1</v>
      </c>
      <c r="J132" s="44">
        <v>0.99159663865546221</v>
      </c>
      <c r="K132" s="17">
        <f t="shared" si="3"/>
        <v>0.94813379897413519</v>
      </c>
      <c r="L132" s="9"/>
      <c r="M132" s="9"/>
      <c r="N132" s="9"/>
      <c r="O132" s="9"/>
    </row>
    <row r="133" spans="2:15" ht="12.75" x14ac:dyDescent="0.2">
      <c r="B133" s="94" t="s">
        <v>27</v>
      </c>
      <c r="C133" s="94"/>
      <c r="D133" s="94"/>
      <c r="E133" s="94"/>
      <c r="F133" s="94"/>
      <c r="G133" s="94"/>
      <c r="H133" s="94"/>
      <c r="I133" s="94"/>
      <c r="J133" s="94"/>
      <c r="K133" s="41">
        <f>+AVERAGE(K126:K132)</f>
        <v>0.95202612594586922</v>
      </c>
      <c r="L133" s="9"/>
      <c r="M133" s="9"/>
      <c r="N133" s="9"/>
      <c r="O133" s="9"/>
    </row>
    <row r="134" spans="2:15" ht="12.75" x14ac:dyDescent="0.2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2:15" ht="38.25" customHeight="1" x14ac:dyDescent="0.2">
      <c r="B135" s="103" t="s">
        <v>12</v>
      </c>
      <c r="C135" s="103"/>
      <c r="D135" s="28" t="s">
        <v>1</v>
      </c>
      <c r="E135" s="28" t="s">
        <v>31</v>
      </c>
      <c r="F135" s="25" t="s">
        <v>40</v>
      </c>
      <c r="G135" s="6" t="s">
        <v>28</v>
      </c>
      <c r="H135" s="6" t="s">
        <v>17</v>
      </c>
      <c r="I135" s="6" t="s">
        <v>41</v>
      </c>
      <c r="J135" s="9"/>
      <c r="K135" s="9"/>
      <c r="L135" s="9"/>
      <c r="M135" s="9"/>
      <c r="N135" s="9"/>
      <c r="O135" s="9"/>
    </row>
    <row r="136" spans="2:15" ht="12.75" x14ac:dyDescent="0.2">
      <c r="B136" s="104" t="s">
        <v>42</v>
      </c>
      <c r="C136" s="104"/>
      <c r="D136" s="29">
        <v>5</v>
      </c>
      <c r="E136" s="30">
        <v>1</v>
      </c>
      <c r="F136" s="30">
        <v>0.88</v>
      </c>
      <c r="G136" s="31">
        <v>1</v>
      </c>
      <c r="H136" s="32">
        <v>0.9</v>
      </c>
      <c r="I136" s="32">
        <f>+AVERAGE(E136:H136)</f>
        <v>0.94499999999999995</v>
      </c>
      <c r="J136" s="9"/>
      <c r="K136" s="9"/>
      <c r="L136" s="9"/>
      <c r="M136" s="9"/>
      <c r="N136" s="9"/>
      <c r="O136" s="9"/>
    </row>
    <row r="137" spans="2:15" ht="12.75" x14ac:dyDescent="0.2">
      <c r="B137" s="105" t="s">
        <v>43</v>
      </c>
      <c r="C137" s="105"/>
      <c r="D137" s="35">
        <v>19</v>
      </c>
      <c r="E137" s="30">
        <v>1</v>
      </c>
      <c r="F137" s="30">
        <v>0.96</v>
      </c>
      <c r="G137" s="31">
        <v>0.98</v>
      </c>
      <c r="H137" s="32">
        <v>1</v>
      </c>
      <c r="I137" s="32">
        <f>+AVERAGE(E137:H137)</f>
        <v>0.98499999999999999</v>
      </c>
      <c r="J137" s="9"/>
      <c r="K137" s="9"/>
      <c r="L137" s="9"/>
      <c r="M137" s="9"/>
      <c r="N137" s="9"/>
      <c r="O137" s="9"/>
    </row>
    <row r="138" spans="2:15" ht="12.75" x14ac:dyDescent="0.2">
      <c r="B138" s="106" t="s">
        <v>44</v>
      </c>
      <c r="C138" s="106"/>
      <c r="D138" s="36">
        <v>10</v>
      </c>
      <c r="E138" s="30">
        <v>1</v>
      </c>
      <c r="F138" s="30">
        <v>0.94</v>
      </c>
      <c r="G138" s="31">
        <v>1</v>
      </c>
      <c r="H138" s="32">
        <v>1</v>
      </c>
      <c r="I138" s="32">
        <f>+AVERAGE(E138:H138)</f>
        <v>0.98499999999999999</v>
      </c>
      <c r="J138" s="9"/>
      <c r="K138" s="9"/>
      <c r="L138" s="9"/>
      <c r="M138" s="9"/>
      <c r="N138" s="9"/>
      <c r="O138" s="9"/>
    </row>
    <row r="139" spans="2:15" ht="12.75" x14ac:dyDescent="0.2">
      <c r="B139" s="107" t="s">
        <v>45</v>
      </c>
      <c r="C139" s="107"/>
      <c r="D139" s="107"/>
      <c r="E139" s="107"/>
      <c r="F139" s="107"/>
      <c r="G139" s="107"/>
      <c r="H139" s="107"/>
      <c r="I139" s="38">
        <f>+AVERAGE(I136:I138)</f>
        <v>0.97166666666666668</v>
      </c>
      <c r="J139" s="9"/>
      <c r="K139" s="9"/>
      <c r="L139" s="9"/>
      <c r="M139" s="9"/>
      <c r="N139" s="9"/>
      <c r="O139" s="9"/>
    </row>
    <row r="140" spans="2:15" ht="12.75" x14ac:dyDescent="0.2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2:15" ht="38.25" customHeight="1" x14ac:dyDescent="0.2">
      <c r="B141" s="94" t="s">
        <v>12</v>
      </c>
      <c r="C141" s="94"/>
      <c r="D141" s="94" t="s">
        <v>1</v>
      </c>
      <c r="E141" s="95" t="s">
        <v>13</v>
      </c>
      <c r="F141" s="94" t="s">
        <v>28</v>
      </c>
      <c r="G141" s="94"/>
      <c r="H141" s="94" t="s">
        <v>16</v>
      </c>
      <c r="I141" s="94"/>
      <c r="J141" s="94" t="s">
        <v>37</v>
      </c>
      <c r="K141" s="94"/>
      <c r="L141" s="94" t="s">
        <v>19</v>
      </c>
      <c r="M141" s="9"/>
      <c r="N141" s="9"/>
      <c r="O141" s="9"/>
    </row>
    <row r="142" spans="2:15" ht="38.25" customHeight="1" x14ac:dyDescent="0.2">
      <c r="B142" s="94"/>
      <c r="C142" s="94"/>
      <c r="D142" s="94"/>
      <c r="E142" s="95"/>
      <c r="F142" s="94"/>
      <c r="G142" s="94"/>
      <c r="H142" s="94"/>
      <c r="I142" s="94"/>
      <c r="J142" s="94"/>
      <c r="K142" s="94"/>
      <c r="L142" s="94"/>
      <c r="M142" s="9"/>
      <c r="N142" s="9"/>
      <c r="O142" s="9"/>
    </row>
    <row r="143" spans="2:15" ht="12.75" x14ac:dyDescent="0.2">
      <c r="B143" s="91" t="s">
        <v>39</v>
      </c>
      <c r="C143" s="91"/>
      <c r="D143" s="10">
        <v>10</v>
      </c>
      <c r="E143" s="12">
        <v>0.95</v>
      </c>
      <c r="F143" s="100">
        <v>1</v>
      </c>
      <c r="G143" s="101"/>
      <c r="H143" s="100">
        <v>0.93</v>
      </c>
      <c r="I143" s="101"/>
      <c r="J143" s="100">
        <v>1</v>
      </c>
      <c r="K143" s="101"/>
      <c r="L143" s="12">
        <f>+AVERAGE(E143:K143)</f>
        <v>0.97</v>
      </c>
      <c r="M143" s="9"/>
      <c r="N143" s="9"/>
      <c r="O143" s="9"/>
    </row>
    <row r="144" spans="2:15" ht="12.75" x14ac:dyDescent="0.2">
      <c r="B144" s="94" t="s">
        <v>36</v>
      </c>
      <c r="C144" s="94"/>
      <c r="D144" s="94"/>
      <c r="E144" s="94"/>
      <c r="F144" s="94"/>
      <c r="G144" s="94"/>
      <c r="H144" s="94"/>
      <c r="I144" s="94"/>
      <c r="J144" s="94"/>
      <c r="K144" s="94"/>
      <c r="L144" s="21">
        <f>+AVERAGE(L143:L143)</f>
        <v>0.97</v>
      </c>
      <c r="M144" s="9"/>
      <c r="N144" s="9"/>
      <c r="O144" s="9"/>
    </row>
    <row r="145" spans="2:15" ht="12.75" x14ac:dyDescent="0.2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2:15" ht="38.25" customHeight="1" x14ac:dyDescent="0.2">
      <c r="B146" s="112" t="s">
        <v>12</v>
      </c>
      <c r="C146" s="113"/>
      <c r="D146" s="108" t="s">
        <v>1</v>
      </c>
      <c r="E146" s="116" t="s">
        <v>13</v>
      </c>
      <c r="F146" s="112" t="s">
        <v>46</v>
      </c>
      <c r="G146" s="113"/>
      <c r="H146" s="112" t="s">
        <v>16</v>
      </c>
      <c r="I146" s="113"/>
      <c r="J146" s="112" t="s">
        <v>17</v>
      </c>
      <c r="K146" s="113"/>
      <c r="L146" s="108" t="s">
        <v>37</v>
      </c>
      <c r="M146" s="108" t="s">
        <v>19</v>
      </c>
      <c r="N146" s="9"/>
      <c r="O146" s="9"/>
    </row>
    <row r="147" spans="2:15" ht="38.25" customHeight="1" x14ac:dyDescent="0.2">
      <c r="B147" s="114"/>
      <c r="C147" s="115"/>
      <c r="D147" s="109"/>
      <c r="E147" s="117"/>
      <c r="F147" s="114"/>
      <c r="G147" s="115"/>
      <c r="H147" s="114"/>
      <c r="I147" s="115"/>
      <c r="J147" s="114"/>
      <c r="K147" s="115"/>
      <c r="L147" s="109"/>
      <c r="M147" s="109"/>
      <c r="N147" s="9"/>
      <c r="O147" s="9"/>
    </row>
    <row r="148" spans="2:15" ht="12.75" x14ac:dyDescent="0.2">
      <c r="B148" s="92" t="s">
        <v>47</v>
      </c>
      <c r="C148" s="93"/>
      <c r="D148" s="10"/>
      <c r="E148" s="12">
        <v>0.98329999999999995</v>
      </c>
      <c r="F148" s="110">
        <v>1</v>
      </c>
      <c r="G148" s="111"/>
      <c r="H148" s="110">
        <v>1</v>
      </c>
      <c r="I148" s="111"/>
      <c r="J148" s="110">
        <v>1</v>
      </c>
      <c r="K148" s="111"/>
      <c r="L148" s="12">
        <v>1</v>
      </c>
      <c r="M148" s="12">
        <f>+AVERAGE(E148:L148)</f>
        <v>0.99665999999999999</v>
      </c>
      <c r="N148" s="9"/>
      <c r="O148" s="9"/>
    </row>
    <row r="149" spans="2:15" ht="12.75" x14ac:dyDescent="0.2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2:15" ht="12.75" x14ac:dyDescent="0.2">
      <c r="B150" s="13" t="s">
        <v>57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2:15" ht="12.75" x14ac:dyDescent="0.2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2:15" ht="38.25" customHeight="1" x14ac:dyDescent="0.2">
      <c r="B152" s="94" t="s">
        <v>12</v>
      </c>
      <c r="C152" s="94"/>
      <c r="D152" s="4" t="s">
        <v>1</v>
      </c>
      <c r="E152" s="4" t="s">
        <v>13</v>
      </c>
      <c r="F152" s="4" t="s">
        <v>14</v>
      </c>
      <c r="G152" s="4" t="s">
        <v>15</v>
      </c>
      <c r="H152" s="4" t="s">
        <v>16</v>
      </c>
      <c r="I152" s="4" t="s">
        <v>17</v>
      </c>
      <c r="J152" s="4" t="s">
        <v>18</v>
      </c>
      <c r="K152" s="4" t="s">
        <v>19</v>
      </c>
      <c r="L152" s="9"/>
      <c r="M152" s="9"/>
      <c r="N152" s="9"/>
      <c r="O152" s="9"/>
    </row>
    <row r="153" spans="2:15" ht="12.75" x14ac:dyDescent="0.2">
      <c r="B153" s="95" t="s">
        <v>20</v>
      </c>
      <c r="C153" s="95"/>
      <c r="D153" s="10">
        <v>55</v>
      </c>
      <c r="E153" s="14">
        <v>0.89615536609154822</v>
      </c>
      <c r="F153" s="15">
        <v>0.88075757575757574</v>
      </c>
      <c r="G153" s="16">
        <v>0.82943722943722964</v>
      </c>
      <c r="H153" s="15">
        <v>0.80801496959301422</v>
      </c>
      <c r="I153" s="16">
        <v>1</v>
      </c>
      <c r="J153" s="16">
        <v>0.97488859180035659</v>
      </c>
      <c r="K153" s="17">
        <f t="shared" ref="K153:K158" si="4">+AVERAGE(E153:J153)</f>
        <v>0.89820895544662072</v>
      </c>
      <c r="L153" s="9"/>
      <c r="M153" s="9"/>
      <c r="N153" s="9"/>
      <c r="O153" s="9"/>
    </row>
    <row r="154" spans="2:15" ht="12.75" x14ac:dyDescent="0.2">
      <c r="B154" s="95" t="s">
        <v>50</v>
      </c>
      <c r="C154" s="95"/>
      <c r="D154" s="10">
        <v>49</v>
      </c>
      <c r="E154" s="14">
        <v>0.98658180443894727</v>
      </c>
      <c r="F154" s="15">
        <v>0.92804576376004955</v>
      </c>
      <c r="G154" s="16">
        <v>1</v>
      </c>
      <c r="H154" s="15">
        <v>0.90697674418604646</v>
      </c>
      <c r="I154" s="16">
        <v>1</v>
      </c>
      <c r="J154" s="16">
        <v>0.99042543846807007</v>
      </c>
      <c r="K154" s="17">
        <f t="shared" si="4"/>
        <v>0.96867162514218552</v>
      </c>
      <c r="L154" s="9"/>
      <c r="M154" s="9"/>
      <c r="N154" s="9"/>
      <c r="O154" s="9"/>
    </row>
    <row r="155" spans="2:15" ht="38.25" customHeight="1" x14ac:dyDescent="0.2">
      <c r="B155" s="95" t="s">
        <v>56</v>
      </c>
      <c r="C155" s="95"/>
      <c r="D155" s="10">
        <v>18</v>
      </c>
      <c r="E155" s="14">
        <v>1</v>
      </c>
      <c r="F155" s="15">
        <v>0.9285714285714286</v>
      </c>
      <c r="G155" s="16">
        <v>1</v>
      </c>
      <c r="H155" s="15">
        <v>0.90909090909090906</v>
      </c>
      <c r="I155" s="16">
        <v>1</v>
      </c>
      <c r="J155" s="16">
        <v>0.99346405228758172</v>
      </c>
      <c r="K155" s="17">
        <f t="shared" si="4"/>
        <v>0.97185439832498666</v>
      </c>
      <c r="L155" s="9"/>
      <c r="M155" s="9"/>
      <c r="N155" s="9"/>
      <c r="O155" s="9"/>
    </row>
    <row r="156" spans="2:15" ht="38.25" customHeight="1" x14ac:dyDescent="0.2">
      <c r="B156" s="95" t="s">
        <v>52</v>
      </c>
      <c r="C156" s="95"/>
      <c r="D156" s="10">
        <v>20</v>
      </c>
      <c r="E156" s="14">
        <v>0.99044117647058816</v>
      </c>
      <c r="F156" s="15">
        <v>0.91607142857142854</v>
      </c>
      <c r="G156" s="16">
        <v>1</v>
      </c>
      <c r="H156" s="15">
        <v>0.90909090909090906</v>
      </c>
      <c r="I156" s="16">
        <v>1</v>
      </c>
      <c r="J156" s="16">
        <v>0.9434640522875819</v>
      </c>
      <c r="K156" s="17">
        <f t="shared" si="4"/>
        <v>0.95984459440341796</v>
      </c>
      <c r="L156" s="9"/>
      <c r="M156" s="9"/>
      <c r="N156" s="9"/>
      <c r="O156" s="9"/>
    </row>
    <row r="157" spans="2:15" ht="12.75" x14ac:dyDescent="0.2">
      <c r="B157" s="91" t="s">
        <v>25</v>
      </c>
      <c r="C157" s="91"/>
      <c r="D157" s="10">
        <v>36</v>
      </c>
      <c r="E157" s="14">
        <v>0.84</v>
      </c>
      <c r="F157" s="15">
        <v>0.88</v>
      </c>
      <c r="G157" s="16">
        <v>1</v>
      </c>
      <c r="H157" s="15">
        <v>0.92</v>
      </c>
      <c r="I157" s="16">
        <v>1</v>
      </c>
      <c r="J157" s="16">
        <v>0.84</v>
      </c>
      <c r="K157" s="17">
        <f t="shared" si="4"/>
        <v>0.91333333333333322</v>
      </c>
      <c r="L157" s="9"/>
      <c r="M157" s="9"/>
      <c r="N157" s="9"/>
      <c r="O157" s="9"/>
    </row>
    <row r="158" spans="2:15" ht="12.75" x14ac:dyDescent="0.2">
      <c r="B158" s="91" t="s">
        <v>53</v>
      </c>
      <c r="C158" s="91"/>
      <c r="D158" s="10">
        <v>11</v>
      </c>
      <c r="E158" s="14">
        <v>0.94805194805194792</v>
      </c>
      <c r="F158" s="15">
        <v>0.91558441558441561</v>
      </c>
      <c r="G158" s="16">
        <v>0.99173553719008278</v>
      </c>
      <c r="H158" s="15">
        <v>0.89090909090909098</v>
      </c>
      <c r="I158" s="16">
        <v>1</v>
      </c>
      <c r="J158" s="16">
        <v>0.91764705882352937</v>
      </c>
      <c r="K158" s="17">
        <f t="shared" si="4"/>
        <v>0.94398800842651109</v>
      </c>
      <c r="L158" s="9"/>
      <c r="M158" s="9"/>
      <c r="N158" s="9"/>
      <c r="O158" s="9"/>
    </row>
    <row r="159" spans="2:15" ht="12.75" x14ac:dyDescent="0.2">
      <c r="B159" s="94" t="s">
        <v>27</v>
      </c>
      <c r="C159" s="94"/>
      <c r="D159" s="94"/>
      <c r="E159" s="94"/>
      <c r="F159" s="94"/>
      <c r="G159" s="94"/>
      <c r="H159" s="94"/>
      <c r="I159" s="94"/>
      <c r="J159" s="94"/>
      <c r="K159" s="41">
        <f>+AVERAGE(K153,K154,K155,K156,K158)</f>
        <v>0.94851351634874437</v>
      </c>
      <c r="L159" s="9"/>
      <c r="M159" s="9"/>
      <c r="N159" s="9"/>
      <c r="O159" s="9"/>
    </row>
    <row r="160" spans="2:15" ht="12.75" x14ac:dyDescent="0.2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2:15" ht="38.25" customHeight="1" x14ac:dyDescent="0.2">
      <c r="B161" s="103" t="s">
        <v>12</v>
      </c>
      <c r="C161" s="103"/>
      <c r="D161" s="28" t="s">
        <v>1</v>
      </c>
      <c r="E161" s="28" t="s">
        <v>31</v>
      </c>
      <c r="F161" s="25" t="s">
        <v>40</v>
      </c>
      <c r="G161" s="6" t="s">
        <v>28</v>
      </c>
      <c r="H161" s="6" t="s">
        <v>17</v>
      </c>
      <c r="I161" s="6" t="s">
        <v>41</v>
      </c>
      <c r="J161" s="9"/>
      <c r="K161" s="9"/>
      <c r="L161" s="9"/>
      <c r="M161" s="9"/>
      <c r="N161" s="9"/>
      <c r="O161" s="9"/>
    </row>
    <row r="162" spans="2:15" ht="12.75" x14ac:dyDescent="0.2">
      <c r="B162" s="104" t="s">
        <v>42</v>
      </c>
      <c r="C162" s="104"/>
      <c r="D162" s="29">
        <v>6</v>
      </c>
      <c r="E162" s="30">
        <v>1</v>
      </c>
      <c r="F162" s="30">
        <v>0.83</v>
      </c>
      <c r="G162" s="31">
        <v>1</v>
      </c>
      <c r="H162" s="32">
        <v>1</v>
      </c>
      <c r="I162" s="32">
        <f>+AVERAGE(E162:H162)</f>
        <v>0.95750000000000002</v>
      </c>
      <c r="J162" s="9"/>
      <c r="K162" s="9"/>
      <c r="L162" s="9"/>
      <c r="M162" s="9"/>
      <c r="N162" s="9"/>
      <c r="O162" s="9"/>
    </row>
    <row r="163" spans="2:15" ht="12.75" x14ac:dyDescent="0.2">
      <c r="B163" s="105" t="s">
        <v>43</v>
      </c>
      <c r="C163" s="105"/>
      <c r="D163" s="35">
        <v>9</v>
      </c>
      <c r="E163" s="30">
        <v>1</v>
      </c>
      <c r="F163" s="30">
        <v>0.84</v>
      </c>
      <c r="G163" s="31">
        <v>1</v>
      </c>
      <c r="H163" s="32">
        <v>1</v>
      </c>
      <c r="I163" s="32">
        <f>+AVERAGE(E163:H163)</f>
        <v>0.96</v>
      </c>
      <c r="J163" s="9"/>
      <c r="K163" s="9"/>
      <c r="L163" s="9"/>
      <c r="M163" s="9"/>
      <c r="N163" s="9"/>
      <c r="O163" s="9"/>
    </row>
    <row r="164" spans="2:15" ht="12.75" x14ac:dyDescent="0.2">
      <c r="B164" s="106" t="s">
        <v>44</v>
      </c>
      <c r="C164" s="106"/>
      <c r="D164" s="36">
        <v>18</v>
      </c>
      <c r="E164" s="30">
        <v>1</v>
      </c>
      <c r="F164" s="30">
        <v>0.97</v>
      </c>
      <c r="G164" s="31">
        <v>1</v>
      </c>
      <c r="H164" s="32">
        <v>1</v>
      </c>
      <c r="I164" s="32">
        <f>+AVERAGE(E164:H164)</f>
        <v>0.99249999999999994</v>
      </c>
      <c r="J164" s="9"/>
      <c r="K164" s="9"/>
      <c r="L164" s="9"/>
      <c r="M164" s="9"/>
      <c r="N164" s="9"/>
      <c r="O164" s="9"/>
    </row>
    <row r="165" spans="2:15" ht="12.75" x14ac:dyDescent="0.2">
      <c r="B165" s="107" t="s">
        <v>45</v>
      </c>
      <c r="C165" s="107"/>
      <c r="D165" s="107"/>
      <c r="E165" s="107"/>
      <c r="F165" s="107"/>
      <c r="G165" s="107"/>
      <c r="H165" s="107"/>
      <c r="I165" s="38">
        <f>+AVERAGE(I162:I164)</f>
        <v>0.97000000000000008</v>
      </c>
      <c r="J165" s="9"/>
      <c r="K165" s="9"/>
      <c r="L165" s="9"/>
      <c r="M165" s="9"/>
      <c r="N165" s="9"/>
      <c r="O165" s="9"/>
    </row>
    <row r="166" spans="2:15" ht="12.75" x14ac:dyDescent="0.2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2:15" ht="38.25" customHeight="1" x14ac:dyDescent="0.2">
      <c r="B167" s="94" t="s">
        <v>12</v>
      </c>
      <c r="C167" s="94"/>
      <c r="D167" s="94" t="s">
        <v>1</v>
      </c>
      <c r="E167" s="95" t="s">
        <v>13</v>
      </c>
      <c r="F167" s="94" t="s">
        <v>28</v>
      </c>
      <c r="G167" s="94"/>
      <c r="H167" s="94" t="s">
        <v>16</v>
      </c>
      <c r="I167" s="94"/>
      <c r="J167" s="94" t="s">
        <v>37</v>
      </c>
      <c r="K167" s="94"/>
      <c r="L167" s="94" t="s">
        <v>19</v>
      </c>
      <c r="M167" s="9"/>
      <c r="N167" s="9"/>
      <c r="O167" s="9"/>
    </row>
    <row r="168" spans="2:15" ht="38.25" customHeight="1" x14ac:dyDescent="0.2">
      <c r="B168" s="94"/>
      <c r="C168" s="94"/>
      <c r="D168" s="94"/>
      <c r="E168" s="95"/>
      <c r="F168" s="94"/>
      <c r="G168" s="94"/>
      <c r="H168" s="94"/>
      <c r="I168" s="94"/>
      <c r="J168" s="94"/>
      <c r="K168" s="94"/>
      <c r="L168" s="94"/>
      <c r="M168" s="9"/>
      <c r="N168" s="9"/>
      <c r="O168" s="9"/>
    </row>
    <row r="169" spans="2:15" ht="12.75" x14ac:dyDescent="0.2">
      <c r="B169" s="91" t="s">
        <v>58</v>
      </c>
      <c r="C169" s="91"/>
      <c r="D169" s="10">
        <v>19</v>
      </c>
      <c r="E169" s="12">
        <v>0.84</v>
      </c>
      <c r="F169" s="100">
        <v>1</v>
      </c>
      <c r="G169" s="101"/>
      <c r="H169" s="100">
        <v>0.87</v>
      </c>
      <c r="I169" s="101"/>
      <c r="J169" s="100">
        <v>0.96</v>
      </c>
      <c r="K169" s="101"/>
      <c r="L169" s="12">
        <f>+AVERAGE(E169:I169,H169:K169)</f>
        <v>0.90800000000000003</v>
      </c>
      <c r="M169" s="9"/>
      <c r="N169" s="9"/>
      <c r="O169" s="9"/>
    </row>
    <row r="170" spans="2:15" ht="12.75" x14ac:dyDescent="0.2">
      <c r="B170" s="91" t="s">
        <v>39</v>
      </c>
      <c r="C170" s="91"/>
      <c r="D170" s="10">
        <v>14</v>
      </c>
      <c r="E170" s="12">
        <v>0.94</v>
      </c>
      <c r="F170" s="110">
        <v>1</v>
      </c>
      <c r="G170" s="111"/>
      <c r="H170" s="110">
        <v>0.43</v>
      </c>
      <c r="I170" s="111"/>
      <c r="J170" s="110">
        <v>0.92</v>
      </c>
      <c r="K170" s="111"/>
      <c r="L170" s="12">
        <f>+AVERAGE(E170:I170,H170:K170)</f>
        <v>0.74399999999999999</v>
      </c>
      <c r="M170" s="9"/>
      <c r="N170" s="9"/>
      <c r="O170" s="9"/>
    </row>
    <row r="171" spans="2:15" ht="12.75" x14ac:dyDescent="0.2">
      <c r="B171" s="94" t="s">
        <v>36</v>
      </c>
      <c r="C171" s="94"/>
      <c r="D171" s="94"/>
      <c r="E171" s="94"/>
      <c r="F171" s="94"/>
      <c r="G171" s="94"/>
      <c r="H171" s="94"/>
      <c r="I171" s="94"/>
      <c r="J171" s="94"/>
      <c r="K171" s="94"/>
      <c r="L171" s="21">
        <f>+AVERAGE(L169:L170)</f>
        <v>0.82600000000000007</v>
      </c>
      <c r="M171" s="9"/>
      <c r="N171" s="9"/>
      <c r="O171" s="9"/>
    </row>
    <row r="172" spans="2:15" ht="12.75" x14ac:dyDescent="0.2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2:15" ht="38.25" customHeight="1" x14ac:dyDescent="0.2">
      <c r="B173" s="112" t="s">
        <v>12</v>
      </c>
      <c r="C173" s="113"/>
      <c r="D173" s="108" t="s">
        <v>1</v>
      </c>
      <c r="E173" s="116" t="s">
        <v>13</v>
      </c>
      <c r="F173" s="112" t="s">
        <v>46</v>
      </c>
      <c r="G173" s="113"/>
      <c r="H173" s="112" t="s">
        <v>16</v>
      </c>
      <c r="I173" s="113"/>
      <c r="J173" s="112" t="s">
        <v>17</v>
      </c>
      <c r="K173" s="113"/>
      <c r="L173" s="108" t="s">
        <v>37</v>
      </c>
      <c r="M173" s="108" t="s">
        <v>19</v>
      </c>
      <c r="N173" s="9"/>
      <c r="O173" s="9"/>
    </row>
    <row r="174" spans="2:15" ht="38.25" customHeight="1" x14ac:dyDescent="0.2">
      <c r="B174" s="114"/>
      <c r="C174" s="115"/>
      <c r="D174" s="109"/>
      <c r="E174" s="117"/>
      <c r="F174" s="114"/>
      <c r="G174" s="115"/>
      <c r="H174" s="114"/>
      <c r="I174" s="115"/>
      <c r="J174" s="114"/>
      <c r="K174" s="115"/>
      <c r="L174" s="109"/>
      <c r="M174" s="109"/>
      <c r="N174" s="9"/>
      <c r="O174" s="9"/>
    </row>
    <row r="175" spans="2:15" ht="12.75" x14ac:dyDescent="0.2">
      <c r="B175" s="92" t="s">
        <v>47</v>
      </c>
      <c r="C175" s="93"/>
      <c r="D175" s="10"/>
      <c r="E175" s="12">
        <v>1</v>
      </c>
      <c r="F175" s="110">
        <v>0.98460000000000003</v>
      </c>
      <c r="G175" s="111"/>
      <c r="H175" s="110">
        <v>1</v>
      </c>
      <c r="I175" s="111"/>
      <c r="J175" s="110">
        <v>1</v>
      </c>
      <c r="K175" s="111"/>
      <c r="L175" s="12">
        <v>0.86</v>
      </c>
      <c r="M175" s="12">
        <f>+AVERAGE(E175:L175)</f>
        <v>0.96892</v>
      </c>
      <c r="N175" s="9"/>
      <c r="O175" s="9"/>
    </row>
    <row r="176" spans="2:15" ht="12.75" x14ac:dyDescent="0.2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2:15" ht="12.75" x14ac:dyDescent="0.2">
      <c r="B177" s="13" t="s">
        <v>59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2:15" ht="12.75" x14ac:dyDescent="0.2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2:15" ht="38.25" customHeight="1" x14ac:dyDescent="0.2">
      <c r="B179" s="94" t="s">
        <v>12</v>
      </c>
      <c r="C179" s="94"/>
      <c r="D179" s="4" t="s">
        <v>1</v>
      </c>
      <c r="E179" s="4" t="s">
        <v>13</v>
      </c>
      <c r="F179" s="4" t="s">
        <v>14</v>
      </c>
      <c r="G179" s="4" t="s">
        <v>15</v>
      </c>
      <c r="H179" s="4" t="s">
        <v>16</v>
      </c>
      <c r="I179" s="4" t="s">
        <v>17</v>
      </c>
      <c r="J179" s="4" t="s">
        <v>18</v>
      </c>
      <c r="K179" s="4" t="s">
        <v>19</v>
      </c>
      <c r="L179" s="9"/>
      <c r="M179" s="9"/>
      <c r="N179" s="9"/>
      <c r="O179" s="9"/>
    </row>
    <row r="180" spans="2:15" ht="12.75" x14ac:dyDescent="0.2">
      <c r="B180" s="95" t="s">
        <v>20</v>
      </c>
      <c r="C180" s="95"/>
      <c r="D180" s="10">
        <v>42</v>
      </c>
      <c r="E180" s="42">
        <v>0.9363659827074462</v>
      </c>
      <c r="F180" s="15">
        <v>0.92535811072396446</v>
      </c>
      <c r="G180" s="42">
        <v>1</v>
      </c>
      <c r="H180" s="43">
        <v>0.88647186147186152</v>
      </c>
      <c r="I180" s="16">
        <v>0.9916666666666667</v>
      </c>
      <c r="J180" s="44">
        <v>0.9523072386849476</v>
      </c>
      <c r="K180" s="17">
        <f t="shared" ref="K180:K185" si="5">+AVERAGE(E180:J180)</f>
        <v>0.94869497670914782</v>
      </c>
      <c r="L180" s="9"/>
      <c r="M180" s="9"/>
      <c r="N180" s="9"/>
      <c r="O180" s="9"/>
    </row>
    <row r="181" spans="2:15" ht="12.75" x14ac:dyDescent="0.2">
      <c r="B181" s="95" t="s">
        <v>50</v>
      </c>
      <c r="C181" s="95"/>
      <c r="D181" s="10">
        <v>48</v>
      </c>
      <c r="E181" s="42">
        <v>1</v>
      </c>
      <c r="F181" s="15">
        <v>0.93333333333333335</v>
      </c>
      <c r="G181" s="42">
        <v>1</v>
      </c>
      <c r="H181" s="43">
        <v>0.90909090909090906</v>
      </c>
      <c r="I181" s="16">
        <v>1</v>
      </c>
      <c r="J181" s="44">
        <v>0.99509803921568629</v>
      </c>
      <c r="K181" s="17">
        <f t="shared" si="5"/>
        <v>0.97292038027332151</v>
      </c>
      <c r="L181" s="9"/>
      <c r="M181" s="9"/>
      <c r="N181" s="9"/>
      <c r="O181" s="9"/>
    </row>
    <row r="182" spans="2:15" ht="38.25" customHeight="1" x14ac:dyDescent="0.2">
      <c r="B182" s="95" t="s">
        <v>56</v>
      </c>
      <c r="C182" s="95"/>
      <c r="D182" s="10">
        <v>16</v>
      </c>
      <c r="E182" s="42">
        <v>1</v>
      </c>
      <c r="F182" s="15">
        <v>0.9285714285714286</v>
      </c>
      <c r="G182" s="42">
        <v>1</v>
      </c>
      <c r="H182" s="43">
        <v>0.9</v>
      </c>
      <c r="I182" s="16">
        <v>1</v>
      </c>
      <c r="J182" s="44">
        <v>1</v>
      </c>
      <c r="K182" s="17">
        <f t="shared" si="5"/>
        <v>0.97142857142857153</v>
      </c>
      <c r="L182" s="9"/>
      <c r="M182" s="9"/>
      <c r="N182" s="9"/>
      <c r="O182" s="9"/>
    </row>
    <row r="183" spans="2:15" ht="38.25" customHeight="1" x14ac:dyDescent="0.2">
      <c r="B183" s="95" t="s">
        <v>52</v>
      </c>
      <c r="C183" s="95"/>
      <c r="D183" s="10">
        <v>39</v>
      </c>
      <c r="E183" s="42">
        <v>0.96455505279034692</v>
      </c>
      <c r="F183" s="15">
        <v>0.92307692307692313</v>
      </c>
      <c r="G183" s="42">
        <v>1</v>
      </c>
      <c r="H183" s="43">
        <v>0.89044289044289049</v>
      </c>
      <c r="I183" s="16">
        <v>1</v>
      </c>
      <c r="J183" s="44">
        <v>0.96417797888386136</v>
      </c>
      <c r="K183" s="17">
        <f t="shared" si="5"/>
        <v>0.9570421408656703</v>
      </c>
      <c r="L183" s="9"/>
      <c r="M183" s="9"/>
      <c r="N183" s="9"/>
      <c r="O183" s="9"/>
    </row>
    <row r="184" spans="2:15" ht="12.75" x14ac:dyDescent="0.2">
      <c r="B184" s="91" t="s">
        <v>25</v>
      </c>
      <c r="C184" s="91"/>
      <c r="D184" s="10">
        <v>37</v>
      </c>
      <c r="E184" s="42">
        <v>0.85650195126001571</v>
      </c>
      <c r="F184" s="15">
        <v>0.81400188453759892</v>
      </c>
      <c r="G184" s="42">
        <v>1</v>
      </c>
      <c r="H184" s="43">
        <v>0.78810427901336988</v>
      </c>
      <c r="I184" s="16">
        <v>0.98095238095238102</v>
      </c>
      <c r="J184" s="44">
        <v>0.92912029676735575</v>
      </c>
      <c r="K184" s="17">
        <f t="shared" si="5"/>
        <v>0.89478013208845353</v>
      </c>
      <c r="L184" s="9"/>
      <c r="M184" s="9"/>
      <c r="N184" s="9"/>
      <c r="O184" s="9"/>
    </row>
    <row r="185" spans="2:15" ht="12.75" x14ac:dyDescent="0.2">
      <c r="B185" s="91" t="s">
        <v>53</v>
      </c>
      <c r="C185" s="91"/>
      <c r="D185" s="10">
        <v>18</v>
      </c>
      <c r="E185" s="42">
        <v>0.9082621082621084</v>
      </c>
      <c r="F185" s="15">
        <v>0.91269841269841279</v>
      </c>
      <c r="G185" s="16">
        <v>0.97979797979797989</v>
      </c>
      <c r="H185" s="43">
        <v>0.87222222222222212</v>
      </c>
      <c r="I185" s="16">
        <v>0.97222222222222221</v>
      </c>
      <c r="J185" s="44">
        <v>0.93370681605975725</v>
      </c>
      <c r="K185" s="17">
        <f t="shared" si="5"/>
        <v>0.92981829354378387</v>
      </c>
      <c r="L185" s="9"/>
      <c r="M185" s="9"/>
      <c r="N185" s="9"/>
      <c r="O185" s="9"/>
    </row>
    <row r="186" spans="2:15" ht="12.75" x14ac:dyDescent="0.2">
      <c r="B186" s="94" t="s">
        <v>27</v>
      </c>
      <c r="C186" s="94"/>
      <c r="D186" s="94"/>
      <c r="E186" s="94"/>
      <c r="F186" s="94"/>
      <c r="G186" s="94"/>
      <c r="H186" s="94"/>
      <c r="I186" s="94"/>
      <c r="J186" s="94"/>
      <c r="K186" s="41">
        <f>+AVERAGE(K180:K182,K183:K185)</f>
        <v>0.94578074915149146</v>
      </c>
      <c r="L186" s="9"/>
      <c r="M186" s="9"/>
      <c r="N186" s="9"/>
      <c r="O186" s="9"/>
    </row>
    <row r="187" spans="2:15" ht="12.75" x14ac:dyDescent="0.2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2:15" ht="38.25" customHeight="1" x14ac:dyDescent="0.2">
      <c r="B188" s="103" t="s">
        <v>12</v>
      </c>
      <c r="C188" s="103"/>
      <c r="D188" s="28" t="s">
        <v>1</v>
      </c>
      <c r="E188" s="28" t="s">
        <v>31</v>
      </c>
      <c r="F188" s="25" t="s">
        <v>40</v>
      </c>
      <c r="G188" s="6" t="s">
        <v>28</v>
      </c>
      <c r="H188" s="6" t="s">
        <v>17</v>
      </c>
      <c r="I188" s="6" t="s">
        <v>41</v>
      </c>
      <c r="J188" s="9"/>
      <c r="K188" s="9"/>
      <c r="L188" s="9"/>
      <c r="M188" s="9"/>
      <c r="N188" s="9"/>
      <c r="O188" s="9"/>
    </row>
    <row r="189" spans="2:15" ht="12.75" x14ac:dyDescent="0.2">
      <c r="B189" s="104" t="s">
        <v>42</v>
      </c>
      <c r="C189" s="104"/>
      <c r="D189" s="29">
        <v>4</v>
      </c>
      <c r="E189" s="30">
        <v>1</v>
      </c>
      <c r="F189" s="30">
        <v>0.85</v>
      </c>
      <c r="G189" s="31">
        <v>1</v>
      </c>
      <c r="H189" s="32">
        <v>1</v>
      </c>
      <c r="I189" s="32">
        <f>+AVERAGE(E189:E189:H189)</f>
        <v>0.96250000000000002</v>
      </c>
      <c r="J189" s="9"/>
      <c r="K189" s="9"/>
      <c r="L189" s="9"/>
      <c r="M189" s="9"/>
      <c r="N189" s="9"/>
      <c r="O189" s="9"/>
    </row>
    <row r="190" spans="2:15" ht="12.75" x14ac:dyDescent="0.2">
      <c r="B190" s="105" t="s">
        <v>43</v>
      </c>
      <c r="C190" s="105"/>
      <c r="D190" s="35">
        <v>12</v>
      </c>
      <c r="E190" s="30">
        <v>1</v>
      </c>
      <c r="F190" s="30">
        <v>0.87</v>
      </c>
      <c r="G190" s="31">
        <v>0.99</v>
      </c>
      <c r="H190" s="32">
        <v>1</v>
      </c>
      <c r="I190" s="32">
        <f>+AVERAGE(E190:E190:H190)</f>
        <v>0.96500000000000008</v>
      </c>
      <c r="J190" s="9"/>
      <c r="K190" s="9"/>
      <c r="L190" s="9"/>
      <c r="M190" s="9"/>
      <c r="N190" s="9"/>
      <c r="O190" s="9"/>
    </row>
    <row r="191" spans="2:15" ht="12.75" x14ac:dyDescent="0.2">
      <c r="B191" s="106" t="s">
        <v>44</v>
      </c>
      <c r="C191" s="106"/>
      <c r="D191" s="36">
        <v>23</v>
      </c>
      <c r="E191" s="30">
        <v>1</v>
      </c>
      <c r="F191" s="30">
        <v>0.95</v>
      </c>
      <c r="G191" s="31">
        <v>1</v>
      </c>
      <c r="H191" s="32">
        <v>1</v>
      </c>
      <c r="I191" s="32">
        <f>+AVERAGE(E191:E191:H191)</f>
        <v>0.98750000000000004</v>
      </c>
      <c r="J191" s="9"/>
      <c r="K191" s="9"/>
      <c r="L191" s="9"/>
      <c r="M191" s="9"/>
      <c r="N191" s="9"/>
      <c r="O191" s="9"/>
    </row>
    <row r="192" spans="2:15" ht="12.75" x14ac:dyDescent="0.2">
      <c r="B192" s="107" t="s">
        <v>45</v>
      </c>
      <c r="C192" s="107"/>
      <c r="D192" s="107"/>
      <c r="E192" s="107"/>
      <c r="F192" s="107"/>
      <c r="G192" s="107"/>
      <c r="H192" s="107"/>
      <c r="I192" s="38">
        <f>+AVERAGE(I189:I191)</f>
        <v>0.97166666666666668</v>
      </c>
      <c r="J192" s="9"/>
      <c r="K192" s="9"/>
      <c r="L192" s="9"/>
      <c r="M192" s="9"/>
      <c r="N192" s="9"/>
      <c r="O192" s="9"/>
    </row>
    <row r="193" spans="2:15" ht="12.75" x14ac:dyDescent="0.2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2:15" ht="38.25" customHeight="1" x14ac:dyDescent="0.2">
      <c r="B194" s="94" t="s">
        <v>12</v>
      </c>
      <c r="C194" s="94"/>
      <c r="D194" s="94" t="s">
        <v>1</v>
      </c>
      <c r="E194" s="95" t="s">
        <v>13</v>
      </c>
      <c r="F194" s="94" t="s">
        <v>28</v>
      </c>
      <c r="G194" s="94"/>
      <c r="H194" s="94" t="s">
        <v>16</v>
      </c>
      <c r="I194" s="94"/>
      <c r="J194" s="94" t="s">
        <v>37</v>
      </c>
      <c r="K194" s="94"/>
      <c r="L194" s="94" t="s">
        <v>19</v>
      </c>
      <c r="M194" s="9"/>
      <c r="N194" s="9"/>
      <c r="O194" s="9"/>
    </row>
    <row r="195" spans="2:15" ht="38.25" customHeight="1" x14ac:dyDescent="0.2">
      <c r="B195" s="94"/>
      <c r="C195" s="94"/>
      <c r="D195" s="94"/>
      <c r="E195" s="95"/>
      <c r="F195" s="94"/>
      <c r="G195" s="94"/>
      <c r="H195" s="94"/>
      <c r="I195" s="94"/>
      <c r="J195" s="94"/>
      <c r="K195" s="94"/>
      <c r="L195" s="94"/>
      <c r="M195" s="9"/>
      <c r="N195" s="9"/>
      <c r="O195" s="9"/>
    </row>
    <row r="196" spans="2:15" ht="12.75" x14ac:dyDescent="0.2">
      <c r="B196" s="91" t="s">
        <v>58</v>
      </c>
      <c r="C196" s="91"/>
      <c r="D196" s="10">
        <v>21</v>
      </c>
      <c r="E196" s="12">
        <v>0.97</v>
      </c>
      <c r="F196" s="100">
        <v>1</v>
      </c>
      <c r="G196" s="101"/>
      <c r="H196" s="100">
        <v>0.52</v>
      </c>
      <c r="I196" s="101"/>
      <c r="J196" s="100">
        <v>0.91</v>
      </c>
      <c r="K196" s="101"/>
      <c r="L196" s="12">
        <f>+AVERAGE(E196:K196)</f>
        <v>0.85000000000000009</v>
      </c>
      <c r="M196" s="9"/>
      <c r="N196" s="9"/>
      <c r="O196" s="9"/>
    </row>
    <row r="197" spans="2:15" ht="12.75" x14ac:dyDescent="0.2">
      <c r="B197" s="91" t="s">
        <v>39</v>
      </c>
      <c r="C197" s="91"/>
      <c r="D197" s="10">
        <v>13</v>
      </c>
      <c r="E197" s="12">
        <v>0.95</v>
      </c>
      <c r="F197" s="110">
        <v>1</v>
      </c>
      <c r="G197" s="111"/>
      <c r="H197" s="110">
        <v>0.94</v>
      </c>
      <c r="I197" s="111"/>
      <c r="J197" s="110">
        <v>1</v>
      </c>
      <c r="K197" s="111"/>
      <c r="L197" s="12">
        <f>+AVERAGE(E197:K197)</f>
        <v>0.97249999999999992</v>
      </c>
      <c r="M197" s="9"/>
      <c r="N197" s="9"/>
      <c r="O197" s="9"/>
    </row>
    <row r="198" spans="2:15" ht="12.75" x14ac:dyDescent="0.2">
      <c r="B198" s="94" t="s">
        <v>36</v>
      </c>
      <c r="C198" s="94"/>
      <c r="D198" s="94"/>
      <c r="E198" s="94"/>
      <c r="F198" s="94"/>
      <c r="G198" s="94"/>
      <c r="H198" s="94"/>
      <c r="I198" s="94"/>
      <c r="J198" s="94"/>
      <c r="K198" s="94"/>
      <c r="L198" s="21">
        <f>+AVERAGE(L196:L197)</f>
        <v>0.91125</v>
      </c>
      <c r="M198" s="9"/>
      <c r="N198" s="9"/>
      <c r="O198" s="9"/>
    </row>
    <row r="199" spans="2:15" ht="12.75" x14ac:dyDescent="0.2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2:15" ht="12.75" x14ac:dyDescent="0.2">
      <c r="B200" s="13" t="s">
        <v>60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2:15" ht="12.75" x14ac:dyDescent="0.2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2:15" ht="38.25" customHeight="1" x14ac:dyDescent="0.2">
      <c r="B202" s="94" t="s">
        <v>12</v>
      </c>
      <c r="C202" s="94"/>
      <c r="D202" s="4" t="s">
        <v>1</v>
      </c>
      <c r="E202" s="4" t="s">
        <v>13</v>
      </c>
      <c r="F202" s="4" t="s">
        <v>14</v>
      </c>
      <c r="G202" s="4" t="s">
        <v>15</v>
      </c>
      <c r="H202" s="4" t="s">
        <v>16</v>
      </c>
      <c r="I202" s="4" t="s">
        <v>17</v>
      </c>
      <c r="J202" s="4" t="s">
        <v>18</v>
      </c>
      <c r="K202" s="4" t="s">
        <v>19</v>
      </c>
      <c r="L202" s="9"/>
      <c r="M202" s="9"/>
      <c r="N202" s="9"/>
      <c r="O202" s="9"/>
    </row>
    <row r="203" spans="2:15" ht="12.75" x14ac:dyDescent="0.2">
      <c r="B203" s="95" t="s">
        <v>20</v>
      </c>
      <c r="C203" s="95"/>
      <c r="D203" s="10">
        <v>55</v>
      </c>
      <c r="E203" s="14">
        <v>0.93300000000000005</v>
      </c>
      <c r="F203" s="15">
        <v>0.97060000000000002</v>
      </c>
      <c r="G203" s="16">
        <v>0.98070000000000002</v>
      </c>
      <c r="H203" s="15">
        <v>0.84799999999999998</v>
      </c>
      <c r="I203" s="16">
        <v>0.98</v>
      </c>
      <c r="J203" s="16">
        <v>0.9758</v>
      </c>
      <c r="K203" s="17">
        <f>+AVERAGE(E203:J203)</f>
        <v>0.94801666666666673</v>
      </c>
      <c r="L203" s="9"/>
      <c r="M203" s="9"/>
      <c r="N203" s="9"/>
      <c r="O203" s="9"/>
    </row>
    <row r="204" spans="2:15" ht="12.75" x14ac:dyDescent="0.2">
      <c r="B204" s="92" t="s">
        <v>21</v>
      </c>
      <c r="C204" s="93"/>
      <c r="D204" s="10">
        <v>30</v>
      </c>
      <c r="E204" s="14">
        <v>0.99160000000000004</v>
      </c>
      <c r="F204" s="15">
        <v>0.99070000000000003</v>
      </c>
      <c r="G204" s="16">
        <v>0.99280000000000002</v>
      </c>
      <c r="H204" s="15">
        <v>1</v>
      </c>
      <c r="I204" s="16">
        <v>1</v>
      </c>
      <c r="J204" s="16">
        <v>0.99</v>
      </c>
      <c r="K204" s="17">
        <f t="shared" ref="K204:K209" si="6">+AVERAGE(E204:J204)</f>
        <v>0.99418333333333331</v>
      </c>
      <c r="L204" s="9"/>
      <c r="M204" s="9"/>
      <c r="N204" s="9"/>
      <c r="O204" s="9"/>
    </row>
    <row r="205" spans="2:15" ht="38.25" customHeight="1" x14ac:dyDescent="0.2">
      <c r="B205" s="95" t="s">
        <v>22</v>
      </c>
      <c r="C205" s="95"/>
      <c r="D205" s="10">
        <v>17</v>
      </c>
      <c r="E205" s="15">
        <v>0.96</v>
      </c>
      <c r="F205" s="18">
        <v>1</v>
      </c>
      <c r="G205" s="12">
        <v>1</v>
      </c>
      <c r="H205" s="18">
        <v>1</v>
      </c>
      <c r="I205" s="16">
        <v>1</v>
      </c>
      <c r="J205" s="12">
        <v>0.99</v>
      </c>
      <c r="K205" s="17">
        <f t="shared" si="6"/>
        <v>0.9916666666666667</v>
      </c>
      <c r="L205" s="9"/>
      <c r="M205" s="9"/>
      <c r="N205" s="9"/>
      <c r="O205" s="9"/>
    </row>
    <row r="206" spans="2:15" ht="12.75" x14ac:dyDescent="0.2">
      <c r="B206" s="92" t="s">
        <v>23</v>
      </c>
      <c r="C206" s="93"/>
      <c r="D206" s="10">
        <v>29</v>
      </c>
      <c r="E206" s="15">
        <v>0.95599999999999996</v>
      </c>
      <c r="F206" s="18">
        <v>0.91200000000000003</v>
      </c>
      <c r="G206" s="12">
        <v>1</v>
      </c>
      <c r="H206" s="18">
        <v>0.95699999999999996</v>
      </c>
      <c r="I206" s="16">
        <v>1</v>
      </c>
      <c r="J206" s="12">
        <v>0.92800000000000005</v>
      </c>
      <c r="K206" s="17">
        <f t="shared" si="6"/>
        <v>0.9588333333333332</v>
      </c>
      <c r="L206" s="9"/>
      <c r="M206" s="9"/>
      <c r="N206" s="9"/>
      <c r="O206" s="9"/>
    </row>
    <row r="207" spans="2:15" ht="38.25" customHeight="1" x14ac:dyDescent="0.2">
      <c r="B207" s="95" t="s">
        <v>24</v>
      </c>
      <c r="C207" s="95"/>
      <c r="D207" s="10">
        <v>25</v>
      </c>
      <c r="E207" s="18">
        <v>0.89159999999999995</v>
      </c>
      <c r="F207" s="18">
        <v>0.97850000000000004</v>
      </c>
      <c r="G207" s="12">
        <v>0.97799999999999998</v>
      </c>
      <c r="H207" s="18">
        <v>0.86399999999999999</v>
      </c>
      <c r="I207" s="16">
        <v>1</v>
      </c>
      <c r="J207" s="12">
        <v>0.97289999999999999</v>
      </c>
      <c r="K207" s="17">
        <f t="shared" si="6"/>
        <v>0.9474999999999999</v>
      </c>
      <c r="L207" s="9"/>
      <c r="M207" s="9"/>
      <c r="N207" s="9"/>
      <c r="O207" s="9"/>
    </row>
    <row r="208" spans="2:15" ht="12.75" x14ac:dyDescent="0.2">
      <c r="B208" s="92" t="s">
        <v>25</v>
      </c>
      <c r="C208" s="93"/>
      <c r="D208" s="10">
        <v>34</v>
      </c>
      <c r="E208" s="12">
        <v>0.93300000000000005</v>
      </c>
      <c r="F208" s="12">
        <v>0.79800000000000004</v>
      </c>
      <c r="G208" s="12">
        <v>0.96699999999999997</v>
      </c>
      <c r="H208" s="12">
        <v>0.64300000000000002</v>
      </c>
      <c r="I208" s="12">
        <v>1</v>
      </c>
      <c r="J208" s="12">
        <v>0.96</v>
      </c>
      <c r="K208" s="17">
        <f t="shared" si="6"/>
        <v>0.88350000000000006</v>
      </c>
      <c r="L208" s="9"/>
      <c r="M208" s="9"/>
      <c r="N208" s="9"/>
      <c r="O208" s="9"/>
    </row>
    <row r="209" spans="2:15" ht="12.75" x14ac:dyDescent="0.2">
      <c r="B209" s="19" t="s">
        <v>26</v>
      </c>
      <c r="C209" s="20"/>
      <c r="D209" s="10">
        <v>33</v>
      </c>
      <c r="E209" s="18">
        <v>0.88200000000000001</v>
      </c>
      <c r="F209" s="18">
        <v>0.77300000000000002</v>
      </c>
      <c r="G209" s="12">
        <v>0.81599999999999995</v>
      </c>
      <c r="H209" s="18">
        <v>0.93200000000000005</v>
      </c>
      <c r="I209" s="16">
        <v>1</v>
      </c>
      <c r="J209" s="12">
        <v>0.97</v>
      </c>
      <c r="K209" s="17">
        <f t="shared" si="6"/>
        <v>0.89550000000000007</v>
      </c>
      <c r="L209" s="9"/>
      <c r="M209" s="9"/>
      <c r="N209" s="9"/>
      <c r="O209" s="9"/>
    </row>
    <row r="210" spans="2:15" ht="12.75" x14ac:dyDescent="0.2">
      <c r="B210" s="94" t="s">
        <v>27</v>
      </c>
      <c r="C210" s="94"/>
      <c r="D210" s="94"/>
      <c r="E210" s="94"/>
      <c r="F210" s="94"/>
      <c r="G210" s="94"/>
      <c r="H210" s="94"/>
      <c r="I210" s="94"/>
      <c r="J210" s="94"/>
      <c r="K210" s="21">
        <f>+AVERAGE(K203:K209)</f>
        <v>0.9456</v>
      </c>
      <c r="L210" s="9"/>
      <c r="M210" s="9"/>
      <c r="N210" s="9"/>
      <c r="O210" s="9"/>
    </row>
    <row r="211" spans="2:15" ht="98.25" customHeight="1" x14ac:dyDescent="0.2">
      <c r="B211" s="5"/>
      <c r="C211" s="5"/>
      <c r="D211" s="5"/>
      <c r="E211" s="5"/>
      <c r="F211" s="5"/>
      <c r="G211" s="5"/>
      <c r="H211" s="5"/>
      <c r="I211" s="5"/>
      <c r="J211" s="5"/>
      <c r="K211" s="22"/>
      <c r="L211" s="9"/>
      <c r="M211" s="9"/>
      <c r="N211" s="9"/>
      <c r="O211" s="9"/>
    </row>
    <row r="212" spans="2:15" ht="38.25" customHeight="1" x14ac:dyDescent="0.2">
      <c r="B212" s="96" t="s">
        <v>12</v>
      </c>
      <c r="C212" s="98"/>
      <c r="D212" s="4" t="s">
        <v>1</v>
      </c>
      <c r="E212" s="4" t="s">
        <v>14</v>
      </c>
      <c r="F212" s="4" t="s">
        <v>16</v>
      </c>
      <c r="G212" s="4" t="s">
        <v>28</v>
      </c>
      <c r="H212" s="4" t="s">
        <v>17</v>
      </c>
      <c r="I212" s="4" t="s">
        <v>19</v>
      </c>
      <c r="J212" s="5"/>
      <c r="K212" s="5"/>
      <c r="L212" s="9"/>
      <c r="M212" s="9"/>
      <c r="N212" s="9"/>
      <c r="O212" s="9"/>
    </row>
    <row r="213" spans="2:15" ht="12.75" x14ac:dyDescent="0.2">
      <c r="B213" s="118" t="s">
        <v>29</v>
      </c>
      <c r="C213" s="119"/>
      <c r="D213" s="10">
        <v>30</v>
      </c>
      <c r="E213" s="14">
        <v>0</v>
      </c>
      <c r="F213" s="15">
        <v>0.95399999999999996</v>
      </c>
      <c r="G213" s="16">
        <v>0.19700000000000001</v>
      </c>
      <c r="H213" s="15">
        <v>0.623</v>
      </c>
      <c r="I213" s="16">
        <f>+AVERAGE(E213:H213)</f>
        <v>0.44350000000000001</v>
      </c>
      <c r="J213" s="23"/>
      <c r="K213" s="24"/>
      <c r="L213" s="9"/>
      <c r="M213" s="9"/>
      <c r="N213" s="9"/>
      <c r="O213" s="9"/>
    </row>
    <row r="214" spans="2:15" ht="12.75" x14ac:dyDescent="0.2">
      <c r="B214" s="96" t="s">
        <v>30</v>
      </c>
      <c r="C214" s="97"/>
      <c r="D214" s="97"/>
      <c r="E214" s="97"/>
      <c r="F214" s="97"/>
      <c r="G214" s="97"/>
      <c r="H214" s="98"/>
      <c r="I214" s="16">
        <f>+AVERAGE(I213)</f>
        <v>0.44350000000000001</v>
      </c>
      <c r="J214" s="23"/>
      <c r="K214" s="24"/>
      <c r="L214" s="9"/>
      <c r="M214" s="9"/>
      <c r="N214" s="9"/>
      <c r="O214" s="9"/>
    </row>
    <row r="215" spans="2:15" ht="12.75" x14ac:dyDescent="0.2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2:15" ht="38.25" customHeight="1" x14ac:dyDescent="0.2">
      <c r="B216" s="94" t="s">
        <v>12</v>
      </c>
      <c r="C216" s="94"/>
      <c r="D216" s="94" t="s">
        <v>1</v>
      </c>
      <c r="E216" s="95" t="s">
        <v>13</v>
      </c>
      <c r="F216" s="94" t="s">
        <v>28</v>
      </c>
      <c r="G216" s="94"/>
      <c r="H216" s="94" t="s">
        <v>16</v>
      </c>
      <c r="I216" s="94"/>
      <c r="J216" s="94" t="s">
        <v>37</v>
      </c>
      <c r="K216" s="94"/>
      <c r="L216" s="94" t="s">
        <v>19</v>
      </c>
      <c r="M216" s="9"/>
      <c r="N216" s="9"/>
      <c r="O216" s="9"/>
    </row>
    <row r="217" spans="2:15" ht="38.25" customHeight="1" x14ac:dyDescent="0.2">
      <c r="B217" s="94"/>
      <c r="C217" s="94"/>
      <c r="D217" s="94"/>
      <c r="E217" s="95"/>
      <c r="F217" s="94"/>
      <c r="G217" s="94"/>
      <c r="H217" s="94"/>
      <c r="I217" s="94"/>
      <c r="J217" s="94"/>
      <c r="K217" s="94"/>
      <c r="L217" s="94"/>
      <c r="M217" s="9"/>
      <c r="N217" s="9"/>
      <c r="O217" s="9"/>
    </row>
    <row r="218" spans="2:15" ht="12.75" x14ac:dyDescent="0.2">
      <c r="B218" s="91" t="s">
        <v>38</v>
      </c>
      <c r="C218" s="91"/>
      <c r="D218" s="10">
        <v>17</v>
      </c>
      <c r="E218" s="12">
        <v>0.96750000000000003</v>
      </c>
      <c r="F218" s="100">
        <v>0.57599999999999996</v>
      </c>
      <c r="G218" s="101"/>
      <c r="H218" s="100">
        <v>0.74199999999999999</v>
      </c>
      <c r="I218" s="101"/>
      <c r="J218" s="100">
        <v>0.91400000000000003</v>
      </c>
      <c r="K218" s="101"/>
      <c r="L218" s="12">
        <f>+AVERAGE(E218:I218,H218:K218)</f>
        <v>0.7883</v>
      </c>
      <c r="M218" s="9"/>
      <c r="N218" s="9"/>
      <c r="O218" s="9"/>
    </row>
    <row r="219" spans="2:15" ht="12.75" x14ac:dyDescent="0.2">
      <c r="B219" s="91" t="s">
        <v>39</v>
      </c>
      <c r="C219" s="91"/>
      <c r="D219" s="10">
        <v>18</v>
      </c>
      <c r="E219" s="12">
        <v>0.96499999999999997</v>
      </c>
      <c r="F219" s="100">
        <v>0.55200000000000005</v>
      </c>
      <c r="G219" s="101"/>
      <c r="H219" s="100">
        <v>0.95699999999999996</v>
      </c>
      <c r="I219" s="101"/>
      <c r="J219" s="100">
        <v>1</v>
      </c>
      <c r="K219" s="101"/>
      <c r="L219" s="12">
        <f>+AVERAGE(E219:I219,H219:K219)</f>
        <v>0.88619999999999988</v>
      </c>
      <c r="M219" s="9"/>
      <c r="N219" s="9"/>
      <c r="O219" s="9"/>
    </row>
    <row r="220" spans="2:15" ht="12.75" x14ac:dyDescent="0.2">
      <c r="B220" s="94" t="s">
        <v>36</v>
      </c>
      <c r="C220" s="94"/>
      <c r="D220" s="94"/>
      <c r="E220" s="94"/>
      <c r="F220" s="94"/>
      <c r="G220" s="94"/>
      <c r="H220" s="94"/>
      <c r="I220" s="94"/>
      <c r="J220" s="94"/>
      <c r="K220" s="94"/>
      <c r="L220" s="21">
        <f>+AVERAGE(L218:L219)</f>
        <v>0.83724999999999994</v>
      </c>
      <c r="M220" s="9"/>
      <c r="N220" s="9"/>
      <c r="O220" s="9"/>
    </row>
    <row r="221" spans="2:15" ht="12.75" x14ac:dyDescent="0.2">
      <c r="B221" s="26"/>
      <c r="C221" s="26"/>
      <c r="D221" s="26"/>
      <c r="E221" s="26"/>
      <c r="F221" s="26"/>
      <c r="G221" s="26"/>
      <c r="H221" s="26"/>
      <c r="I221" s="26"/>
      <c r="J221" s="26"/>
      <c r="K221" s="27"/>
      <c r="L221" s="9"/>
      <c r="M221" s="9"/>
      <c r="N221" s="9"/>
      <c r="O221" s="9"/>
    </row>
    <row r="222" spans="2:15" ht="38.25" customHeight="1" x14ac:dyDescent="0.2">
      <c r="B222" s="103" t="s">
        <v>12</v>
      </c>
      <c r="C222" s="103"/>
      <c r="D222" s="28" t="s">
        <v>1</v>
      </c>
      <c r="E222" s="4" t="s">
        <v>14</v>
      </c>
      <c r="F222" s="25" t="s">
        <v>40</v>
      </c>
      <c r="G222" s="6" t="s">
        <v>28</v>
      </c>
      <c r="H222" s="6" t="s">
        <v>17</v>
      </c>
      <c r="I222" s="6" t="s">
        <v>41</v>
      </c>
      <c r="J222" s="7"/>
      <c r="K222" s="7"/>
      <c r="L222" s="7"/>
      <c r="M222" s="9"/>
      <c r="N222" s="9"/>
      <c r="O222" s="9"/>
    </row>
    <row r="223" spans="2:15" ht="12.75" x14ac:dyDescent="0.2">
      <c r="B223" s="104" t="s">
        <v>61</v>
      </c>
      <c r="C223" s="104"/>
      <c r="D223" s="29">
        <v>7</v>
      </c>
      <c r="E223" s="30">
        <v>0.5</v>
      </c>
      <c r="F223" s="30">
        <v>0.92</v>
      </c>
      <c r="G223" s="31">
        <v>0.2</v>
      </c>
      <c r="H223" s="32">
        <v>1</v>
      </c>
      <c r="I223" s="32">
        <f>+AVERAGE(E223:E223:H223)</f>
        <v>0.65500000000000003</v>
      </c>
      <c r="J223" s="33"/>
      <c r="K223" s="34"/>
      <c r="L223" s="33"/>
      <c r="M223" s="9"/>
      <c r="N223" s="9"/>
      <c r="O223" s="9"/>
    </row>
    <row r="224" spans="2:15" ht="12.75" x14ac:dyDescent="0.2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2:15" ht="12.75" x14ac:dyDescent="0.2">
      <c r="B225" s="13" t="s">
        <v>79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2:15" ht="12.75" x14ac:dyDescent="0.2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2:15" ht="38.25" customHeight="1" x14ac:dyDescent="0.2">
      <c r="B227" s="94" t="s">
        <v>12</v>
      </c>
      <c r="C227" s="94"/>
      <c r="D227" s="55" t="s">
        <v>1</v>
      </c>
      <c r="E227" s="55" t="s">
        <v>13</v>
      </c>
      <c r="F227" s="55" t="s">
        <v>14</v>
      </c>
      <c r="G227" s="55" t="s">
        <v>15</v>
      </c>
      <c r="H227" s="55" t="s">
        <v>16</v>
      </c>
      <c r="I227" s="55" t="s">
        <v>17</v>
      </c>
      <c r="J227" s="55" t="s">
        <v>18</v>
      </c>
      <c r="K227" s="55" t="s">
        <v>19</v>
      </c>
      <c r="L227" s="9"/>
      <c r="M227" s="9"/>
      <c r="N227" s="9"/>
      <c r="O227" s="9"/>
    </row>
    <row r="228" spans="2:15" ht="12.75" x14ac:dyDescent="0.2">
      <c r="B228" s="95" t="s">
        <v>20</v>
      </c>
      <c r="C228" s="95"/>
      <c r="D228" s="58">
        <v>59</v>
      </c>
      <c r="E228" s="14">
        <v>0.95820000000000005</v>
      </c>
      <c r="F228" s="15">
        <v>0.96709999999999996</v>
      </c>
      <c r="G228" s="16">
        <v>0.95209999999999995</v>
      </c>
      <c r="H228" s="15">
        <v>0.9163</v>
      </c>
      <c r="I228" s="16">
        <v>1</v>
      </c>
      <c r="J228" s="16">
        <v>0.97109999999999996</v>
      </c>
      <c r="K228" s="17">
        <f>+AVERAGE(E228:J228)</f>
        <v>0.96079999999999988</v>
      </c>
      <c r="L228" s="9"/>
      <c r="M228" s="9"/>
      <c r="N228" s="9"/>
      <c r="O228" s="9"/>
    </row>
    <row r="229" spans="2:15" ht="12.75" x14ac:dyDescent="0.2">
      <c r="B229" s="92" t="s">
        <v>21</v>
      </c>
      <c r="C229" s="93"/>
      <c r="D229" s="58">
        <v>39</v>
      </c>
      <c r="E229" s="14">
        <v>0.99</v>
      </c>
      <c r="F229" s="15">
        <v>1</v>
      </c>
      <c r="G229" s="16">
        <v>0.99</v>
      </c>
      <c r="H229" s="15">
        <v>0.92800000000000005</v>
      </c>
      <c r="I229" s="16">
        <v>1</v>
      </c>
      <c r="J229" s="16">
        <v>0.98</v>
      </c>
      <c r="K229" s="17">
        <f t="shared" ref="K229:K234" si="7">+AVERAGE(E229:J229)</f>
        <v>0.98133333333333328</v>
      </c>
      <c r="L229" s="9"/>
      <c r="M229" s="9"/>
      <c r="N229" s="9"/>
      <c r="O229" s="9"/>
    </row>
    <row r="230" spans="2:15" ht="38.25" customHeight="1" x14ac:dyDescent="0.2">
      <c r="B230" s="95" t="s">
        <v>22</v>
      </c>
      <c r="C230" s="95"/>
      <c r="D230" s="58">
        <v>16</v>
      </c>
      <c r="E230" s="15">
        <v>1</v>
      </c>
      <c r="F230" s="18">
        <v>1</v>
      </c>
      <c r="G230" s="57">
        <v>1</v>
      </c>
      <c r="H230" s="18">
        <v>1</v>
      </c>
      <c r="I230" s="16">
        <v>1</v>
      </c>
      <c r="J230" s="57">
        <v>0.99</v>
      </c>
      <c r="K230" s="17">
        <f t="shared" si="7"/>
        <v>0.99833333333333341</v>
      </c>
      <c r="L230" s="9"/>
      <c r="M230" s="9"/>
      <c r="N230" s="9"/>
      <c r="O230" s="9"/>
    </row>
    <row r="231" spans="2:15" ht="20.25" customHeight="1" x14ac:dyDescent="0.2">
      <c r="B231" s="92" t="s">
        <v>23</v>
      </c>
      <c r="C231" s="93"/>
      <c r="D231" s="58">
        <v>26</v>
      </c>
      <c r="E231" s="15">
        <v>0.91</v>
      </c>
      <c r="F231" s="18">
        <v>0.90900000000000003</v>
      </c>
      <c r="G231" s="57">
        <v>0.95599999999999996</v>
      </c>
      <c r="H231" s="18">
        <v>0.81</v>
      </c>
      <c r="I231" s="16">
        <v>1</v>
      </c>
      <c r="J231" s="57">
        <v>0.97</v>
      </c>
      <c r="K231" s="17">
        <f t="shared" si="7"/>
        <v>0.92583333333333329</v>
      </c>
      <c r="L231" s="9"/>
      <c r="M231" s="9"/>
      <c r="N231" s="9"/>
      <c r="O231" s="9"/>
    </row>
    <row r="232" spans="2:15" ht="38.25" customHeight="1" x14ac:dyDescent="0.2">
      <c r="B232" s="95" t="s">
        <v>24</v>
      </c>
      <c r="C232" s="95"/>
      <c r="D232" s="58">
        <v>19</v>
      </c>
      <c r="E232" s="18">
        <v>0.95</v>
      </c>
      <c r="F232" s="18">
        <v>0.98599999999999999</v>
      </c>
      <c r="G232" s="57">
        <v>1</v>
      </c>
      <c r="H232" s="18">
        <v>0.9</v>
      </c>
      <c r="I232" s="16">
        <v>1</v>
      </c>
      <c r="J232" s="57">
        <v>0.96</v>
      </c>
      <c r="K232" s="17">
        <f t="shared" si="7"/>
        <v>0.96600000000000008</v>
      </c>
      <c r="L232" s="9"/>
      <c r="M232" s="9"/>
      <c r="N232" s="9"/>
      <c r="O232" s="9"/>
    </row>
    <row r="233" spans="2:15" ht="12.75" x14ac:dyDescent="0.2">
      <c r="B233" s="92" t="s">
        <v>25</v>
      </c>
      <c r="C233" s="93"/>
      <c r="D233" s="58">
        <v>112</v>
      </c>
      <c r="E233" s="57">
        <v>0.85</v>
      </c>
      <c r="F233" s="57">
        <v>0.81</v>
      </c>
      <c r="G233" s="57">
        <v>0.87</v>
      </c>
      <c r="H233" s="57">
        <v>0.59</v>
      </c>
      <c r="I233" s="57">
        <v>1</v>
      </c>
      <c r="J233" s="57">
        <v>0.94799999999999995</v>
      </c>
      <c r="K233" s="17">
        <f t="shared" si="7"/>
        <v>0.84466666666666657</v>
      </c>
      <c r="L233" s="9"/>
      <c r="M233" s="9"/>
      <c r="N233" s="9"/>
      <c r="O233" s="9"/>
    </row>
    <row r="234" spans="2:15" ht="12.75" x14ac:dyDescent="0.2">
      <c r="B234" s="19" t="s">
        <v>26</v>
      </c>
      <c r="C234" s="20"/>
      <c r="D234" s="58">
        <v>35</v>
      </c>
      <c r="E234" s="18">
        <v>0.98</v>
      </c>
      <c r="F234" s="18">
        <v>0.99</v>
      </c>
      <c r="G234" s="57">
        <v>1</v>
      </c>
      <c r="H234" s="18">
        <v>0.99</v>
      </c>
      <c r="I234" s="16">
        <v>1</v>
      </c>
      <c r="J234" s="57">
        <v>0.95799999999999996</v>
      </c>
      <c r="K234" s="17">
        <f t="shared" si="7"/>
        <v>0.9863333333333334</v>
      </c>
      <c r="L234" s="9"/>
      <c r="M234" s="9"/>
      <c r="N234" s="9"/>
      <c r="O234" s="9"/>
    </row>
    <row r="235" spans="2:15" ht="12.75" x14ac:dyDescent="0.2">
      <c r="B235" s="94" t="s">
        <v>27</v>
      </c>
      <c r="C235" s="94"/>
      <c r="D235" s="94"/>
      <c r="E235" s="94"/>
      <c r="F235" s="94"/>
      <c r="G235" s="94"/>
      <c r="H235" s="94"/>
      <c r="I235" s="94"/>
      <c r="J235" s="94"/>
      <c r="K235" s="21">
        <f>+AVERAGE(K228:K234)</f>
        <v>0.95190000000000008</v>
      </c>
      <c r="L235" s="9"/>
      <c r="M235" s="9"/>
      <c r="N235" s="9"/>
      <c r="O235" s="9"/>
    </row>
    <row r="236" spans="2:15" ht="53.25" customHeight="1" x14ac:dyDescent="0.2">
      <c r="B236" s="5"/>
      <c r="C236" s="5"/>
      <c r="D236" s="5"/>
      <c r="E236" s="5"/>
      <c r="F236" s="5"/>
      <c r="G236" s="5"/>
      <c r="H236" s="5"/>
      <c r="I236" s="5"/>
      <c r="J236" s="5"/>
      <c r="K236" s="22"/>
      <c r="L236" s="9"/>
      <c r="M236" s="9"/>
      <c r="N236" s="9"/>
      <c r="O236" s="9"/>
    </row>
    <row r="237" spans="2:15" ht="38.25" customHeight="1" x14ac:dyDescent="0.2">
      <c r="B237" s="96" t="s">
        <v>12</v>
      </c>
      <c r="C237" s="98"/>
      <c r="D237" s="55" t="s">
        <v>1</v>
      </c>
      <c r="E237" s="55" t="s">
        <v>14</v>
      </c>
      <c r="F237" s="55" t="s">
        <v>16</v>
      </c>
      <c r="G237" s="55" t="s">
        <v>28</v>
      </c>
      <c r="H237" s="55" t="s">
        <v>17</v>
      </c>
      <c r="I237" s="55" t="s">
        <v>19</v>
      </c>
      <c r="J237" s="5"/>
      <c r="K237" s="5"/>
      <c r="L237" s="9"/>
      <c r="M237" s="9"/>
      <c r="N237" s="9"/>
      <c r="O237" s="9"/>
    </row>
    <row r="238" spans="2:15" ht="12.75" x14ac:dyDescent="0.2">
      <c r="B238" s="118" t="s">
        <v>29</v>
      </c>
      <c r="C238" s="119"/>
      <c r="D238" s="58">
        <v>40</v>
      </c>
      <c r="E238" s="14">
        <v>0.03</v>
      </c>
      <c r="F238" s="15">
        <v>0.495</v>
      </c>
      <c r="G238" s="16">
        <v>0.9</v>
      </c>
      <c r="H238" s="15">
        <v>0.34</v>
      </c>
      <c r="I238" s="16">
        <f>+AVERAGE(E238:H238)</f>
        <v>0.44125000000000003</v>
      </c>
      <c r="J238" s="23"/>
      <c r="K238" s="24"/>
      <c r="L238" s="9"/>
      <c r="M238" s="9"/>
      <c r="N238" s="9"/>
      <c r="O238" s="9"/>
    </row>
    <row r="239" spans="2:15" ht="12.75" x14ac:dyDescent="0.2">
      <c r="B239" s="96" t="s">
        <v>30</v>
      </c>
      <c r="C239" s="97"/>
      <c r="D239" s="97"/>
      <c r="E239" s="97"/>
      <c r="F239" s="97"/>
      <c r="G239" s="97"/>
      <c r="H239" s="98"/>
      <c r="I239" s="16">
        <f>+AVERAGE(I238)</f>
        <v>0.44125000000000003</v>
      </c>
      <c r="J239" s="23"/>
      <c r="K239" s="24"/>
      <c r="L239" s="9"/>
      <c r="M239" s="9"/>
      <c r="N239" s="9"/>
      <c r="O239" s="9"/>
    </row>
    <row r="240" spans="2:15" ht="12.75" x14ac:dyDescent="0.2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2:15" ht="22.5" customHeight="1" x14ac:dyDescent="0.2">
      <c r="B241" s="94" t="s">
        <v>12</v>
      </c>
      <c r="C241" s="94"/>
      <c r="D241" s="94" t="s">
        <v>1</v>
      </c>
      <c r="E241" s="95" t="s">
        <v>13</v>
      </c>
      <c r="F241" s="94" t="s">
        <v>28</v>
      </c>
      <c r="G241" s="94"/>
      <c r="H241" s="94" t="s">
        <v>16</v>
      </c>
      <c r="I241" s="94"/>
      <c r="J241" s="94" t="s">
        <v>37</v>
      </c>
      <c r="K241" s="94"/>
      <c r="L241" s="94" t="s">
        <v>19</v>
      </c>
      <c r="M241" s="9"/>
      <c r="N241" s="9"/>
      <c r="O241" s="9"/>
    </row>
    <row r="242" spans="2:15" ht="22.5" customHeight="1" x14ac:dyDescent="0.2">
      <c r="B242" s="94"/>
      <c r="C242" s="94"/>
      <c r="D242" s="94"/>
      <c r="E242" s="95"/>
      <c r="F242" s="94"/>
      <c r="G242" s="94"/>
      <c r="H242" s="94"/>
      <c r="I242" s="94"/>
      <c r="J242" s="94"/>
      <c r="K242" s="94"/>
      <c r="L242" s="94"/>
      <c r="M242" s="9"/>
      <c r="N242" s="9"/>
      <c r="O242" s="9"/>
    </row>
    <row r="243" spans="2:15" ht="12.75" x14ac:dyDescent="0.2">
      <c r="B243" s="91" t="s">
        <v>38</v>
      </c>
      <c r="C243" s="91"/>
      <c r="D243" s="58">
        <v>8</v>
      </c>
      <c r="E243" s="57">
        <v>0.97</v>
      </c>
      <c r="F243" s="100">
        <v>1</v>
      </c>
      <c r="G243" s="101"/>
      <c r="H243" s="100">
        <v>0.6</v>
      </c>
      <c r="I243" s="101"/>
      <c r="J243" s="100">
        <v>0.76</v>
      </c>
      <c r="K243" s="101"/>
      <c r="L243" s="57">
        <f>+AVERAGE(E243:I243,H243:K243)</f>
        <v>0.78599999999999992</v>
      </c>
      <c r="M243" s="9"/>
      <c r="N243" s="9"/>
      <c r="O243" s="9"/>
    </row>
    <row r="244" spans="2:15" ht="12.75" x14ac:dyDescent="0.2">
      <c r="B244" s="91" t="s">
        <v>39</v>
      </c>
      <c r="C244" s="91"/>
      <c r="D244" s="58">
        <v>5</v>
      </c>
      <c r="E244" s="57">
        <v>1</v>
      </c>
      <c r="F244" s="100">
        <v>1</v>
      </c>
      <c r="G244" s="101"/>
      <c r="H244" s="100">
        <v>0.9</v>
      </c>
      <c r="I244" s="101"/>
      <c r="J244" s="100">
        <v>1</v>
      </c>
      <c r="K244" s="101"/>
      <c r="L244" s="57">
        <f>+AVERAGE(E244:I244,H244:K244)</f>
        <v>0.96</v>
      </c>
      <c r="M244" s="9"/>
      <c r="N244" s="9"/>
      <c r="O244" s="9"/>
    </row>
    <row r="245" spans="2:15" ht="12.75" x14ac:dyDescent="0.2">
      <c r="B245" s="94" t="s">
        <v>36</v>
      </c>
      <c r="C245" s="94"/>
      <c r="D245" s="94"/>
      <c r="E245" s="94"/>
      <c r="F245" s="94"/>
      <c r="G245" s="94"/>
      <c r="H245" s="94"/>
      <c r="I245" s="94"/>
      <c r="J245" s="94"/>
      <c r="K245" s="94"/>
      <c r="L245" s="21">
        <f>+AVERAGE(L243:L244)</f>
        <v>0.873</v>
      </c>
      <c r="M245" s="9"/>
      <c r="N245" s="9"/>
      <c r="O245" s="9"/>
    </row>
    <row r="246" spans="2:15" ht="12.75" x14ac:dyDescent="0.2">
      <c r="B246" s="26"/>
      <c r="C246" s="26"/>
      <c r="D246" s="26"/>
      <c r="E246" s="26"/>
      <c r="F246" s="26"/>
      <c r="G246" s="26"/>
      <c r="H246" s="26"/>
      <c r="I246" s="26"/>
      <c r="J246" s="26"/>
      <c r="K246" s="27"/>
      <c r="L246" s="9"/>
      <c r="M246" s="9"/>
      <c r="N246" s="9"/>
      <c r="O246" s="9"/>
    </row>
    <row r="247" spans="2:15" ht="38.25" customHeight="1" x14ac:dyDescent="0.2">
      <c r="B247" s="103" t="s">
        <v>12</v>
      </c>
      <c r="C247" s="103"/>
      <c r="D247" s="28" t="s">
        <v>1</v>
      </c>
      <c r="E247" s="55" t="s">
        <v>14</v>
      </c>
      <c r="F247" s="25" t="s">
        <v>40</v>
      </c>
      <c r="G247" s="56" t="s">
        <v>28</v>
      </c>
      <c r="H247" s="56" t="s">
        <v>17</v>
      </c>
      <c r="I247" s="56" t="s">
        <v>41</v>
      </c>
      <c r="J247" s="7"/>
      <c r="K247" s="7"/>
      <c r="L247" s="7"/>
      <c r="M247" s="9"/>
      <c r="N247" s="9"/>
      <c r="O247" s="9"/>
    </row>
    <row r="248" spans="2:15" ht="12.75" x14ac:dyDescent="0.2">
      <c r="B248" s="104" t="s">
        <v>61</v>
      </c>
      <c r="C248" s="104"/>
      <c r="D248" s="29">
        <v>13</v>
      </c>
      <c r="E248" s="30">
        <v>1</v>
      </c>
      <c r="F248" s="30">
        <v>0.95</v>
      </c>
      <c r="G248" s="31">
        <v>0.88500000000000001</v>
      </c>
      <c r="H248" s="32">
        <v>1</v>
      </c>
      <c r="I248" s="32">
        <f>+AVERAGE(E248:E248:H248)</f>
        <v>0.95874999999999999</v>
      </c>
      <c r="J248" s="33"/>
      <c r="K248" s="34"/>
      <c r="L248" s="33"/>
      <c r="M248" s="9"/>
      <c r="N248" s="9"/>
      <c r="O248" s="9"/>
    </row>
    <row r="249" spans="2:15" ht="12.75" x14ac:dyDescent="0.2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2:15" ht="38.25" customHeight="1" x14ac:dyDescent="0.2">
      <c r="B250" s="112" t="s">
        <v>12</v>
      </c>
      <c r="C250" s="113"/>
      <c r="D250" s="108" t="s">
        <v>1</v>
      </c>
      <c r="E250" s="116" t="s">
        <v>13</v>
      </c>
      <c r="F250" s="112" t="s">
        <v>46</v>
      </c>
      <c r="G250" s="113"/>
      <c r="H250" s="112" t="s">
        <v>16</v>
      </c>
      <c r="I250" s="113"/>
      <c r="J250" s="112" t="s">
        <v>17</v>
      </c>
      <c r="K250" s="113"/>
      <c r="L250" s="108" t="s">
        <v>37</v>
      </c>
      <c r="M250" s="108" t="s">
        <v>19</v>
      </c>
      <c r="N250" s="9"/>
      <c r="O250" s="9"/>
    </row>
    <row r="251" spans="2:15" ht="12.75" x14ac:dyDescent="0.2">
      <c r="B251" s="114"/>
      <c r="C251" s="115"/>
      <c r="D251" s="109"/>
      <c r="E251" s="117"/>
      <c r="F251" s="114"/>
      <c r="G251" s="115"/>
      <c r="H251" s="114"/>
      <c r="I251" s="115"/>
      <c r="J251" s="114"/>
      <c r="K251" s="115"/>
      <c r="L251" s="109"/>
      <c r="M251" s="109"/>
      <c r="N251" s="9"/>
      <c r="O251" s="9"/>
    </row>
    <row r="252" spans="2:15" ht="12.75" x14ac:dyDescent="0.2">
      <c r="B252" s="92" t="s">
        <v>47</v>
      </c>
      <c r="C252" s="93"/>
      <c r="D252" s="58">
        <v>13</v>
      </c>
      <c r="E252" s="57">
        <v>0.90700000000000003</v>
      </c>
      <c r="F252" s="110">
        <v>0.98699999999999999</v>
      </c>
      <c r="G252" s="111"/>
      <c r="H252" s="110">
        <v>1</v>
      </c>
      <c r="I252" s="111"/>
      <c r="J252" s="110">
        <v>1</v>
      </c>
      <c r="K252" s="111"/>
      <c r="L252" s="57">
        <v>0.98</v>
      </c>
      <c r="M252" s="57">
        <f>+AVERAGE(E252:L252)</f>
        <v>0.97480000000000011</v>
      </c>
      <c r="N252" s="9"/>
      <c r="O252" s="9"/>
    </row>
    <row r="253" spans="2:15" ht="12.75" x14ac:dyDescent="0.2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2:15" ht="38.25" customHeight="1" x14ac:dyDescent="0.2">
      <c r="B254" s="103" t="s">
        <v>12</v>
      </c>
      <c r="C254" s="103"/>
      <c r="D254" s="28" t="s">
        <v>1</v>
      </c>
      <c r="E254" s="55" t="s">
        <v>14</v>
      </c>
      <c r="F254" s="25" t="s">
        <v>40</v>
      </c>
      <c r="G254" s="56" t="s">
        <v>28</v>
      </c>
      <c r="H254" s="56" t="s">
        <v>17</v>
      </c>
      <c r="I254" s="56" t="s">
        <v>41</v>
      </c>
      <c r="J254" s="9"/>
      <c r="K254" s="9"/>
      <c r="L254" s="9"/>
      <c r="M254" s="9"/>
      <c r="N254" s="9"/>
      <c r="O254" s="9"/>
    </row>
    <row r="255" spans="2:15" ht="12.75" x14ac:dyDescent="0.2">
      <c r="B255" s="104" t="s">
        <v>85</v>
      </c>
      <c r="C255" s="104"/>
      <c r="D255" s="29">
        <v>13</v>
      </c>
      <c r="E255" s="30">
        <v>1</v>
      </c>
      <c r="F255" s="30">
        <v>0.77</v>
      </c>
      <c r="G255" s="30">
        <v>0.95399999999999996</v>
      </c>
      <c r="H255" s="32">
        <v>1</v>
      </c>
      <c r="I255" s="32">
        <f>+AVERAGE(E255:E255:H255)</f>
        <v>0.93100000000000005</v>
      </c>
      <c r="J255" s="9"/>
      <c r="K255" s="9"/>
      <c r="L255" s="9"/>
      <c r="M255" s="9"/>
      <c r="N255" s="9"/>
      <c r="O255" s="9"/>
    </row>
    <row r="256" spans="2:15" ht="12.75" x14ac:dyDescent="0.2">
      <c r="B256" s="104" t="s">
        <v>86</v>
      </c>
      <c r="C256" s="104"/>
      <c r="D256" s="29">
        <v>8</v>
      </c>
      <c r="E256" s="30">
        <v>1</v>
      </c>
      <c r="F256" s="30">
        <v>0.63</v>
      </c>
      <c r="G256" s="30">
        <v>0.95</v>
      </c>
      <c r="H256" s="32">
        <v>1</v>
      </c>
      <c r="I256" s="32">
        <f>+AVERAGE(E256:E256:H256)</f>
        <v>0.89500000000000002</v>
      </c>
      <c r="J256" s="9"/>
      <c r="K256" s="9"/>
      <c r="L256" s="9"/>
      <c r="M256" s="9"/>
      <c r="N256" s="9"/>
      <c r="O256" s="9"/>
    </row>
    <row r="257" spans="2:15" ht="12.75" x14ac:dyDescent="0.2">
      <c r="B257" s="107" t="s">
        <v>36</v>
      </c>
      <c r="C257" s="107"/>
      <c r="D257" s="107"/>
      <c r="E257" s="107"/>
      <c r="F257" s="107"/>
      <c r="G257" s="107"/>
      <c r="H257" s="107"/>
      <c r="I257" s="32">
        <f>+AVERAGE(I255:I256)</f>
        <v>0.91300000000000003</v>
      </c>
      <c r="J257" s="9"/>
      <c r="K257" s="9"/>
      <c r="L257" s="9"/>
      <c r="M257" s="9"/>
      <c r="N257" s="9"/>
      <c r="O257" s="9"/>
    </row>
    <row r="258" spans="2:15" ht="163.5" customHeight="1" x14ac:dyDescent="0.2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2:15" ht="12.75" x14ac:dyDescent="0.2">
      <c r="B259" s="13" t="s">
        <v>81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2:15" ht="12.75" x14ac:dyDescent="0.2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2:15" ht="63.75" x14ac:dyDescent="0.2">
      <c r="B261" s="94" t="s">
        <v>12</v>
      </c>
      <c r="C261" s="94"/>
      <c r="D261" s="55" t="s">
        <v>1</v>
      </c>
      <c r="E261" s="55" t="s">
        <v>13</v>
      </c>
      <c r="F261" s="55" t="s">
        <v>14</v>
      </c>
      <c r="G261" s="55" t="s">
        <v>15</v>
      </c>
      <c r="H261" s="55" t="s">
        <v>16</v>
      </c>
      <c r="I261" s="55" t="s">
        <v>17</v>
      </c>
      <c r="J261" s="55" t="s">
        <v>18</v>
      </c>
      <c r="K261" s="55" t="s">
        <v>19</v>
      </c>
      <c r="L261" s="9"/>
      <c r="M261" s="9"/>
      <c r="N261" s="9"/>
      <c r="O261" s="9"/>
    </row>
    <row r="262" spans="2:15" ht="12.75" x14ac:dyDescent="0.2">
      <c r="B262" s="95" t="s">
        <v>20</v>
      </c>
      <c r="C262" s="95"/>
      <c r="D262" s="58">
        <v>52</v>
      </c>
      <c r="E262" s="14">
        <v>0.86699999999999999</v>
      </c>
      <c r="F262" s="15">
        <v>0.90800000000000003</v>
      </c>
      <c r="G262" s="16">
        <v>0.95499999999999996</v>
      </c>
      <c r="H262" s="15">
        <v>0.86</v>
      </c>
      <c r="I262" s="16">
        <v>1</v>
      </c>
      <c r="J262" s="16">
        <v>0.95</v>
      </c>
      <c r="K262" s="17">
        <f>+AVERAGE(E262:J262)</f>
        <v>0.92333333333333334</v>
      </c>
      <c r="L262" s="9"/>
      <c r="M262" s="9"/>
      <c r="N262" s="9"/>
      <c r="O262" s="9"/>
    </row>
    <row r="263" spans="2:15" ht="12.75" x14ac:dyDescent="0.2">
      <c r="B263" s="92" t="s">
        <v>21</v>
      </c>
      <c r="C263" s="93"/>
      <c r="D263" s="58">
        <v>26</v>
      </c>
      <c r="E263" s="14">
        <v>1</v>
      </c>
      <c r="F263" s="15">
        <v>1</v>
      </c>
      <c r="G263" s="16">
        <v>1</v>
      </c>
      <c r="H263" s="15">
        <v>1</v>
      </c>
      <c r="I263" s="16">
        <v>1</v>
      </c>
      <c r="J263" s="16">
        <v>0.99</v>
      </c>
      <c r="K263" s="17">
        <f t="shared" ref="K263:K268" si="8">+AVERAGE(E263:J263)</f>
        <v>0.99833333333333341</v>
      </c>
      <c r="L263" s="9"/>
      <c r="M263" s="9"/>
      <c r="N263" s="9"/>
      <c r="O263" s="9"/>
    </row>
    <row r="264" spans="2:15" ht="24.75" customHeight="1" x14ac:dyDescent="0.2">
      <c r="B264" s="95" t="s">
        <v>22</v>
      </c>
      <c r="C264" s="95"/>
      <c r="D264" s="58">
        <v>19</v>
      </c>
      <c r="E264" s="15">
        <v>1</v>
      </c>
      <c r="F264" s="18">
        <v>1</v>
      </c>
      <c r="G264" s="57">
        <v>1</v>
      </c>
      <c r="H264" s="18">
        <v>0.99</v>
      </c>
      <c r="I264" s="16">
        <v>1</v>
      </c>
      <c r="J264" s="57">
        <v>1</v>
      </c>
      <c r="K264" s="17">
        <f t="shared" si="8"/>
        <v>0.99833333333333341</v>
      </c>
      <c r="L264" s="9"/>
      <c r="M264" s="9"/>
      <c r="N264" s="9"/>
      <c r="O264" s="9"/>
    </row>
    <row r="265" spans="2:15" ht="12.75" x14ac:dyDescent="0.2">
      <c r="B265" s="92" t="s">
        <v>23</v>
      </c>
      <c r="C265" s="93"/>
      <c r="D265" s="58">
        <v>25</v>
      </c>
      <c r="E265" s="15">
        <v>0.92</v>
      </c>
      <c r="F265" s="18">
        <v>0.98</v>
      </c>
      <c r="G265" s="57">
        <v>0.98799999999999999</v>
      </c>
      <c r="H265" s="18">
        <v>0.96</v>
      </c>
      <c r="I265" s="16">
        <v>1</v>
      </c>
      <c r="J265" s="57">
        <v>0.92700000000000005</v>
      </c>
      <c r="K265" s="17">
        <f t="shared" si="8"/>
        <v>0.96250000000000002</v>
      </c>
      <c r="L265" s="9"/>
      <c r="M265" s="9"/>
      <c r="N265" s="9"/>
      <c r="O265" s="9"/>
    </row>
    <row r="266" spans="2:15" ht="25.5" customHeight="1" x14ac:dyDescent="0.2">
      <c r="B266" s="95" t="s">
        <v>24</v>
      </c>
      <c r="C266" s="95"/>
      <c r="D266" s="58">
        <v>20</v>
      </c>
      <c r="E266" s="18">
        <v>0.88400000000000001</v>
      </c>
      <c r="F266" s="18">
        <v>0.91</v>
      </c>
      <c r="G266" s="57">
        <v>0.95799999999999996</v>
      </c>
      <c r="H266" s="18">
        <v>0.8236</v>
      </c>
      <c r="I266" s="16">
        <v>1</v>
      </c>
      <c r="J266" s="57">
        <v>0.95199999999999996</v>
      </c>
      <c r="K266" s="17">
        <f t="shared" si="8"/>
        <v>0.92126666666666657</v>
      </c>
      <c r="L266" s="9"/>
      <c r="M266" s="9"/>
      <c r="N266" s="9"/>
      <c r="O266" s="9"/>
    </row>
    <row r="267" spans="2:15" ht="12.75" x14ac:dyDescent="0.2">
      <c r="B267" s="92" t="s">
        <v>25</v>
      </c>
      <c r="C267" s="93"/>
      <c r="D267" s="58">
        <v>88</v>
      </c>
      <c r="E267" s="57">
        <v>0.89</v>
      </c>
      <c r="F267" s="57">
        <v>0.88500000000000001</v>
      </c>
      <c r="G267" s="57">
        <v>0.90700000000000003</v>
      </c>
      <c r="H267" s="57">
        <v>0.68359999999999999</v>
      </c>
      <c r="I267" s="57">
        <v>1</v>
      </c>
      <c r="J267" s="57">
        <v>0.91</v>
      </c>
      <c r="K267" s="17">
        <f t="shared" si="8"/>
        <v>0.87926666666666664</v>
      </c>
      <c r="L267" s="9"/>
      <c r="M267" s="9"/>
      <c r="N267" s="9"/>
      <c r="O267" s="9"/>
    </row>
    <row r="268" spans="2:15" ht="12.75" x14ac:dyDescent="0.2">
      <c r="B268" s="19" t="s">
        <v>26</v>
      </c>
      <c r="C268" s="20"/>
      <c r="D268" s="58">
        <v>16</v>
      </c>
      <c r="E268" s="18">
        <v>0.97899999999999998</v>
      </c>
      <c r="F268" s="18">
        <v>0.94</v>
      </c>
      <c r="G268" s="57">
        <v>0.99</v>
      </c>
      <c r="H268" s="18">
        <v>0.96</v>
      </c>
      <c r="I268" s="16">
        <v>1</v>
      </c>
      <c r="J268" s="57">
        <v>0.94499999999999995</v>
      </c>
      <c r="K268" s="17">
        <f t="shared" si="8"/>
        <v>0.96899999999999997</v>
      </c>
      <c r="L268" s="9"/>
      <c r="M268" s="9"/>
      <c r="N268" s="9"/>
      <c r="O268" s="9"/>
    </row>
    <row r="269" spans="2:15" ht="12.75" x14ac:dyDescent="0.2">
      <c r="B269" s="94" t="s">
        <v>27</v>
      </c>
      <c r="C269" s="94"/>
      <c r="D269" s="94"/>
      <c r="E269" s="94"/>
      <c r="F269" s="94"/>
      <c r="G269" s="94"/>
      <c r="H269" s="94"/>
      <c r="I269" s="94"/>
      <c r="J269" s="94"/>
      <c r="K269" s="21">
        <f>+AVERAGE(K262:K268)</f>
        <v>0.95029047619047635</v>
      </c>
      <c r="L269" s="9"/>
      <c r="M269" s="9"/>
      <c r="N269" s="9"/>
      <c r="O269" s="9"/>
    </row>
    <row r="270" spans="2:15" ht="12.75" x14ac:dyDescent="0.2">
      <c r="B270" s="5"/>
      <c r="C270" s="5"/>
      <c r="D270" s="5"/>
      <c r="E270" s="5"/>
      <c r="F270" s="5"/>
      <c r="G270" s="5"/>
      <c r="H270" s="5"/>
      <c r="I270" s="5"/>
      <c r="J270" s="5"/>
      <c r="K270" s="22"/>
      <c r="L270" s="9"/>
      <c r="M270" s="9"/>
      <c r="N270" s="9"/>
      <c r="O270" s="9"/>
    </row>
    <row r="271" spans="2:15" ht="76.5" x14ac:dyDescent="0.2">
      <c r="B271" s="96" t="s">
        <v>12</v>
      </c>
      <c r="C271" s="98"/>
      <c r="D271" s="55" t="s">
        <v>1</v>
      </c>
      <c r="E271" s="55" t="s">
        <v>14</v>
      </c>
      <c r="F271" s="55" t="s">
        <v>16</v>
      </c>
      <c r="G271" s="55" t="s">
        <v>28</v>
      </c>
      <c r="H271" s="55" t="s">
        <v>17</v>
      </c>
      <c r="I271" s="55" t="s">
        <v>19</v>
      </c>
      <c r="J271" s="5"/>
      <c r="K271" s="5"/>
      <c r="L271" s="9"/>
      <c r="M271" s="9"/>
      <c r="N271" s="9"/>
      <c r="O271" s="9"/>
    </row>
    <row r="272" spans="2:15" ht="12.75" x14ac:dyDescent="0.2">
      <c r="B272" s="118" t="s">
        <v>29</v>
      </c>
      <c r="C272" s="119"/>
      <c r="D272" s="58">
        <v>40</v>
      </c>
      <c r="E272" s="14">
        <v>0.46</v>
      </c>
      <c r="F272" s="15">
        <v>0.78800000000000003</v>
      </c>
      <c r="G272" s="16">
        <v>0.9</v>
      </c>
      <c r="H272" s="15">
        <v>0.90749999999999997</v>
      </c>
      <c r="I272" s="16">
        <f>+AVERAGE(E272:H272)</f>
        <v>0.76387500000000008</v>
      </c>
      <c r="J272" s="23"/>
      <c r="K272" s="24"/>
      <c r="L272" s="9"/>
      <c r="M272" s="9"/>
      <c r="N272" s="9"/>
      <c r="O272" s="9"/>
    </row>
    <row r="273" spans="2:15" ht="12.75" x14ac:dyDescent="0.2">
      <c r="B273" s="96" t="s">
        <v>30</v>
      </c>
      <c r="C273" s="97"/>
      <c r="D273" s="97"/>
      <c r="E273" s="97"/>
      <c r="F273" s="97"/>
      <c r="G273" s="97"/>
      <c r="H273" s="98"/>
      <c r="I273" s="16">
        <f>+AVERAGE(I272)</f>
        <v>0.76387500000000008</v>
      </c>
      <c r="J273" s="23"/>
      <c r="K273" s="24"/>
      <c r="L273" s="9"/>
      <c r="M273" s="9"/>
      <c r="N273" s="9"/>
      <c r="O273" s="9"/>
    </row>
    <row r="274" spans="2:15" ht="12.75" x14ac:dyDescent="0.2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2:15" ht="12.75" x14ac:dyDescent="0.2">
      <c r="B275" s="94" t="s">
        <v>12</v>
      </c>
      <c r="C275" s="94"/>
      <c r="D275" s="94" t="s">
        <v>1</v>
      </c>
      <c r="E275" s="95" t="s">
        <v>13</v>
      </c>
      <c r="F275" s="94" t="s">
        <v>28</v>
      </c>
      <c r="G275" s="94"/>
      <c r="H275" s="94" t="s">
        <v>16</v>
      </c>
      <c r="I275" s="94"/>
      <c r="J275" s="94" t="s">
        <v>37</v>
      </c>
      <c r="K275" s="94"/>
      <c r="L275" s="94" t="s">
        <v>19</v>
      </c>
      <c r="M275" s="9"/>
      <c r="N275" s="9"/>
      <c r="O275" s="9"/>
    </row>
    <row r="276" spans="2:15" ht="12.75" x14ac:dyDescent="0.2">
      <c r="B276" s="94"/>
      <c r="C276" s="94"/>
      <c r="D276" s="94"/>
      <c r="E276" s="95"/>
      <c r="F276" s="94"/>
      <c r="G276" s="94"/>
      <c r="H276" s="94"/>
      <c r="I276" s="94"/>
      <c r="J276" s="94"/>
      <c r="K276" s="94"/>
      <c r="L276" s="94"/>
      <c r="M276" s="9"/>
      <c r="N276" s="9"/>
      <c r="O276" s="9"/>
    </row>
    <row r="277" spans="2:15" ht="12.75" x14ac:dyDescent="0.2">
      <c r="B277" s="91" t="s">
        <v>38</v>
      </c>
      <c r="C277" s="91"/>
      <c r="D277" s="58">
        <v>28</v>
      </c>
      <c r="E277" s="57">
        <v>0.99</v>
      </c>
      <c r="F277" s="100">
        <v>1</v>
      </c>
      <c r="G277" s="101"/>
      <c r="H277" s="100">
        <v>0.75</v>
      </c>
      <c r="I277" s="101"/>
      <c r="J277" s="100">
        <v>0.88370000000000004</v>
      </c>
      <c r="K277" s="101"/>
      <c r="L277" s="57">
        <f>+AVERAGE(E277:I277,H277:K277)</f>
        <v>0.87474000000000007</v>
      </c>
      <c r="M277" s="9"/>
      <c r="N277" s="9"/>
      <c r="O277" s="9"/>
    </row>
    <row r="278" spans="2:15" ht="12.75" x14ac:dyDescent="0.2">
      <c r="B278" s="91" t="s">
        <v>39</v>
      </c>
      <c r="C278" s="91"/>
      <c r="D278" s="58">
        <v>12</v>
      </c>
      <c r="E278" s="57">
        <v>0.98499999999999999</v>
      </c>
      <c r="F278" s="100">
        <v>0.91749999999999998</v>
      </c>
      <c r="G278" s="101"/>
      <c r="H278" s="100">
        <v>1</v>
      </c>
      <c r="I278" s="101"/>
      <c r="J278" s="100">
        <v>1</v>
      </c>
      <c r="K278" s="101"/>
      <c r="L278" s="57">
        <f>+AVERAGE(E278:I278,H278:K278)</f>
        <v>0.98049999999999993</v>
      </c>
      <c r="M278" s="9"/>
      <c r="N278" s="9"/>
      <c r="O278" s="9"/>
    </row>
    <row r="279" spans="2:15" ht="12.75" x14ac:dyDescent="0.2">
      <c r="B279" s="94" t="s">
        <v>36</v>
      </c>
      <c r="C279" s="94"/>
      <c r="D279" s="94"/>
      <c r="E279" s="94"/>
      <c r="F279" s="94"/>
      <c r="G279" s="94"/>
      <c r="H279" s="94"/>
      <c r="I279" s="94"/>
      <c r="J279" s="94"/>
      <c r="K279" s="94"/>
      <c r="L279" s="21">
        <f>+AVERAGE(L277:L278)</f>
        <v>0.92762</v>
      </c>
      <c r="M279" s="9"/>
    </row>
    <row r="280" spans="2:15" ht="12.75" x14ac:dyDescent="0.2">
      <c r="B280" s="26"/>
      <c r="C280" s="26"/>
      <c r="D280" s="26"/>
      <c r="E280" s="26"/>
      <c r="F280" s="26"/>
      <c r="G280" s="26"/>
      <c r="H280" s="26"/>
      <c r="I280" s="26"/>
      <c r="J280" s="26"/>
      <c r="K280" s="27"/>
      <c r="L280" s="9"/>
      <c r="M280" s="9"/>
    </row>
    <row r="281" spans="2:15" ht="76.5" x14ac:dyDescent="0.2">
      <c r="B281" s="103" t="s">
        <v>12</v>
      </c>
      <c r="C281" s="103"/>
      <c r="D281" s="28" t="s">
        <v>1</v>
      </c>
      <c r="E281" s="55" t="s">
        <v>14</v>
      </c>
      <c r="F281" s="25" t="s">
        <v>40</v>
      </c>
      <c r="G281" s="56" t="s">
        <v>28</v>
      </c>
      <c r="H281" s="56" t="s">
        <v>17</v>
      </c>
      <c r="I281" s="56" t="s">
        <v>41</v>
      </c>
      <c r="J281" s="7"/>
      <c r="K281" s="7"/>
      <c r="L281" s="7"/>
      <c r="M281" s="9"/>
    </row>
    <row r="282" spans="2:15" ht="24.75" customHeight="1" x14ac:dyDescent="0.2">
      <c r="B282" s="104" t="s">
        <v>84</v>
      </c>
      <c r="C282" s="104"/>
      <c r="D282" s="29">
        <v>23</v>
      </c>
      <c r="E282" s="30">
        <v>0.89</v>
      </c>
      <c r="F282" s="30">
        <v>0.86599999999999999</v>
      </c>
      <c r="G282" s="31">
        <v>1</v>
      </c>
      <c r="H282" s="32">
        <v>1</v>
      </c>
      <c r="I282" s="32">
        <f>+AVERAGE(E282:E282:H282)</f>
        <v>0.93900000000000006</v>
      </c>
      <c r="J282" s="33"/>
      <c r="K282" s="34"/>
      <c r="L282" s="33"/>
      <c r="M282" s="9"/>
    </row>
    <row r="283" spans="2:15" ht="12.75" x14ac:dyDescent="0.2">
      <c r="B283" s="104" t="s">
        <v>42</v>
      </c>
      <c r="C283" s="104"/>
      <c r="D283" s="29">
        <v>3</v>
      </c>
      <c r="E283" s="30">
        <v>1</v>
      </c>
      <c r="F283" s="30">
        <v>1</v>
      </c>
      <c r="G283" s="31">
        <v>0.79</v>
      </c>
      <c r="H283" s="32">
        <v>0.83499999999999996</v>
      </c>
      <c r="I283" s="32">
        <f>+AVERAGE(E283:E283:H283)</f>
        <v>0.90625</v>
      </c>
      <c r="J283" s="33"/>
      <c r="K283" s="34"/>
      <c r="L283" s="33"/>
      <c r="M283" s="9"/>
    </row>
    <row r="284" spans="2:15" ht="12.75" x14ac:dyDescent="0.2">
      <c r="B284" s="107" t="s">
        <v>36</v>
      </c>
      <c r="C284" s="107"/>
      <c r="D284" s="107"/>
      <c r="E284" s="107"/>
      <c r="F284" s="107"/>
      <c r="G284" s="107"/>
      <c r="H284" s="107"/>
      <c r="I284" s="32">
        <f>+AVERAGE(I282:I283)</f>
        <v>0.92262500000000003</v>
      </c>
      <c r="J284" s="33"/>
      <c r="K284" s="34"/>
      <c r="L284" s="33"/>
      <c r="M284" s="9"/>
    </row>
    <row r="285" spans="2:15" ht="12.75" x14ac:dyDescent="0.2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2:15" ht="12.75" x14ac:dyDescent="0.2">
      <c r="B286" s="112" t="s">
        <v>12</v>
      </c>
      <c r="C286" s="113"/>
      <c r="D286" s="108" t="s">
        <v>1</v>
      </c>
      <c r="E286" s="116" t="s">
        <v>13</v>
      </c>
      <c r="F286" s="112" t="s">
        <v>46</v>
      </c>
      <c r="G286" s="113"/>
      <c r="H286" s="112" t="s">
        <v>16</v>
      </c>
      <c r="I286" s="113"/>
      <c r="J286" s="112" t="s">
        <v>17</v>
      </c>
      <c r="K286" s="113"/>
      <c r="L286" s="108" t="s">
        <v>37</v>
      </c>
      <c r="M286" s="108" t="s">
        <v>19</v>
      </c>
    </row>
    <row r="287" spans="2:15" ht="12.75" x14ac:dyDescent="0.2">
      <c r="B287" s="114"/>
      <c r="C287" s="115"/>
      <c r="D287" s="109"/>
      <c r="E287" s="117"/>
      <c r="F287" s="114"/>
      <c r="G287" s="115"/>
      <c r="H287" s="114"/>
      <c r="I287" s="115"/>
      <c r="J287" s="114"/>
      <c r="K287" s="115"/>
      <c r="L287" s="109"/>
      <c r="M287" s="109"/>
    </row>
    <row r="288" spans="2:15" ht="12.75" x14ac:dyDescent="0.2">
      <c r="B288" s="92" t="s">
        <v>47</v>
      </c>
      <c r="C288" s="93"/>
      <c r="D288" s="58">
        <v>7</v>
      </c>
      <c r="E288" s="57">
        <v>0.99</v>
      </c>
      <c r="F288" s="110">
        <v>0.97799999999999998</v>
      </c>
      <c r="G288" s="111"/>
      <c r="H288" s="110">
        <v>1</v>
      </c>
      <c r="I288" s="111"/>
      <c r="J288" s="110">
        <v>1</v>
      </c>
      <c r="K288" s="111"/>
      <c r="L288" s="57">
        <v>0.93</v>
      </c>
      <c r="M288" s="57">
        <f>+AVERAGE(E288:L288)</f>
        <v>0.97959999999999992</v>
      </c>
    </row>
    <row r="289" spans="2:15" ht="12.75" x14ac:dyDescent="0.2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</row>
    <row r="290" spans="2:15" ht="76.5" x14ac:dyDescent="0.2">
      <c r="B290" s="103" t="s">
        <v>12</v>
      </c>
      <c r="C290" s="103"/>
      <c r="D290" s="28" t="s">
        <v>1</v>
      </c>
      <c r="E290" s="55" t="s">
        <v>14</v>
      </c>
      <c r="F290" s="25" t="s">
        <v>40</v>
      </c>
      <c r="G290" s="56" t="s">
        <v>28</v>
      </c>
      <c r="H290" s="56" t="s">
        <v>17</v>
      </c>
      <c r="I290" s="56" t="s">
        <v>41</v>
      </c>
      <c r="J290" s="9"/>
      <c r="K290" s="9"/>
      <c r="L290" s="9"/>
      <c r="M290" s="9"/>
    </row>
    <row r="291" spans="2:15" ht="12.75" x14ac:dyDescent="0.2">
      <c r="B291" s="104" t="s">
        <v>80</v>
      </c>
      <c r="C291" s="104"/>
      <c r="D291" s="29">
        <v>9</v>
      </c>
      <c r="E291" s="30">
        <v>0.67</v>
      </c>
      <c r="F291" s="30">
        <v>0.71</v>
      </c>
      <c r="G291" s="31">
        <v>0.67</v>
      </c>
      <c r="H291" s="32">
        <v>0.72</v>
      </c>
      <c r="I291" s="32">
        <f>+AVERAGE(E291:E291:H291)</f>
        <v>0.69249999999999989</v>
      </c>
      <c r="J291" s="9"/>
      <c r="K291" s="9"/>
      <c r="L291" s="9"/>
      <c r="M291" s="9"/>
    </row>
    <row r="292" spans="2:15" ht="12.75" x14ac:dyDescent="0.2">
      <c r="B292" s="104" t="s">
        <v>80</v>
      </c>
      <c r="C292" s="104"/>
      <c r="D292" s="29">
        <v>11</v>
      </c>
      <c r="E292" s="30">
        <v>0.73</v>
      </c>
      <c r="F292" s="30">
        <v>0.79</v>
      </c>
      <c r="G292" s="31">
        <v>1</v>
      </c>
      <c r="H292" s="32">
        <v>0.85499999999999998</v>
      </c>
      <c r="I292" s="32">
        <f>+AVERAGE(E292:E292:H292)</f>
        <v>0.84375</v>
      </c>
      <c r="J292" s="9"/>
      <c r="K292" s="9"/>
      <c r="L292" s="9"/>
      <c r="M292" s="9"/>
    </row>
    <row r="293" spans="2:15" ht="12.75" x14ac:dyDescent="0.2"/>
    <row r="294" spans="2:15" ht="12.75" x14ac:dyDescent="0.2">
      <c r="B294" s="94" t="s">
        <v>12</v>
      </c>
      <c r="C294" s="94"/>
      <c r="D294" s="94" t="s">
        <v>1</v>
      </c>
      <c r="E294" s="95" t="s">
        <v>13</v>
      </c>
      <c r="F294" s="94" t="s">
        <v>31</v>
      </c>
      <c r="G294" s="94"/>
      <c r="H294" s="94" t="s">
        <v>28</v>
      </c>
      <c r="I294" s="94"/>
      <c r="J294" s="94" t="s">
        <v>32</v>
      </c>
      <c r="K294" s="94"/>
      <c r="L294" s="94" t="s">
        <v>33</v>
      </c>
      <c r="M294" s="94"/>
      <c r="N294" s="94" t="s">
        <v>34</v>
      </c>
      <c r="O294" s="94"/>
    </row>
    <row r="295" spans="2:15" ht="25.5" customHeight="1" x14ac:dyDescent="0.2">
      <c r="B295" s="94"/>
      <c r="C295" s="94"/>
      <c r="D295" s="94"/>
      <c r="E295" s="95"/>
      <c r="F295" s="94"/>
      <c r="G295" s="94"/>
      <c r="H295" s="94"/>
      <c r="I295" s="94"/>
      <c r="J295" s="94"/>
      <c r="K295" s="94"/>
      <c r="L295" s="94"/>
      <c r="M295" s="94"/>
      <c r="N295" s="94"/>
      <c r="O295" s="94"/>
    </row>
    <row r="296" spans="2:15" ht="12.75" x14ac:dyDescent="0.2">
      <c r="B296" s="91" t="s">
        <v>35</v>
      </c>
      <c r="C296" s="91"/>
      <c r="D296" s="58">
        <v>25</v>
      </c>
      <c r="E296" s="57">
        <v>0.90469999999999995</v>
      </c>
      <c r="F296" s="100">
        <v>0.72</v>
      </c>
      <c r="G296" s="101"/>
      <c r="H296" s="100">
        <v>0.93799999999999994</v>
      </c>
      <c r="I296" s="101"/>
      <c r="J296" s="100">
        <v>0.72</v>
      </c>
      <c r="K296" s="101"/>
      <c r="L296" s="100">
        <v>0.9</v>
      </c>
      <c r="M296" s="100"/>
      <c r="N296" s="100">
        <v>0.73</v>
      </c>
      <c r="O296" s="101"/>
    </row>
    <row r="297" spans="2:15" ht="12.75" x14ac:dyDescent="0.2">
      <c r="B297" s="96" t="s">
        <v>36</v>
      </c>
      <c r="C297" s="98"/>
      <c r="D297" s="94"/>
      <c r="E297" s="94"/>
      <c r="F297" s="94"/>
      <c r="G297" s="94"/>
      <c r="H297" s="94"/>
      <c r="I297" s="94"/>
      <c r="J297" s="94"/>
      <c r="K297" s="94"/>
      <c r="L297" s="94"/>
      <c r="M297" s="94"/>
      <c r="N297" s="102">
        <f>(E296+F296+H296+J296+L296+N296)/6</f>
        <v>0.8187833333333332</v>
      </c>
      <c r="O297" s="98"/>
    </row>
    <row r="298" spans="2:15" ht="12.75" x14ac:dyDescent="0.2"/>
    <row r="299" spans="2:15" ht="12.75" x14ac:dyDescent="0.2"/>
    <row r="300" spans="2:15" ht="12.75" x14ac:dyDescent="0.2"/>
    <row r="301" spans="2:15" ht="12.75" x14ac:dyDescent="0.2"/>
    <row r="302" spans="2:15" ht="12.75" x14ac:dyDescent="0.2"/>
    <row r="303" spans="2:15" ht="12.75" x14ac:dyDescent="0.2"/>
    <row r="304" spans="2:15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  <row r="1014" ht="12.75" x14ac:dyDescent="0.2"/>
    <row r="1015" ht="12.75" x14ac:dyDescent="0.2"/>
    <row r="1016" ht="12.75" x14ac:dyDescent="0.2"/>
    <row r="1017" ht="12.75" x14ac:dyDescent="0.2"/>
    <row r="1018" ht="12.75" x14ac:dyDescent="0.2"/>
    <row r="1019" ht="12.75" x14ac:dyDescent="0.2"/>
    <row r="1020" ht="12.75" x14ac:dyDescent="0.2"/>
    <row r="1021" ht="12.75" x14ac:dyDescent="0.2"/>
    <row r="1022" ht="12.75" x14ac:dyDescent="0.2"/>
    <row r="1023" ht="12.75" x14ac:dyDescent="0.2"/>
    <row r="1024" ht="12.75" x14ac:dyDescent="0.2"/>
    <row r="1025" ht="12.75" x14ac:dyDescent="0.2"/>
    <row r="1026" ht="12.75" x14ac:dyDescent="0.2"/>
    <row r="1027" ht="12.75" x14ac:dyDescent="0.2"/>
    <row r="1028" ht="12.75" x14ac:dyDescent="0.2"/>
    <row r="1029" ht="12.75" x14ac:dyDescent="0.2"/>
    <row r="1030" ht="12.75" x14ac:dyDescent="0.2"/>
    <row r="1031" ht="12.75" x14ac:dyDescent="0.2"/>
    <row r="1032" ht="12.75" x14ac:dyDescent="0.2"/>
    <row r="1033" ht="12.75" x14ac:dyDescent="0.2"/>
    <row r="1034" ht="12.75" x14ac:dyDescent="0.2"/>
    <row r="1035" ht="12.75" x14ac:dyDescent="0.2"/>
    <row r="1036" ht="12.75" x14ac:dyDescent="0.2"/>
    <row r="1037" ht="12.75" x14ac:dyDescent="0.2"/>
    <row r="1038" ht="12.75" x14ac:dyDescent="0.2"/>
    <row r="1039" ht="12.75" x14ac:dyDescent="0.2"/>
    <row r="1040" ht="12.75" x14ac:dyDescent="0.2"/>
    <row r="1041" ht="12.75" x14ac:dyDescent="0.2"/>
    <row r="1042" ht="12.75" x14ac:dyDescent="0.2"/>
    <row r="1043" ht="12.75" x14ac:dyDescent="0.2"/>
    <row r="1044" ht="12.75" x14ac:dyDescent="0.2"/>
    <row r="1045" ht="12.75" x14ac:dyDescent="0.2"/>
    <row r="1046" ht="12.75" x14ac:dyDescent="0.2"/>
    <row r="1047" ht="12.75" x14ac:dyDescent="0.2"/>
    <row r="1048" ht="12.75" x14ac:dyDescent="0.2"/>
    <row r="1049" ht="12.75" x14ac:dyDescent="0.2"/>
    <row r="1050" ht="12.75" x14ac:dyDescent="0.2"/>
    <row r="1051" ht="12.75" x14ac:dyDescent="0.2"/>
    <row r="1052" ht="12.75" x14ac:dyDescent="0.2"/>
    <row r="1053" ht="12.75" x14ac:dyDescent="0.2"/>
    <row r="1054" ht="12.75" x14ac:dyDescent="0.2"/>
    <row r="1055" ht="12.75" x14ac:dyDescent="0.2"/>
    <row r="1056" ht="12.75" x14ac:dyDescent="0.2"/>
    <row r="1057" ht="12.75" x14ac:dyDescent="0.2"/>
    <row r="1058" ht="12.75" x14ac:dyDescent="0.2"/>
    <row r="1059" ht="12.75" x14ac:dyDescent="0.2"/>
    <row r="1060" ht="12.75" x14ac:dyDescent="0.2"/>
    <row r="1061" ht="12.75" x14ac:dyDescent="0.2"/>
    <row r="1062" ht="12.75" x14ac:dyDescent="0.2"/>
    <row r="1063" ht="12.75" x14ac:dyDescent="0.2"/>
    <row r="1064" ht="12.75" x14ac:dyDescent="0.2"/>
    <row r="1065" ht="12.75" x14ac:dyDescent="0.2"/>
    <row r="1066" ht="12.75" x14ac:dyDescent="0.2"/>
    <row r="1067" ht="12.75" x14ac:dyDescent="0.2"/>
    <row r="1068" ht="12.75" x14ac:dyDescent="0.2"/>
    <row r="1069" ht="12.75" x14ac:dyDescent="0.2"/>
    <row r="1070" ht="12.75" x14ac:dyDescent="0.2"/>
    <row r="1071" ht="12.75" x14ac:dyDescent="0.2"/>
    <row r="1072" ht="12.75" x14ac:dyDescent="0.2"/>
    <row r="1073" ht="12.75" x14ac:dyDescent="0.2"/>
    <row r="1074" ht="12.75" x14ac:dyDescent="0.2"/>
    <row r="1075" ht="12.75" x14ac:dyDescent="0.2"/>
    <row r="1076" ht="12.75" x14ac:dyDescent="0.2"/>
    <row r="1077" ht="12.75" x14ac:dyDescent="0.2"/>
    <row r="1078" ht="12.75" x14ac:dyDescent="0.2"/>
    <row r="1079" ht="12.75" x14ac:dyDescent="0.2"/>
    <row r="1080" ht="12.75" x14ac:dyDescent="0.2"/>
    <row r="1081" ht="12.75" x14ac:dyDescent="0.2"/>
    <row r="1082" ht="12.75" x14ac:dyDescent="0.2"/>
    <row r="1083" ht="12.75" x14ac:dyDescent="0.2"/>
    <row r="1084" ht="12.75" x14ac:dyDescent="0.2"/>
    <row r="1085" ht="12.75" x14ac:dyDescent="0.2"/>
    <row r="1086" ht="12.75" x14ac:dyDescent="0.2"/>
    <row r="1087" ht="12.75" x14ac:dyDescent="0.2"/>
    <row r="1088" ht="12.75" x14ac:dyDescent="0.2"/>
    <row r="1089" ht="12.75" x14ac:dyDescent="0.2"/>
    <row r="1090" ht="12.75" x14ac:dyDescent="0.2"/>
    <row r="1091" ht="12.75" x14ac:dyDescent="0.2"/>
    <row r="1092" ht="12.75" x14ac:dyDescent="0.2"/>
    <row r="1093" ht="12.75" x14ac:dyDescent="0.2"/>
    <row r="1094" ht="12.75" x14ac:dyDescent="0.2"/>
    <row r="1095" ht="12.75" x14ac:dyDescent="0.2"/>
    <row r="1096" ht="12.75" x14ac:dyDescent="0.2"/>
    <row r="1097" ht="12.75" x14ac:dyDescent="0.2"/>
    <row r="1098" ht="12.75" x14ac:dyDescent="0.2"/>
    <row r="1099" ht="12.75" x14ac:dyDescent="0.2"/>
    <row r="1100" ht="12.75" x14ac:dyDescent="0.2"/>
    <row r="1101" ht="12.75" x14ac:dyDescent="0.2"/>
    <row r="1102" ht="12.75" x14ac:dyDescent="0.2"/>
    <row r="1103" ht="12.75" x14ac:dyDescent="0.2"/>
    <row r="1104" ht="12.75" x14ac:dyDescent="0.2"/>
    <row r="1105" ht="12.75" x14ac:dyDescent="0.2"/>
    <row r="1106" ht="12.75" x14ac:dyDescent="0.2"/>
    <row r="1107" ht="12.75" x14ac:dyDescent="0.2"/>
    <row r="1108" ht="12.75" x14ac:dyDescent="0.2"/>
    <row r="1109" ht="12.75" x14ac:dyDescent="0.2"/>
    <row r="1110" ht="12.75" x14ac:dyDescent="0.2"/>
    <row r="1111" ht="12.75" x14ac:dyDescent="0.2"/>
    <row r="1112" ht="12.75" x14ac:dyDescent="0.2"/>
    <row r="1113" ht="12.75" x14ac:dyDescent="0.2"/>
    <row r="1114" ht="12.75" x14ac:dyDescent="0.2"/>
    <row r="1115" ht="12.75" x14ac:dyDescent="0.2"/>
    <row r="1116" ht="12.75" x14ac:dyDescent="0.2"/>
    <row r="1117" ht="12.75" x14ac:dyDescent="0.2"/>
    <row r="1118" ht="12.75" x14ac:dyDescent="0.2"/>
    <row r="1119" ht="12.75" x14ac:dyDescent="0.2"/>
    <row r="1120" ht="12.75" x14ac:dyDescent="0.2"/>
    <row r="1121" ht="12.75" x14ac:dyDescent="0.2"/>
    <row r="1122" ht="12.75" x14ac:dyDescent="0.2"/>
    <row r="1123" ht="12.75" x14ac:dyDescent="0.2"/>
    <row r="1124" ht="12.75" x14ac:dyDescent="0.2"/>
    <row r="1125" ht="12.75" x14ac:dyDescent="0.2"/>
    <row r="1126" ht="12.75" x14ac:dyDescent="0.2"/>
    <row r="1127" ht="12.75" x14ac:dyDescent="0.2"/>
    <row r="1128" ht="12.75" x14ac:dyDescent="0.2"/>
    <row r="1129" ht="12.75" x14ac:dyDescent="0.2"/>
    <row r="1130" ht="12.75" x14ac:dyDescent="0.2"/>
    <row r="1131" ht="12.75" x14ac:dyDescent="0.2"/>
    <row r="1132" ht="12.75" x14ac:dyDescent="0.2"/>
    <row r="1133" ht="12.75" x14ac:dyDescent="0.2"/>
    <row r="1134" ht="12.75" x14ac:dyDescent="0.2"/>
    <row r="1135" ht="12.75" x14ac:dyDescent="0.2"/>
    <row r="1136" ht="12.75" x14ac:dyDescent="0.2"/>
    <row r="1137" ht="12.75" x14ac:dyDescent="0.2"/>
    <row r="1138" ht="12.75" x14ac:dyDescent="0.2"/>
    <row r="1139" ht="12.75" x14ac:dyDescent="0.2"/>
    <row r="1140" ht="12.75" x14ac:dyDescent="0.2"/>
    <row r="1141" ht="12.75" x14ac:dyDescent="0.2"/>
    <row r="1142" ht="12.75" x14ac:dyDescent="0.2"/>
    <row r="1143" ht="12.75" x14ac:dyDescent="0.2"/>
    <row r="1144" ht="12.75" x14ac:dyDescent="0.2"/>
    <row r="1145" ht="12.75" x14ac:dyDescent="0.2"/>
    <row r="1146" ht="12.75" x14ac:dyDescent="0.2"/>
    <row r="1147" ht="12.75" x14ac:dyDescent="0.2"/>
    <row r="1148" ht="12.75" x14ac:dyDescent="0.2"/>
    <row r="1149" ht="12.75" x14ac:dyDescent="0.2"/>
    <row r="1150" ht="12.75" x14ac:dyDescent="0.2"/>
    <row r="1151" ht="12.75" x14ac:dyDescent="0.2"/>
    <row r="1152" ht="12.75" x14ac:dyDescent="0.2"/>
    <row r="1153" ht="12.75" x14ac:dyDescent="0.2"/>
    <row r="1154" ht="12.75" x14ac:dyDescent="0.2"/>
    <row r="1155" ht="12.75" x14ac:dyDescent="0.2"/>
    <row r="1156" ht="12.75" x14ac:dyDescent="0.2"/>
    <row r="1157" ht="12.75" x14ac:dyDescent="0.2"/>
    <row r="1158" ht="12.75" x14ac:dyDescent="0.2"/>
    <row r="1159" ht="12.75" x14ac:dyDescent="0.2"/>
    <row r="1160" ht="12.75" x14ac:dyDescent="0.2"/>
    <row r="1161" ht="12.75" x14ac:dyDescent="0.2"/>
    <row r="1162" ht="12.75" x14ac:dyDescent="0.2"/>
    <row r="1163" ht="12.75" x14ac:dyDescent="0.2"/>
    <row r="1164" ht="12.75" x14ac:dyDescent="0.2"/>
    <row r="1165" ht="12.75" x14ac:dyDescent="0.2"/>
    <row r="1166" ht="12.75" x14ac:dyDescent="0.2"/>
    <row r="1167" ht="12.75" x14ac:dyDescent="0.2"/>
    <row r="1168" ht="12.75" x14ac:dyDescent="0.2"/>
    <row r="1169" ht="12.75" x14ac:dyDescent="0.2"/>
    <row r="1170" ht="12.75" x14ac:dyDescent="0.2"/>
    <row r="1171" ht="12.75" x14ac:dyDescent="0.2"/>
    <row r="1172" ht="12.75" x14ac:dyDescent="0.2"/>
    <row r="1173" ht="12.75" x14ac:dyDescent="0.2"/>
    <row r="1174" ht="12.75" x14ac:dyDescent="0.2"/>
    <row r="1175" ht="12.75" x14ac:dyDescent="0.2"/>
    <row r="1176" ht="12.75" x14ac:dyDescent="0.2"/>
    <row r="1177" ht="12.75" x14ac:dyDescent="0.2"/>
    <row r="1178" ht="12.75" x14ac:dyDescent="0.2"/>
    <row r="1179" ht="12.75" x14ac:dyDescent="0.2"/>
    <row r="1180" ht="12.75" x14ac:dyDescent="0.2"/>
    <row r="1181" ht="12.75" x14ac:dyDescent="0.2"/>
    <row r="1182" ht="12.75" x14ac:dyDescent="0.2"/>
    <row r="1183" ht="12.75" x14ac:dyDescent="0.2"/>
    <row r="1184" ht="12.75" x14ac:dyDescent="0.2"/>
    <row r="1185" ht="12.75" x14ac:dyDescent="0.2"/>
    <row r="1186" ht="12.75" x14ac:dyDescent="0.2"/>
    <row r="1187" ht="12.75" x14ac:dyDescent="0.2"/>
    <row r="1188" ht="12.75" x14ac:dyDescent="0.2"/>
    <row r="1189" ht="12.75" x14ac:dyDescent="0.2"/>
  </sheetData>
  <mergeCells count="408">
    <mergeCell ref="N294:O295"/>
    <mergeCell ref="B296:C296"/>
    <mergeCell ref="F296:G296"/>
    <mergeCell ref="H296:I296"/>
    <mergeCell ref="J296:K296"/>
    <mergeCell ref="L296:M296"/>
    <mergeCell ref="N296:O296"/>
    <mergeCell ref="B297:C297"/>
    <mergeCell ref="D297:M297"/>
    <mergeCell ref="N297:O297"/>
    <mergeCell ref="L286:L287"/>
    <mergeCell ref="M286:M287"/>
    <mergeCell ref="B288:C288"/>
    <mergeCell ref="F288:G288"/>
    <mergeCell ref="H288:I288"/>
    <mergeCell ref="J288:K288"/>
    <mergeCell ref="B290:C290"/>
    <mergeCell ref="B291:C291"/>
    <mergeCell ref="B294:C295"/>
    <mergeCell ref="D294:D295"/>
    <mergeCell ref="E294:E295"/>
    <mergeCell ref="F294:G295"/>
    <mergeCell ref="H294:I295"/>
    <mergeCell ref="J294:K295"/>
    <mergeCell ref="L294:M295"/>
    <mergeCell ref="B292:C292"/>
    <mergeCell ref="B278:C278"/>
    <mergeCell ref="F278:G278"/>
    <mergeCell ref="H278:I278"/>
    <mergeCell ref="J278:K278"/>
    <mergeCell ref="B279:K279"/>
    <mergeCell ref="B281:C281"/>
    <mergeCell ref="B282:C282"/>
    <mergeCell ref="B286:C287"/>
    <mergeCell ref="D286:D287"/>
    <mergeCell ref="E286:E287"/>
    <mergeCell ref="F286:G287"/>
    <mergeCell ref="H286:I287"/>
    <mergeCell ref="J286:K287"/>
    <mergeCell ref="B283:C283"/>
    <mergeCell ref="B284:H284"/>
    <mergeCell ref="B275:C276"/>
    <mergeCell ref="D275:D276"/>
    <mergeCell ref="E275:E276"/>
    <mergeCell ref="F275:G276"/>
    <mergeCell ref="H275:I276"/>
    <mergeCell ref="J275:K276"/>
    <mergeCell ref="L275:L276"/>
    <mergeCell ref="B277:C277"/>
    <mergeCell ref="F277:G277"/>
    <mergeCell ref="H277:I277"/>
    <mergeCell ref="J277:K277"/>
    <mergeCell ref="B263:C263"/>
    <mergeCell ref="B264:C264"/>
    <mergeCell ref="B265:C265"/>
    <mergeCell ref="B266:C266"/>
    <mergeCell ref="B267:C267"/>
    <mergeCell ref="B269:J269"/>
    <mergeCell ref="B271:C271"/>
    <mergeCell ref="B272:C272"/>
    <mergeCell ref="B273:H273"/>
    <mergeCell ref="M250:M251"/>
    <mergeCell ref="B252:C252"/>
    <mergeCell ref="F252:G252"/>
    <mergeCell ref="H252:I252"/>
    <mergeCell ref="J252:K252"/>
    <mergeCell ref="B254:C254"/>
    <mergeCell ref="B255:C255"/>
    <mergeCell ref="B261:C261"/>
    <mergeCell ref="B262:C262"/>
    <mergeCell ref="B256:C256"/>
    <mergeCell ref="B257:H257"/>
    <mergeCell ref="B247:C247"/>
    <mergeCell ref="B248:C248"/>
    <mergeCell ref="B250:C251"/>
    <mergeCell ref="D250:D251"/>
    <mergeCell ref="E250:E251"/>
    <mergeCell ref="F250:G251"/>
    <mergeCell ref="H250:I251"/>
    <mergeCell ref="J250:K251"/>
    <mergeCell ref="L250:L251"/>
    <mergeCell ref="B243:C243"/>
    <mergeCell ref="F243:G243"/>
    <mergeCell ref="H243:I243"/>
    <mergeCell ref="J243:K243"/>
    <mergeCell ref="B244:C244"/>
    <mergeCell ref="F244:G244"/>
    <mergeCell ref="H244:I244"/>
    <mergeCell ref="J244:K244"/>
    <mergeCell ref="B245:K245"/>
    <mergeCell ref="B238:C238"/>
    <mergeCell ref="B239:H239"/>
    <mergeCell ref="B241:C242"/>
    <mergeCell ref="D241:D242"/>
    <mergeCell ref="E241:E242"/>
    <mergeCell ref="F241:G242"/>
    <mergeCell ref="H241:I242"/>
    <mergeCell ref="J241:K242"/>
    <mergeCell ref="L241:L242"/>
    <mergeCell ref="B227:C227"/>
    <mergeCell ref="B228:C228"/>
    <mergeCell ref="B229:C229"/>
    <mergeCell ref="B230:C230"/>
    <mergeCell ref="B231:C231"/>
    <mergeCell ref="B232:C232"/>
    <mergeCell ref="B233:C233"/>
    <mergeCell ref="B235:J235"/>
    <mergeCell ref="B237:C237"/>
    <mergeCell ref="B220:K220"/>
    <mergeCell ref="B222:C222"/>
    <mergeCell ref="B223:C223"/>
    <mergeCell ref="B36:C36"/>
    <mergeCell ref="L216:L217"/>
    <mergeCell ref="B218:C218"/>
    <mergeCell ref="F218:G218"/>
    <mergeCell ref="H218:I218"/>
    <mergeCell ref="J218:K218"/>
    <mergeCell ref="B219:C219"/>
    <mergeCell ref="F219:G219"/>
    <mergeCell ref="H219:I219"/>
    <mergeCell ref="J219:K219"/>
    <mergeCell ref="B210:J210"/>
    <mergeCell ref="B212:C212"/>
    <mergeCell ref="B213:C213"/>
    <mergeCell ref="B214:H214"/>
    <mergeCell ref="B216:C217"/>
    <mergeCell ref="D216:D217"/>
    <mergeCell ref="E216:E217"/>
    <mergeCell ref="F216:G217"/>
    <mergeCell ref="H216:I217"/>
    <mergeCell ref="J216:K217"/>
    <mergeCell ref="B203:C203"/>
    <mergeCell ref="B204:C204"/>
    <mergeCell ref="B205:C205"/>
    <mergeCell ref="B206:C206"/>
    <mergeCell ref="B207:C207"/>
    <mergeCell ref="B208:C208"/>
    <mergeCell ref="B197:C197"/>
    <mergeCell ref="F197:G197"/>
    <mergeCell ref="H197:I197"/>
    <mergeCell ref="J197:K197"/>
    <mergeCell ref="B198:K198"/>
    <mergeCell ref="B202:C202"/>
    <mergeCell ref="J194:K195"/>
    <mergeCell ref="L194:L195"/>
    <mergeCell ref="B196:C196"/>
    <mergeCell ref="F196:G196"/>
    <mergeCell ref="H196:I196"/>
    <mergeCell ref="J196:K196"/>
    <mergeCell ref="B192:H192"/>
    <mergeCell ref="B194:C195"/>
    <mergeCell ref="D194:D195"/>
    <mergeCell ref="E194:E195"/>
    <mergeCell ref="F194:G195"/>
    <mergeCell ref="H194:I195"/>
    <mergeCell ref="B185:C185"/>
    <mergeCell ref="B186:J186"/>
    <mergeCell ref="B188:C188"/>
    <mergeCell ref="B189:C189"/>
    <mergeCell ref="B190:C190"/>
    <mergeCell ref="B191:C191"/>
    <mergeCell ref="B179:C179"/>
    <mergeCell ref="B180:C180"/>
    <mergeCell ref="B181:C181"/>
    <mergeCell ref="B182:C182"/>
    <mergeCell ref="B183:C183"/>
    <mergeCell ref="B184:C184"/>
    <mergeCell ref="J173:K174"/>
    <mergeCell ref="L173:L174"/>
    <mergeCell ref="M173:M174"/>
    <mergeCell ref="B175:C175"/>
    <mergeCell ref="F175:G175"/>
    <mergeCell ref="H175:I175"/>
    <mergeCell ref="J175:K175"/>
    <mergeCell ref="B170:C170"/>
    <mergeCell ref="F170:G170"/>
    <mergeCell ref="H170:I170"/>
    <mergeCell ref="J170:K170"/>
    <mergeCell ref="B171:K171"/>
    <mergeCell ref="B173:C174"/>
    <mergeCell ref="D173:D174"/>
    <mergeCell ref="E173:E174"/>
    <mergeCell ref="F173:G174"/>
    <mergeCell ref="H173:I174"/>
    <mergeCell ref="J167:K168"/>
    <mergeCell ref="L167:L168"/>
    <mergeCell ref="B169:C169"/>
    <mergeCell ref="F169:G169"/>
    <mergeCell ref="H169:I169"/>
    <mergeCell ref="J169:K169"/>
    <mergeCell ref="B165:H165"/>
    <mergeCell ref="B167:C168"/>
    <mergeCell ref="D167:D168"/>
    <mergeCell ref="E167:E168"/>
    <mergeCell ref="F167:G168"/>
    <mergeCell ref="H167:I168"/>
    <mergeCell ref="B158:C158"/>
    <mergeCell ref="B159:J159"/>
    <mergeCell ref="B161:C161"/>
    <mergeCell ref="B162:C162"/>
    <mergeCell ref="B163:C163"/>
    <mergeCell ref="B164:C164"/>
    <mergeCell ref="B152:C152"/>
    <mergeCell ref="B153:C153"/>
    <mergeCell ref="B154:C154"/>
    <mergeCell ref="B155:C155"/>
    <mergeCell ref="B156:C156"/>
    <mergeCell ref="B157:C157"/>
    <mergeCell ref="L146:L147"/>
    <mergeCell ref="M146:M147"/>
    <mergeCell ref="B148:C148"/>
    <mergeCell ref="F148:G148"/>
    <mergeCell ref="H148:I148"/>
    <mergeCell ref="J148:K148"/>
    <mergeCell ref="B144:K144"/>
    <mergeCell ref="B146:C147"/>
    <mergeCell ref="D146:D147"/>
    <mergeCell ref="E146:E147"/>
    <mergeCell ref="F146:G147"/>
    <mergeCell ref="H146:I147"/>
    <mergeCell ref="J146:K147"/>
    <mergeCell ref="J141:K142"/>
    <mergeCell ref="L141:L142"/>
    <mergeCell ref="B143:C143"/>
    <mergeCell ref="F143:G143"/>
    <mergeCell ref="H143:I143"/>
    <mergeCell ref="J143:K143"/>
    <mergeCell ref="B138:C138"/>
    <mergeCell ref="B139:H139"/>
    <mergeCell ref="B141:C142"/>
    <mergeCell ref="D141:D142"/>
    <mergeCell ref="E141:E142"/>
    <mergeCell ref="F141:G142"/>
    <mergeCell ref="H141:I142"/>
    <mergeCell ref="B131:C131"/>
    <mergeCell ref="B132:C132"/>
    <mergeCell ref="B133:J133"/>
    <mergeCell ref="B135:C135"/>
    <mergeCell ref="B136:C136"/>
    <mergeCell ref="B137:C137"/>
    <mergeCell ref="B125:C125"/>
    <mergeCell ref="B126:C126"/>
    <mergeCell ref="B127:C127"/>
    <mergeCell ref="B128:C128"/>
    <mergeCell ref="B129:C129"/>
    <mergeCell ref="B130:C130"/>
    <mergeCell ref="J119:K120"/>
    <mergeCell ref="L119:L120"/>
    <mergeCell ref="M119:M120"/>
    <mergeCell ref="B121:C121"/>
    <mergeCell ref="F121:G121"/>
    <mergeCell ref="H121:I121"/>
    <mergeCell ref="J121:K121"/>
    <mergeCell ref="B113:C113"/>
    <mergeCell ref="B114:C114"/>
    <mergeCell ref="B115:C115"/>
    <mergeCell ref="B116:C116"/>
    <mergeCell ref="B117:H117"/>
    <mergeCell ref="B119:C120"/>
    <mergeCell ref="D119:D120"/>
    <mergeCell ref="E119:E120"/>
    <mergeCell ref="F119:G120"/>
    <mergeCell ref="H119:I120"/>
    <mergeCell ref="L108:L109"/>
    <mergeCell ref="B110:C110"/>
    <mergeCell ref="F110:G110"/>
    <mergeCell ref="H110:I110"/>
    <mergeCell ref="J110:K110"/>
    <mergeCell ref="B111:K111"/>
    <mergeCell ref="B105:C105"/>
    <mergeCell ref="B106:J106"/>
    <mergeCell ref="B108:C109"/>
    <mergeCell ref="D108:D109"/>
    <mergeCell ref="E108:E109"/>
    <mergeCell ref="F108:G109"/>
    <mergeCell ref="H108:I109"/>
    <mergeCell ref="J108:K109"/>
    <mergeCell ref="B99:C99"/>
    <mergeCell ref="B100:C100"/>
    <mergeCell ref="B101:C101"/>
    <mergeCell ref="B102:C102"/>
    <mergeCell ref="B103:C103"/>
    <mergeCell ref="B104:C104"/>
    <mergeCell ref="L93:L94"/>
    <mergeCell ref="M93:M94"/>
    <mergeCell ref="B95:C95"/>
    <mergeCell ref="F95:G95"/>
    <mergeCell ref="H95:I95"/>
    <mergeCell ref="J95:K95"/>
    <mergeCell ref="B93:C94"/>
    <mergeCell ref="D93:D94"/>
    <mergeCell ref="E93:E94"/>
    <mergeCell ref="F93:G94"/>
    <mergeCell ref="H93:I94"/>
    <mergeCell ref="J93:K94"/>
    <mergeCell ref="B85:K85"/>
    <mergeCell ref="B87:C87"/>
    <mergeCell ref="B88:C88"/>
    <mergeCell ref="B89:C89"/>
    <mergeCell ref="B90:C90"/>
    <mergeCell ref="B91:H91"/>
    <mergeCell ref="L81:L82"/>
    <mergeCell ref="B83:C83"/>
    <mergeCell ref="F83:G83"/>
    <mergeCell ref="H83:I83"/>
    <mergeCell ref="J83:K83"/>
    <mergeCell ref="B84:C84"/>
    <mergeCell ref="F84:G84"/>
    <mergeCell ref="H84:I84"/>
    <mergeCell ref="J84:K84"/>
    <mergeCell ref="B76:C76"/>
    <mergeCell ref="B77:C77"/>
    <mergeCell ref="B78:C78"/>
    <mergeCell ref="B79:J79"/>
    <mergeCell ref="B81:C82"/>
    <mergeCell ref="D81:D82"/>
    <mergeCell ref="E81:E82"/>
    <mergeCell ref="F81:G82"/>
    <mergeCell ref="H81:I82"/>
    <mergeCell ref="J81:K82"/>
    <mergeCell ref="B67:K67"/>
    <mergeCell ref="B71:C71"/>
    <mergeCell ref="B72:C72"/>
    <mergeCell ref="B73:C73"/>
    <mergeCell ref="B74:C74"/>
    <mergeCell ref="B75:C75"/>
    <mergeCell ref="L63:L64"/>
    <mergeCell ref="B65:C65"/>
    <mergeCell ref="F65:G65"/>
    <mergeCell ref="H65:I65"/>
    <mergeCell ref="J65:K65"/>
    <mergeCell ref="B66:C66"/>
    <mergeCell ref="F66:G66"/>
    <mergeCell ref="H66:I66"/>
    <mergeCell ref="J66:K66"/>
    <mergeCell ref="B63:C64"/>
    <mergeCell ref="D63:D64"/>
    <mergeCell ref="E63:E64"/>
    <mergeCell ref="F63:G64"/>
    <mergeCell ref="H63:I64"/>
    <mergeCell ref="J63:K64"/>
    <mergeCell ref="B56:C56"/>
    <mergeCell ref="B57:C57"/>
    <mergeCell ref="B58:C58"/>
    <mergeCell ref="B59:C59"/>
    <mergeCell ref="B60:C60"/>
    <mergeCell ref="B61:J61"/>
    <mergeCell ref="L50:L51"/>
    <mergeCell ref="M50:M51"/>
    <mergeCell ref="B52:C52"/>
    <mergeCell ref="F52:G52"/>
    <mergeCell ref="H52:I52"/>
    <mergeCell ref="J52:K52"/>
    <mergeCell ref="B50:C51"/>
    <mergeCell ref="D50:D51"/>
    <mergeCell ref="E50:E51"/>
    <mergeCell ref="F50:G51"/>
    <mergeCell ref="H50:I51"/>
    <mergeCell ref="J50:K51"/>
    <mergeCell ref="B42:K42"/>
    <mergeCell ref="B44:C44"/>
    <mergeCell ref="B45:C45"/>
    <mergeCell ref="B46:C46"/>
    <mergeCell ref="B47:C47"/>
    <mergeCell ref="B48:H48"/>
    <mergeCell ref="B40:C40"/>
    <mergeCell ref="F40:G40"/>
    <mergeCell ref="H40:I40"/>
    <mergeCell ref="J40:K40"/>
    <mergeCell ref="B41:C41"/>
    <mergeCell ref="F41:G41"/>
    <mergeCell ref="H41:I41"/>
    <mergeCell ref="J41:K41"/>
    <mergeCell ref="D36:M36"/>
    <mergeCell ref="N36:O36"/>
    <mergeCell ref="B38:C39"/>
    <mergeCell ref="D38:D39"/>
    <mergeCell ref="E38:E39"/>
    <mergeCell ref="F38:G39"/>
    <mergeCell ref="H38:I39"/>
    <mergeCell ref="J38:K39"/>
    <mergeCell ref="L38:L39"/>
    <mergeCell ref="L33:M34"/>
    <mergeCell ref="N33:O34"/>
    <mergeCell ref="B35:C35"/>
    <mergeCell ref="F35:G35"/>
    <mergeCell ref="H35:I35"/>
    <mergeCell ref="J35:K35"/>
    <mergeCell ref="L35:M35"/>
    <mergeCell ref="N35:O35"/>
    <mergeCell ref="B33:C34"/>
    <mergeCell ref="D33:D34"/>
    <mergeCell ref="E33:E34"/>
    <mergeCell ref="F33:G34"/>
    <mergeCell ref="H33:I34"/>
    <mergeCell ref="J33:K34"/>
    <mergeCell ref="B24:C24"/>
    <mergeCell ref="B25:C25"/>
    <mergeCell ref="B27:J27"/>
    <mergeCell ref="B29:C29"/>
    <mergeCell ref="B30:C30"/>
    <mergeCell ref="B31:H31"/>
    <mergeCell ref="C2:K2"/>
    <mergeCell ref="B19:C19"/>
    <mergeCell ref="B20:C20"/>
    <mergeCell ref="B21:C21"/>
    <mergeCell ref="B22:C22"/>
    <mergeCell ref="B23:C23"/>
  </mergeCells>
  <pageMargins left="0.25" right="0.25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workbookViewId="0">
      <selection activeCell="H17" sqref="H17"/>
    </sheetView>
  </sheetViews>
  <sheetFormatPr baseColWidth="10" defaultRowHeight="15" x14ac:dyDescent="0.25"/>
  <cols>
    <col min="1" max="1" width="4.140625" customWidth="1"/>
    <col min="2" max="2" width="15.140625" customWidth="1"/>
    <col min="3" max="13" width="12.28515625" customWidth="1"/>
    <col min="15" max="15" width="31.42578125" customWidth="1"/>
  </cols>
  <sheetData>
    <row r="1" spans="2:16" ht="46.5" customHeight="1" x14ac:dyDescent="0.25">
      <c r="B1" s="46"/>
      <c r="C1" s="125" t="s">
        <v>88</v>
      </c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3" spans="2:16" ht="15.75" x14ac:dyDescent="0.3">
      <c r="B3" s="121" t="s">
        <v>62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O3" s="120" t="s">
        <v>91</v>
      </c>
      <c r="P3" s="120"/>
    </row>
    <row r="4" spans="2:16" x14ac:dyDescent="0.25">
      <c r="B4" s="3" t="s">
        <v>63</v>
      </c>
      <c r="C4" s="3" t="s">
        <v>11</v>
      </c>
      <c r="D4" s="3" t="s">
        <v>48</v>
      </c>
      <c r="E4" s="3" t="s">
        <v>49</v>
      </c>
      <c r="F4" s="3" t="s">
        <v>54</v>
      </c>
      <c r="G4" s="3" t="s">
        <v>55</v>
      </c>
      <c r="H4" s="3" t="s">
        <v>57</v>
      </c>
      <c r="I4" s="3" t="s">
        <v>59</v>
      </c>
      <c r="J4" s="3" t="s">
        <v>60</v>
      </c>
      <c r="K4" s="59" t="s">
        <v>79</v>
      </c>
      <c r="L4" s="59" t="s">
        <v>81</v>
      </c>
      <c r="M4" s="3" t="s">
        <v>64</v>
      </c>
      <c r="O4" s="80" t="s">
        <v>63</v>
      </c>
      <c r="P4" s="80" t="s">
        <v>64</v>
      </c>
    </row>
    <row r="5" spans="2:16" ht="25.5" x14ac:dyDescent="0.25">
      <c r="B5" s="47" t="s">
        <v>65</v>
      </c>
      <c r="C5" s="10">
        <v>92</v>
      </c>
      <c r="D5" s="10">
        <v>87</v>
      </c>
      <c r="E5" s="10">
        <v>81</v>
      </c>
      <c r="F5" s="10">
        <v>94</v>
      </c>
      <c r="G5" s="10">
        <v>95</v>
      </c>
      <c r="H5" s="10">
        <v>94</v>
      </c>
      <c r="I5" s="10">
        <v>94</v>
      </c>
      <c r="J5" s="10">
        <v>96</v>
      </c>
      <c r="K5" s="58">
        <f>(97+99+100+91+95+85+98)/7</f>
        <v>95</v>
      </c>
      <c r="L5" s="60">
        <f>(87+100+100+92+88+89+98)/7</f>
        <v>93.428571428571431</v>
      </c>
      <c r="M5" s="48">
        <f t="shared" ref="M5:M10" si="0">(C5+D5+E5+F5+G5+H5+I5+J5+K5+L5)/10</f>
        <v>92.142857142857139</v>
      </c>
      <c r="O5" s="81" t="s">
        <v>65</v>
      </c>
      <c r="P5" s="82">
        <v>92.142857142857139</v>
      </c>
    </row>
    <row r="6" spans="2:16" ht="25.5" x14ac:dyDescent="0.25">
      <c r="B6" s="47" t="s">
        <v>66</v>
      </c>
      <c r="C6" s="10">
        <v>96</v>
      </c>
      <c r="D6" s="10">
        <v>85</v>
      </c>
      <c r="E6" s="10">
        <v>90</v>
      </c>
      <c r="F6" s="10">
        <v>92</v>
      </c>
      <c r="G6" s="10">
        <v>90</v>
      </c>
      <c r="H6" s="10">
        <v>91</v>
      </c>
      <c r="I6" s="10">
        <v>91</v>
      </c>
      <c r="J6" s="10">
        <v>97</v>
      </c>
      <c r="K6" s="60">
        <f>(97+100+100+91+99+81+99)/7</f>
        <v>95.285714285714292</v>
      </c>
      <c r="L6" s="60">
        <f>(91+100+100+98+91+89+94)/7</f>
        <v>94.714285714285708</v>
      </c>
      <c r="M6" s="48">
        <f t="shared" si="0"/>
        <v>92.2</v>
      </c>
      <c r="O6" s="81" t="s">
        <v>66</v>
      </c>
      <c r="P6" s="82">
        <v>92.2</v>
      </c>
    </row>
    <row r="7" spans="2:16" ht="25.5" x14ac:dyDescent="0.25">
      <c r="B7" s="47" t="s">
        <v>15</v>
      </c>
      <c r="C7" s="10">
        <v>95</v>
      </c>
      <c r="D7" s="10">
        <v>96</v>
      </c>
      <c r="E7" s="10">
        <v>93</v>
      </c>
      <c r="F7" s="10">
        <v>100</v>
      </c>
      <c r="G7" s="10">
        <v>99</v>
      </c>
      <c r="H7" s="10">
        <v>97</v>
      </c>
      <c r="I7" s="10">
        <v>99</v>
      </c>
      <c r="J7" s="10">
        <v>96</v>
      </c>
      <c r="K7" s="60">
        <f>(95+99+100+96+100+87+100)/7</f>
        <v>96.714285714285708</v>
      </c>
      <c r="L7" s="60">
        <f>(96+100+100+99+96+91+99)/7</f>
        <v>97.285714285714292</v>
      </c>
      <c r="M7" s="48">
        <f t="shared" si="0"/>
        <v>96.9</v>
      </c>
      <c r="O7" s="81" t="s">
        <v>15</v>
      </c>
      <c r="P7" s="82">
        <v>96.9</v>
      </c>
    </row>
    <row r="8" spans="2:16" ht="25.5" x14ac:dyDescent="0.25">
      <c r="B8" s="47" t="s">
        <v>67</v>
      </c>
      <c r="C8" s="10">
        <v>91</v>
      </c>
      <c r="D8" s="10">
        <v>88</v>
      </c>
      <c r="E8" s="10">
        <v>86</v>
      </c>
      <c r="F8" s="10">
        <v>88</v>
      </c>
      <c r="G8" s="10">
        <v>89</v>
      </c>
      <c r="H8" s="10">
        <v>89</v>
      </c>
      <c r="I8" s="10">
        <v>87</v>
      </c>
      <c r="J8" s="10">
        <v>87</v>
      </c>
      <c r="K8" s="60">
        <f>(92+93+100+81+90+59+99)/7</f>
        <v>87.714285714285708</v>
      </c>
      <c r="L8" s="60">
        <f>(86+100+99+96+82+68+96)/7</f>
        <v>89.571428571428569</v>
      </c>
      <c r="M8" s="48">
        <f t="shared" si="0"/>
        <v>88.228571428571428</v>
      </c>
      <c r="O8" s="81" t="s">
        <v>67</v>
      </c>
      <c r="P8" s="82">
        <v>88.228571428571428</v>
      </c>
    </row>
    <row r="9" spans="2:16" ht="25.5" x14ac:dyDescent="0.25">
      <c r="B9" s="47" t="s">
        <v>68</v>
      </c>
      <c r="C9" s="10">
        <v>96</v>
      </c>
      <c r="D9" s="10">
        <v>100</v>
      </c>
      <c r="E9" s="10">
        <v>98</v>
      </c>
      <c r="F9" s="10">
        <v>100</v>
      </c>
      <c r="G9" s="10">
        <v>100</v>
      </c>
      <c r="H9" s="10">
        <v>100</v>
      </c>
      <c r="I9" s="10">
        <v>99</v>
      </c>
      <c r="J9" s="10">
        <v>99</v>
      </c>
      <c r="K9" s="58">
        <f>700/7</f>
        <v>100</v>
      </c>
      <c r="L9" s="60">
        <f>700/7</f>
        <v>100</v>
      </c>
      <c r="M9" s="48">
        <f t="shared" si="0"/>
        <v>99.2</v>
      </c>
      <c r="O9" s="81" t="s">
        <v>68</v>
      </c>
      <c r="P9" s="82">
        <v>99.2</v>
      </c>
    </row>
    <row r="10" spans="2:16" ht="25.5" x14ac:dyDescent="0.25">
      <c r="B10" s="47" t="s">
        <v>69</v>
      </c>
      <c r="C10" s="10">
        <v>94</v>
      </c>
      <c r="D10" s="10">
        <v>95</v>
      </c>
      <c r="E10" s="10">
        <v>93</v>
      </c>
      <c r="F10" s="10">
        <v>95</v>
      </c>
      <c r="G10" s="10">
        <v>99</v>
      </c>
      <c r="H10" s="10">
        <v>94</v>
      </c>
      <c r="I10" s="10">
        <v>96</v>
      </c>
      <c r="J10" s="10">
        <v>97</v>
      </c>
      <c r="K10" s="60">
        <f>(97+98+99+97+96+95+96)/7</f>
        <v>96.857142857142861</v>
      </c>
      <c r="L10" s="60">
        <f>(95+99+100+93+95+91+95)/7</f>
        <v>95.428571428571431</v>
      </c>
      <c r="M10" s="48">
        <f t="shared" si="0"/>
        <v>95.528571428571439</v>
      </c>
      <c r="O10" s="81" t="s">
        <v>69</v>
      </c>
      <c r="P10" s="82">
        <v>95.528571428571439</v>
      </c>
    </row>
    <row r="11" spans="2:16" x14ac:dyDescent="0.25">
      <c r="B11" s="49" t="s">
        <v>64</v>
      </c>
      <c r="C11" s="50">
        <f>SUM(C5:C10)/6</f>
        <v>94</v>
      </c>
      <c r="D11" s="50">
        <f t="shared" ref="D11:I11" si="1">SUM(D5:D10)/6</f>
        <v>91.833333333333329</v>
      </c>
      <c r="E11" s="50">
        <f t="shared" si="1"/>
        <v>90.166666666666671</v>
      </c>
      <c r="F11" s="50">
        <f t="shared" si="1"/>
        <v>94.833333333333329</v>
      </c>
      <c r="G11" s="50">
        <f t="shared" si="1"/>
        <v>95.333333333333329</v>
      </c>
      <c r="H11" s="50">
        <f t="shared" si="1"/>
        <v>94.166666666666671</v>
      </c>
      <c r="I11" s="50">
        <f t="shared" si="1"/>
        <v>94.333333333333329</v>
      </c>
      <c r="J11" s="50">
        <f>SUM(J5:J10)/6</f>
        <v>95.333333333333329</v>
      </c>
      <c r="K11" s="61">
        <f>SUM(K5:K10)/6</f>
        <v>95.261904761904759</v>
      </c>
      <c r="L11" s="50">
        <f>SUM(L5:L10)/6</f>
        <v>95.071428571428569</v>
      </c>
      <c r="M11" s="50">
        <f>SUM(M5:M10)/6</f>
        <v>94.033333333333317</v>
      </c>
      <c r="O11" s="83" t="s">
        <v>64</v>
      </c>
      <c r="P11" s="84">
        <v>94.033333333333317</v>
      </c>
    </row>
    <row r="12" spans="2:16" ht="15.75" x14ac:dyDescent="0.3">
      <c r="B12" s="2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O12" s="85"/>
      <c r="P12" s="85"/>
    </row>
    <row r="13" spans="2:16" ht="28.5" customHeight="1" x14ac:dyDescent="0.25">
      <c r="B13" s="128" t="s">
        <v>70</v>
      </c>
      <c r="C13" s="128"/>
      <c r="D13" s="128"/>
      <c r="E13" s="128"/>
      <c r="F13" s="13"/>
      <c r="G13" s="13"/>
      <c r="H13" s="13"/>
      <c r="I13" s="13"/>
      <c r="J13" s="13"/>
      <c r="K13" s="13"/>
      <c r="L13" s="13"/>
      <c r="M13" s="13"/>
      <c r="O13" s="129" t="s">
        <v>92</v>
      </c>
      <c r="P13" s="130"/>
    </row>
    <row r="14" spans="2:16" x14ac:dyDescent="0.25">
      <c r="B14" s="79" t="s">
        <v>63</v>
      </c>
      <c r="C14" s="79" t="s">
        <v>11</v>
      </c>
      <c r="D14" s="79" t="s">
        <v>81</v>
      </c>
      <c r="E14" s="79" t="s">
        <v>64</v>
      </c>
      <c r="F14" s="52"/>
      <c r="G14" s="52"/>
      <c r="H14" s="52"/>
      <c r="I14" s="52"/>
      <c r="J14" s="52"/>
      <c r="K14" s="52"/>
      <c r="L14" s="52"/>
      <c r="M14" s="52"/>
      <c r="O14" s="86" t="s">
        <v>63</v>
      </c>
      <c r="P14" s="86" t="s">
        <v>64</v>
      </c>
    </row>
    <row r="15" spans="2:16" ht="25.5" x14ac:dyDescent="0.25">
      <c r="B15" s="47" t="s">
        <v>65</v>
      </c>
      <c r="C15" s="10">
        <v>97</v>
      </c>
      <c r="D15" s="58">
        <v>90</v>
      </c>
      <c r="E15" s="78">
        <f t="shared" ref="E15:E20" si="2">(C15+D15)/2</f>
        <v>93.5</v>
      </c>
      <c r="F15" s="51"/>
      <c r="G15" s="51"/>
      <c r="H15" s="51"/>
      <c r="I15" s="51"/>
      <c r="J15" s="51"/>
      <c r="K15" s="51"/>
      <c r="L15" s="51"/>
      <c r="M15" s="51"/>
      <c r="O15" s="81" t="s">
        <v>65</v>
      </c>
      <c r="P15" s="87">
        <v>93.5</v>
      </c>
    </row>
    <row r="16" spans="2:16" ht="25.5" x14ac:dyDescent="0.25">
      <c r="B16" s="47" t="s">
        <v>66</v>
      </c>
      <c r="C16" s="10">
        <v>95</v>
      </c>
      <c r="D16" s="58">
        <v>72</v>
      </c>
      <c r="E16" s="78">
        <f t="shared" si="2"/>
        <v>83.5</v>
      </c>
      <c r="F16" s="51"/>
      <c r="G16" s="51"/>
      <c r="H16" s="51"/>
      <c r="I16" s="51"/>
      <c r="J16" s="51"/>
      <c r="K16" s="51"/>
      <c r="L16" s="51"/>
      <c r="M16" s="51"/>
      <c r="O16" s="81" t="s">
        <v>66</v>
      </c>
      <c r="P16" s="87">
        <v>83.5</v>
      </c>
    </row>
    <row r="17" spans="2:16" ht="25.5" x14ac:dyDescent="0.25">
      <c r="B17" s="47" t="s">
        <v>71</v>
      </c>
      <c r="C17" s="10">
        <v>23</v>
      </c>
      <c r="D17" s="58">
        <v>94</v>
      </c>
      <c r="E17" s="78">
        <f t="shared" si="2"/>
        <v>58.5</v>
      </c>
      <c r="F17" s="51"/>
      <c r="G17" s="51"/>
      <c r="H17" s="51"/>
      <c r="I17" s="51"/>
      <c r="J17" s="51"/>
      <c r="K17" s="51"/>
      <c r="L17" s="51"/>
      <c r="M17" s="51"/>
      <c r="O17" s="81" t="s">
        <v>71</v>
      </c>
      <c r="P17" s="87">
        <v>58.5</v>
      </c>
    </row>
    <row r="18" spans="2:16" ht="25.5" x14ac:dyDescent="0.25">
      <c r="B18" s="47" t="s">
        <v>67</v>
      </c>
      <c r="C18" s="10">
        <v>100</v>
      </c>
      <c r="D18" s="58">
        <v>72</v>
      </c>
      <c r="E18" s="78">
        <f t="shared" si="2"/>
        <v>86</v>
      </c>
      <c r="F18" s="51"/>
      <c r="G18" s="51"/>
      <c r="H18" s="51"/>
      <c r="I18" s="51"/>
      <c r="J18" s="51"/>
      <c r="K18" s="51"/>
      <c r="L18" s="51"/>
      <c r="M18" s="51"/>
      <c r="O18" s="81" t="s">
        <v>67</v>
      </c>
      <c r="P18" s="87">
        <v>86</v>
      </c>
    </row>
    <row r="19" spans="2:16" ht="25.5" x14ac:dyDescent="0.25">
      <c r="B19" s="47" t="s">
        <v>72</v>
      </c>
      <c r="C19" s="10">
        <v>100</v>
      </c>
      <c r="D19" s="58">
        <v>90</v>
      </c>
      <c r="E19" s="78">
        <f t="shared" si="2"/>
        <v>95</v>
      </c>
      <c r="F19" s="51"/>
      <c r="G19" s="51"/>
      <c r="H19" s="51"/>
      <c r="I19" s="51"/>
      <c r="J19" s="51"/>
      <c r="K19" s="51"/>
      <c r="L19" s="51"/>
      <c r="M19" s="51"/>
      <c r="O19" s="81" t="s">
        <v>72</v>
      </c>
      <c r="P19" s="87">
        <v>95</v>
      </c>
    </row>
    <row r="20" spans="2:16" ht="25.5" x14ac:dyDescent="0.25">
      <c r="B20" s="47" t="s">
        <v>69</v>
      </c>
      <c r="C20" s="10">
        <v>98</v>
      </c>
      <c r="D20" s="58">
        <v>73</v>
      </c>
      <c r="E20" s="78">
        <f t="shared" si="2"/>
        <v>85.5</v>
      </c>
      <c r="F20" s="51"/>
      <c r="G20" s="51"/>
      <c r="H20" s="51"/>
      <c r="I20" s="51"/>
      <c r="J20" s="51"/>
      <c r="K20" s="51"/>
      <c r="L20" s="51"/>
      <c r="M20" s="51"/>
      <c r="O20" s="81" t="s">
        <v>69</v>
      </c>
      <c r="P20" s="87">
        <v>85.5</v>
      </c>
    </row>
    <row r="21" spans="2:16" x14ac:dyDescent="0.25">
      <c r="B21" s="49" t="s">
        <v>64</v>
      </c>
      <c r="C21" s="50">
        <f>SUM(C15:C20)/6</f>
        <v>85.5</v>
      </c>
      <c r="D21" s="50">
        <f>SUM(D15:D20)/6</f>
        <v>81.833333333333329</v>
      </c>
      <c r="E21" s="50">
        <f>SUM(E15:E20)/6</f>
        <v>83.666666666666671</v>
      </c>
      <c r="F21" s="51"/>
      <c r="G21" s="51"/>
      <c r="H21" s="51"/>
      <c r="I21" s="51"/>
      <c r="J21" s="51"/>
      <c r="K21" s="51"/>
      <c r="L21" s="51"/>
      <c r="M21" s="51"/>
      <c r="O21" s="83" t="s">
        <v>64</v>
      </c>
      <c r="P21" s="84">
        <v>83.666666666666671</v>
      </c>
    </row>
    <row r="22" spans="2:16" ht="60.75" customHeight="1" x14ac:dyDescent="0.3">
      <c r="B22" s="9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O22" s="85"/>
      <c r="P22" s="85"/>
    </row>
    <row r="23" spans="2:16" ht="15.75" x14ac:dyDescent="0.3">
      <c r="B23" s="128" t="s">
        <v>73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O23" s="120" t="s">
        <v>93</v>
      </c>
      <c r="P23" s="120"/>
    </row>
    <row r="24" spans="2:16" x14ac:dyDescent="0.25">
      <c r="B24" s="3" t="s">
        <v>63</v>
      </c>
      <c r="C24" s="3" t="s">
        <v>11</v>
      </c>
      <c r="D24" s="3" t="s">
        <v>48</v>
      </c>
      <c r="E24" s="3" t="s">
        <v>49</v>
      </c>
      <c r="F24" s="3" t="s">
        <v>54</v>
      </c>
      <c r="G24" s="3" t="s">
        <v>55</v>
      </c>
      <c r="H24" s="3" t="s">
        <v>57</v>
      </c>
      <c r="I24" s="3" t="s">
        <v>59</v>
      </c>
      <c r="J24" s="3" t="s">
        <v>60</v>
      </c>
      <c r="K24" s="59" t="s">
        <v>79</v>
      </c>
      <c r="L24" s="59" t="s">
        <v>81</v>
      </c>
      <c r="M24" s="3" t="s">
        <v>64</v>
      </c>
      <c r="O24" s="80" t="s">
        <v>63</v>
      </c>
      <c r="P24" s="80" t="s">
        <v>64</v>
      </c>
    </row>
    <row r="25" spans="2:16" ht="25.5" x14ac:dyDescent="0.25">
      <c r="B25" s="47" t="s">
        <v>65</v>
      </c>
      <c r="C25" s="10">
        <v>98</v>
      </c>
      <c r="D25" s="10">
        <v>94</v>
      </c>
      <c r="E25" s="10">
        <v>92</v>
      </c>
      <c r="F25" s="10">
        <v>93</v>
      </c>
      <c r="G25" s="10">
        <v>95</v>
      </c>
      <c r="H25" s="10">
        <v>89</v>
      </c>
      <c r="I25" s="10">
        <v>96</v>
      </c>
      <c r="J25" s="10">
        <v>97</v>
      </c>
      <c r="K25" s="58">
        <f>(97+100)/2</f>
        <v>98.5</v>
      </c>
      <c r="L25" s="58">
        <v>99</v>
      </c>
      <c r="M25" s="48">
        <f>(C25+D25+E25+F25+G25+H25+I25+J25+K25+L25)/10</f>
        <v>95.15</v>
      </c>
      <c r="O25" s="81" t="s">
        <v>65</v>
      </c>
      <c r="P25" s="82">
        <v>95.15</v>
      </c>
    </row>
    <row r="26" spans="2:16" ht="25.5" x14ac:dyDescent="0.25">
      <c r="B26" s="47" t="s">
        <v>71</v>
      </c>
      <c r="C26" s="10">
        <v>10</v>
      </c>
      <c r="D26" s="10">
        <v>15</v>
      </c>
      <c r="E26" s="10">
        <v>41</v>
      </c>
      <c r="F26" s="10">
        <v>100</v>
      </c>
      <c r="G26" s="10">
        <v>100</v>
      </c>
      <c r="H26" s="10">
        <v>100</v>
      </c>
      <c r="I26" s="10">
        <v>100</v>
      </c>
      <c r="J26" s="10">
        <v>56</v>
      </c>
      <c r="K26" s="58">
        <v>100</v>
      </c>
      <c r="L26" s="58">
        <f>192/2</f>
        <v>96</v>
      </c>
      <c r="M26" s="48">
        <f>(C26+D26+E26+F26+G26+H26+I26+J26+K26+L26)/10</f>
        <v>71.8</v>
      </c>
      <c r="O26" s="81" t="s">
        <v>71</v>
      </c>
      <c r="P26" s="82">
        <v>71.8</v>
      </c>
    </row>
    <row r="27" spans="2:16" ht="25.5" x14ac:dyDescent="0.25">
      <c r="B27" s="47" t="s">
        <v>67</v>
      </c>
      <c r="C27" s="10">
        <v>71</v>
      </c>
      <c r="D27" s="10">
        <v>37</v>
      </c>
      <c r="E27" s="10">
        <v>50</v>
      </c>
      <c r="F27" s="10">
        <v>84</v>
      </c>
      <c r="G27" s="10">
        <v>93</v>
      </c>
      <c r="H27" s="10">
        <v>65</v>
      </c>
      <c r="I27" s="10">
        <v>73</v>
      </c>
      <c r="J27" s="10">
        <v>85</v>
      </c>
      <c r="K27" s="58">
        <f>(60+90)/2</f>
        <v>75</v>
      </c>
      <c r="L27" s="58">
        <f>175/2</f>
        <v>87.5</v>
      </c>
      <c r="M27" s="48">
        <f>(C27+D27+E27+F27+G27+H27+I27+J27+K27+L27)/10</f>
        <v>72.05</v>
      </c>
      <c r="O27" s="81" t="s">
        <v>67</v>
      </c>
      <c r="P27" s="82">
        <v>72.05</v>
      </c>
    </row>
    <row r="28" spans="2:16" ht="25.5" x14ac:dyDescent="0.25">
      <c r="B28" s="47" t="s">
        <v>69</v>
      </c>
      <c r="C28" s="10">
        <v>81</v>
      </c>
      <c r="D28" s="10">
        <v>91</v>
      </c>
      <c r="E28" s="10">
        <v>100</v>
      </c>
      <c r="F28" s="10">
        <v>100</v>
      </c>
      <c r="G28" s="10">
        <v>100</v>
      </c>
      <c r="H28" s="10">
        <v>94</v>
      </c>
      <c r="I28" s="10">
        <v>96</v>
      </c>
      <c r="J28" s="10">
        <v>96</v>
      </c>
      <c r="K28" s="58">
        <f>176/2</f>
        <v>88</v>
      </c>
      <c r="L28" s="58">
        <f>188/2</f>
        <v>94</v>
      </c>
      <c r="M28" s="48">
        <f>(C28+D28+E28+F28+G28+H28+I28+J28+K28+L28)/10</f>
        <v>94</v>
      </c>
      <c r="O28" s="81" t="s">
        <v>69</v>
      </c>
      <c r="P28" s="82">
        <v>94</v>
      </c>
    </row>
    <row r="29" spans="2:16" x14ac:dyDescent="0.25">
      <c r="B29" s="49" t="s">
        <v>64</v>
      </c>
      <c r="C29" s="50">
        <f>SUM(C25:C28)/4</f>
        <v>65</v>
      </c>
      <c r="D29" s="50">
        <f t="shared" ref="D29:L29" si="3">SUM(D25:D28)/4</f>
        <v>59.25</v>
      </c>
      <c r="E29" s="50">
        <f t="shared" si="3"/>
        <v>70.75</v>
      </c>
      <c r="F29" s="50">
        <f t="shared" si="3"/>
        <v>94.25</v>
      </c>
      <c r="G29" s="50">
        <f t="shared" si="3"/>
        <v>97</v>
      </c>
      <c r="H29" s="50">
        <f t="shared" si="3"/>
        <v>87</v>
      </c>
      <c r="I29" s="50">
        <f t="shared" si="3"/>
        <v>91.25</v>
      </c>
      <c r="J29" s="50">
        <f t="shared" si="3"/>
        <v>83.5</v>
      </c>
      <c r="K29" s="50">
        <f t="shared" si="3"/>
        <v>90.375</v>
      </c>
      <c r="L29" s="50">
        <f t="shared" si="3"/>
        <v>94.125</v>
      </c>
      <c r="M29" s="50">
        <f>SUM(M25:M28)/4</f>
        <v>83.25</v>
      </c>
      <c r="O29" s="83" t="s">
        <v>64</v>
      </c>
      <c r="P29" s="84">
        <v>83.25</v>
      </c>
    </row>
    <row r="30" spans="2:16" ht="15.75" x14ac:dyDescent="0.3">
      <c r="B30" s="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O30" s="85"/>
      <c r="P30" s="85"/>
    </row>
    <row r="31" spans="2:16" ht="15.75" x14ac:dyDescent="0.3">
      <c r="B31" s="122" t="s">
        <v>74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4"/>
      <c r="M31" s="62"/>
      <c r="O31" s="120" t="s">
        <v>94</v>
      </c>
      <c r="P31" s="120"/>
    </row>
    <row r="32" spans="2:16" x14ac:dyDescent="0.25">
      <c r="B32" s="89" t="s">
        <v>63</v>
      </c>
      <c r="C32" s="89" t="s">
        <v>11</v>
      </c>
      <c r="D32" s="89" t="s">
        <v>49</v>
      </c>
      <c r="E32" s="89" t="s">
        <v>54</v>
      </c>
      <c r="F32" s="89" t="s">
        <v>55</v>
      </c>
      <c r="G32" s="89" t="s">
        <v>57</v>
      </c>
      <c r="H32" s="89" t="s">
        <v>59</v>
      </c>
      <c r="I32" s="89" t="s">
        <v>60</v>
      </c>
      <c r="J32" s="89" t="s">
        <v>79</v>
      </c>
      <c r="K32" s="89" t="s">
        <v>81</v>
      </c>
      <c r="L32" s="89" t="s">
        <v>64</v>
      </c>
      <c r="M32" s="63"/>
      <c r="O32" s="80" t="s">
        <v>63</v>
      </c>
      <c r="P32" s="80" t="s">
        <v>64</v>
      </c>
    </row>
    <row r="33" spans="2:16" ht="25.5" x14ac:dyDescent="0.25">
      <c r="B33" s="47" t="s">
        <v>66</v>
      </c>
      <c r="C33" s="88">
        <v>91</v>
      </c>
      <c r="D33" s="88">
        <v>61</v>
      </c>
      <c r="E33" s="88">
        <v>98</v>
      </c>
      <c r="F33" s="88">
        <v>100</v>
      </c>
      <c r="G33" s="88">
        <v>100</v>
      </c>
      <c r="H33" s="88">
        <v>100</v>
      </c>
      <c r="I33" s="88">
        <v>25</v>
      </c>
      <c r="J33" s="60">
        <f>(3+100+100+100)/4</f>
        <v>75.75</v>
      </c>
      <c r="K33" s="88">
        <f>(46+89+100+67+73)/5</f>
        <v>75</v>
      </c>
      <c r="L33" s="48">
        <f>(C33+D33+E33+F33+G33+H33+I33+J33+K33)/9</f>
        <v>80.638888888888886</v>
      </c>
      <c r="M33" s="64"/>
      <c r="O33" s="81" t="s">
        <v>66</v>
      </c>
      <c r="P33" s="82">
        <v>80.638888888888886</v>
      </c>
    </row>
    <row r="34" spans="2:16" ht="25.5" x14ac:dyDescent="0.25">
      <c r="B34" s="47" t="s">
        <v>67</v>
      </c>
      <c r="C34" s="88">
        <v>93</v>
      </c>
      <c r="D34" s="88">
        <v>92</v>
      </c>
      <c r="E34" s="88">
        <v>94</v>
      </c>
      <c r="F34" s="88">
        <v>93</v>
      </c>
      <c r="G34" s="88">
        <v>88</v>
      </c>
      <c r="H34" s="88">
        <v>89</v>
      </c>
      <c r="I34" s="88">
        <v>93.5</v>
      </c>
      <c r="J34" s="60">
        <f>(50+95+77+63)/4</f>
        <v>71.25</v>
      </c>
      <c r="K34" s="88">
        <f>(79+100+79+71+79)/5</f>
        <v>81.599999999999994</v>
      </c>
      <c r="L34" s="48">
        <f>(C34+D34+E34+F34+G34+H34+I34+J34+K34)/9</f>
        <v>88.37222222222222</v>
      </c>
      <c r="M34" s="64"/>
      <c r="O34" s="81" t="s">
        <v>67</v>
      </c>
      <c r="P34" s="82">
        <v>88.37222222222222</v>
      </c>
    </row>
    <row r="35" spans="2:16" ht="25.5" x14ac:dyDescent="0.25">
      <c r="B35" s="47" t="s">
        <v>71</v>
      </c>
      <c r="C35" s="88">
        <v>87</v>
      </c>
      <c r="D35" s="88">
        <v>79</v>
      </c>
      <c r="E35" s="88">
        <v>100</v>
      </c>
      <c r="F35" s="88">
        <v>99</v>
      </c>
      <c r="G35" s="88">
        <v>100</v>
      </c>
      <c r="H35" s="88">
        <v>99</v>
      </c>
      <c r="I35" s="88">
        <v>20</v>
      </c>
      <c r="J35" s="60">
        <f>(90+89+95+95)/4</f>
        <v>92.25</v>
      </c>
      <c r="K35" s="88">
        <f>(90+100+79+67+100)/5</f>
        <v>87.2</v>
      </c>
      <c r="L35" s="48">
        <f>(C35+D35+E35+F35+G35+H35+I35+J35+K35)/9</f>
        <v>84.827777777777783</v>
      </c>
      <c r="M35" s="64"/>
      <c r="O35" s="81" t="s">
        <v>71</v>
      </c>
      <c r="P35" s="82">
        <v>84.827777777777783</v>
      </c>
    </row>
    <row r="36" spans="2:16" ht="25.5" x14ac:dyDescent="0.25">
      <c r="B36" s="47" t="s">
        <v>68</v>
      </c>
      <c r="C36" s="88">
        <v>96</v>
      </c>
      <c r="D36" s="88">
        <v>100</v>
      </c>
      <c r="E36" s="88">
        <v>100</v>
      </c>
      <c r="F36" s="88">
        <v>97</v>
      </c>
      <c r="G36" s="88">
        <v>100</v>
      </c>
      <c r="H36" s="88">
        <v>100</v>
      </c>
      <c r="I36" s="88">
        <v>81</v>
      </c>
      <c r="J36" s="88">
        <f>(34+300)/4</f>
        <v>83.5</v>
      </c>
      <c r="K36" s="88">
        <f>(91+100+84+72+86)/5</f>
        <v>86.6</v>
      </c>
      <c r="L36" s="48">
        <f>(C36+D36+E36+F36+G36+H36+I36+J36+K36)/9</f>
        <v>93.788888888888891</v>
      </c>
      <c r="M36" s="64"/>
      <c r="O36" s="81" t="s">
        <v>68</v>
      </c>
      <c r="P36" s="82">
        <v>93.788888888888891</v>
      </c>
    </row>
    <row r="37" spans="2:16" x14ac:dyDescent="0.25">
      <c r="B37" s="49" t="s">
        <v>64</v>
      </c>
      <c r="C37" s="50">
        <f>SUM(C33:C36)/4</f>
        <v>91.75</v>
      </c>
      <c r="D37" s="50">
        <f t="shared" ref="D37:L37" si="4">SUM(D33:D36)/4</f>
        <v>83</v>
      </c>
      <c r="E37" s="50">
        <f t="shared" si="4"/>
        <v>98</v>
      </c>
      <c r="F37" s="50">
        <f t="shared" si="4"/>
        <v>97.25</v>
      </c>
      <c r="G37" s="50">
        <f t="shared" si="4"/>
        <v>97</v>
      </c>
      <c r="H37" s="50">
        <f t="shared" si="4"/>
        <v>97</v>
      </c>
      <c r="I37" s="50">
        <f t="shared" si="4"/>
        <v>54.875</v>
      </c>
      <c r="J37" s="50">
        <f t="shared" si="4"/>
        <v>80.6875</v>
      </c>
      <c r="K37" s="50">
        <f t="shared" si="4"/>
        <v>82.6</v>
      </c>
      <c r="L37" s="50">
        <f t="shared" si="4"/>
        <v>86.906944444444449</v>
      </c>
      <c r="M37" s="65"/>
      <c r="O37" s="83" t="s">
        <v>64</v>
      </c>
      <c r="P37" s="84">
        <v>86.906944444444449</v>
      </c>
    </row>
    <row r="38" spans="2:16" ht="15.75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85"/>
      <c r="P38" s="85"/>
    </row>
    <row r="39" spans="2:16" ht="15.75" x14ac:dyDescent="0.3">
      <c r="B39" s="121" t="s">
        <v>75</v>
      </c>
      <c r="C39" s="121"/>
      <c r="D39" s="121"/>
      <c r="E39" s="121"/>
      <c r="F39" s="121"/>
      <c r="G39" s="121"/>
      <c r="H39" s="121"/>
      <c r="I39" s="121"/>
      <c r="J39" s="121"/>
      <c r="K39" s="62"/>
      <c r="L39" s="62"/>
      <c r="M39" s="62"/>
      <c r="O39" s="120" t="s">
        <v>95</v>
      </c>
      <c r="P39" s="120"/>
    </row>
    <row r="40" spans="2:16" x14ac:dyDescent="0.25">
      <c r="B40" s="59" t="s">
        <v>63</v>
      </c>
      <c r="C40" s="59" t="s">
        <v>11</v>
      </c>
      <c r="D40" s="59" t="s">
        <v>49</v>
      </c>
      <c r="E40" s="59" t="s">
        <v>54</v>
      </c>
      <c r="F40" s="59" t="s">
        <v>55</v>
      </c>
      <c r="G40" s="59" t="s">
        <v>57</v>
      </c>
      <c r="H40" s="59" t="s">
        <v>79</v>
      </c>
      <c r="I40" s="59" t="s">
        <v>81</v>
      </c>
      <c r="J40" s="59" t="s">
        <v>64</v>
      </c>
      <c r="K40" s="63"/>
      <c r="L40" s="63"/>
      <c r="M40" s="63"/>
      <c r="O40" s="80" t="s">
        <v>63</v>
      </c>
      <c r="P40" s="80" t="s">
        <v>64</v>
      </c>
    </row>
    <row r="41" spans="2:16" ht="25.5" x14ac:dyDescent="0.25">
      <c r="B41" s="47" t="s">
        <v>65</v>
      </c>
      <c r="C41" s="58">
        <v>92</v>
      </c>
      <c r="D41" s="58">
        <v>93</v>
      </c>
      <c r="E41" s="58">
        <v>98</v>
      </c>
      <c r="F41" s="58">
        <v>98</v>
      </c>
      <c r="G41" s="58">
        <v>100</v>
      </c>
      <c r="H41" s="48">
        <v>91</v>
      </c>
      <c r="I41" s="58">
        <v>99</v>
      </c>
      <c r="J41" s="48">
        <f>(C41+D41+E41+F41+G41+H41+I41)/7</f>
        <v>95.857142857142861</v>
      </c>
      <c r="K41" s="26"/>
      <c r="L41" s="26"/>
      <c r="M41" s="64"/>
      <c r="O41" s="81" t="s">
        <v>65</v>
      </c>
      <c r="P41" s="82">
        <v>95.857142857142861</v>
      </c>
    </row>
    <row r="42" spans="2:16" ht="25.5" x14ac:dyDescent="0.25">
      <c r="B42" s="47" t="s">
        <v>46</v>
      </c>
      <c r="C42" s="58">
        <v>97</v>
      </c>
      <c r="D42" s="58">
        <v>99</v>
      </c>
      <c r="E42" s="58">
        <v>96</v>
      </c>
      <c r="F42" s="58">
        <v>100</v>
      </c>
      <c r="G42" s="58">
        <v>98</v>
      </c>
      <c r="H42" s="48">
        <v>99</v>
      </c>
      <c r="I42" s="58">
        <v>98</v>
      </c>
      <c r="J42" s="48">
        <f>(C42+D42+E42+F42+G42+H42+I42)/7</f>
        <v>98.142857142857139</v>
      </c>
      <c r="K42" s="26"/>
      <c r="L42" s="26"/>
      <c r="M42" s="64"/>
      <c r="O42" s="81" t="s">
        <v>46</v>
      </c>
      <c r="P42" s="82">
        <v>98.142857142857139</v>
      </c>
    </row>
    <row r="43" spans="2:16" ht="25.5" x14ac:dyDescent="0.25">
      <c r="B43" s="47" t="s">
        <v>67</v>
      </c>
      <c r="C43" s="58">
        <v>98</v>
      </c>
      <c r="D43" s="58">
        <v>100</v>
      </c>
      <c r="E43" s="58">
        <v>100</v>
      </c>
      <c r="F43" s="58">
        <v>100</v>
      </c>
      <c r="G43" s="58">
        <v>100</v>
      </c>
      <c r="H43" s="48">
        <v>100</v>
      </c>
      <c r="I43" s="58">
        <v>100</v>
      </c>
      <c r="J43" s="48">
        <f>(C43+D43+E43+F43+G43+H43+I43)/7</f>
        <v>99.714285714285708</v>
      </c>
      <c r="K43" s="26"/>
      <c r="L43" s="26"/>
      <c r="M43" s="64"/>
      <c r="O43" s="81" t="s">
        <v>67</v>
      </c>
      <c r="P43" s="82">
        <v>99.714285714285708</v>
      </c>
    </row>
    <row r="44" spans="2:16" ht="25.5" x14ac:dyDescent="0.25">
      <c r="B44" s="47" t="s">
        <v>68</v>
      </c>
      <c r="C44" s="58">
        <v>100</v>
      </c>
      <c r="D44" s="58">
        <v>100</v>
      </c>
      <c r="E44" s="58">
        <v>100</v>
      </c>
      <c r="F44" s="58">
        <v>100</v>
      </c>
      <c r="G44" s="58">
        <v>100</v>
      </c>
      <c r="H44" s="48">
        <v>100</v>
      </c>
      <c r="I44" s="58">
        <v>100</v>
      </c>
      <c r="J44" s="48">
        <f>(C44+D44+E44+F44+G44+H44+I44)/7</f>
        <v>100</v>
      </c>
      <c r="K44" s="26"/>
      <c r="L44" s="26"/>
      <c r="M44" s="64"/>
      <c r="O44" s="81" t="s">
        <v>68</v>
      </c>
      <c r="P44" s="82">
        <v>100</v>
      </c>
    </row>
    <row r="45" spans="2:16" ht="25.5" x14ac:dyDescent="0.25">
      <c r="B45" s="47" t="s">
        <v>69</v>
      </c>
      <c r="C45" s="58">
        <v>92</v>
      </c>
      <c r="D45" s="58">
        <v>91</v>
      </c>
      <c r="E45" s="58">
        <v>63</v>
      </c>
      <c r="F45" s="58">
        <v>100</v>
      </c>
      <c r="G45" s="58">
        <v>86</v>
      </c>
      <c r="H45" s="48">
        <v>98</v>
      </c>
      <c r="I45" s="58">
        <v>93</v>
      </c>
      <c r="J45" s="48">
        <f>(C45+D45+E45+F45+G45+H45+I45)/7</f>
        <v>89</v>
      </c>
      <c r="K45" s="26"/>
      <c r="L45" s="26"/>
      <c r="M45" s="64"/>
      <c r="O45" s="81" t="s">
        <v>69</v>
      </c>
      <c r="P45" s="82">
        <v>89</v>
      </c>
    </row>
    <row r="46" spans="2:16" x14ac:dyDescent="0.25">
      <c r="B46" s="49" t="s">
        <v>64</v>
      </c>
      <c r="C46" s="50">
        <f>SUM(C41:C45)/5</f>
        <v>95.8</v>
      </c>
      <c r="D46" s="50">
        <f t="shared" ref="D46:I46" si="5">SUM(D41:D45)/5</f>
        <v>96.6</v>
      </c>
      <c r="E46" s="50">
        <f t="shared" si="5"/>
        <v>91.4</v>
      </c>
      <c r="F46" s="50">
        <f t="shared" si="5"/>
        <v>99.6</v>
      </c>
      <c r="G46" s="50">
        <f t="shared" si="5"/>
        <v>96.8</v>
      </c>
      <c r="H46" s="50">
        <f t="shared" si="5"/>
        <v>97.6</v>
      </c>
      <c r="I46" s="50">
        <f t="shared" si="5"/>
        <v>98</v>
      </c>
      <c r="J46" s="50">
        <f>SUM(J41:J45)/5</f>
        <v>96.542857142857144</v>
      </c>
      <c r="K46" s="65"/>
      <c r="L46" s="65"/>
      <c r="M46" s="65"/>
      <c r="O46" s="83" t="s">
        <v>64</v>
      </c>
      <c r="P46" s="84">
        <v>96.542857142857144</v>
      </c>
    </row>
  </sheetData>
  <mergeCells count="11">
    <mergeCell ref="O39:P39"/>
    <mergeCell ref="O31:P31"/>
    <mergeCell ref="B39:J39"/>
    <mergeCell ref="B31:L31"/>
    <mergeCell ref="C1:M1"/>
    <mergeCell ref="B3:M3"/>
    <mergeCell ref="B23:M23"/>
    <mergeCell ref="O3:P3"/>
    <mergeCell ref="B13:E13"/>
    <mergeCell ref="O13:P13"/>
    <mergeCell ref="O23:P23"/>
  </mergeCells>
  <pageMargins left="0.25" right="0.25" top="0.75" bottom="0.75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8"/>
  <sheetViews>
    <sheetView workbookViewId="0">
      <selection activeCell="F21" sqref="F21"/>
    </sheetView>
  </sheetViews>
  <sheetFormatPr baseColWidth="10" defaultRowHeight="15" x14ac:dyDescent="0.25"/>
  <cols>
    <col min="1" max="1" width="5.28515625" customWidth="1"/>
    <col min="2" max="2" width="28.140625" customWidth="1"/>
    <col min="3" max="14" width="11.85546875" customWidth="1"/>
    <col min="16" max="16" width="36.5703125" customWidth="1"/>
    <col min="18" max="18" width="39.5703125" customWidth="1"/>
  </cols>
  <sheetData>
    <row r="2" spans="2:14" ht="48.75" customHeight="1" x14ac:dyDescent="0.25">
      <c r="B2" s="131" t="s">
        <v>90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4" spans="2:14" x14ac:dyDescent="0.25">
      <c r="B4" s="67" t="s">
        <v>76</v>
      </c>
      <c r="C4" s="67" t="s">
        <v>11</v>
      </c>
      <c r="D4" s="67" t="s">
        <v>48</v>
      </c>
      <c r="E4" s="68" t="s">
        <v>49</v>
      </c>
      <c r="F4" s="68" t="s">
        <v>54</v>
      </c>
      <c r="G4" s="68"/>
      <c r="H4" s="68" t="s">
        <v>55</v>
      </c>
      <c r="I4" s="68" t="s">
        <v>57</v>
      </c>
      <c r="J4" s="68" t="s">
        <v>59</v>
      </c>
      <c r="K4" s="68" t="s">
        <v>60</v>
      </c>
      <c r="L4" s="68" t="s">
        <v>79</v>
      </c>
      <c r="M4" s="68" t="s">
        <v>81</v>
      </c>
      <c r="N4" s="68" t="s">
        <v>64</v>
      </c>
    </row>
    <row r="5" spans="2:14" x14ac:dyDescent="0.25">
      <c r="B5" s="69" t="s">
        <v>20</v>
      </c>
      <c r="C5" s="69">
        <v>97</v>
      </c>
      <c r="D5" s="69">
        <v>89</v>
      </c>
      <c r="E5" s="70">
        <v>88</v>
      </c>
      <c r="F5" s="70">
        <v>94</v>
      </c>
      <c r="G5" s="90">
        <f>SUM(D5:F5)/3</f>
        <v>90.333333333333329</v>
      </c>
      <c r="H5" s="70">
        <v>95</v>
      </c>
      <c r="I5" s="70">
        <v>90</v>
      </c>
      <c r="J5" s="70">
        <v>95</v>
      </c>
      <c r="K5" s="70">
        <v>95</v>
      </c>
      <c r="L5" s="70">
        <v>96</v>
      </c>
      <c r="M5" s="70">
        <v>92</v>
      </c>
      <c r="N5" s="71">
        <f>(C5+D5+E5+F5+H5+I5+J5+K5+L5+M5)/10</f>
        <v>93.1</v>
      </c>
    </row>
    <row r="6" spans="2:14" x14ac:dyDescent="0.25">
      <c r="B6" s="69" t="s">
        <v>21</v>
      </c>
      <c r="C6" s="69">
        <v>99</v>
      </c>
      <c r="D6" s="69"/>
      <c r="E6" s="70">
        <v>94</v>
      </c>
      <c r="F6" s="70">
        <v>96</v>
      </c>
      <c r="G6" s="90">
        <f>SUM(D6:F6)/2</f>
        <v>95</v>
      </c>
      <c r="H6" s="70">
        <v>96</v>
      </c>
      <c r="I6" s="70">
        <v>97</v>
      </c>
      <c r="J6" s="70">
        <v>97</v>
      </c>
      <c r="K6" s="70">
        <v>99</v>
      </c>
      <c r="L6" s="70">
        <v>98</v>
      </c>
      <c r="M6" s="70">
        <v>100</v>
      </c>
      <c r="N6" s="71">
        <f>(C6+D6+E6+F6+H6+I6+J6+K6+L6+M6)/9</f>
        <v>97.333333333333329</v>
      </c>
    </row>
    <row r="7" spans="2:14" ht="25.5" x14ac:dyDescent="0.25">
      <c r="B7" s="69" t="s">
        <v>22</v>
      </c>
      <c r="C7" s="69">
        <v>99</v>
      </c>
      <c r="D7" s="69">
        <v>97</v>
      </c>
      <c r="E7" s="70">
        <v>93</v>
      </c>
      <c r="F7" s="70">
        <v>95</v>
      </c>
      <c r="G7" s="90">
        <f t="shared" ref="G7:G18" si="0">SUM(D7:F7)/3</f>
        <v>95</v>
      </c>
      <c r="H7" s="70">
        <v>97</v>
      </c>
      <c r="I7" s="70">
        <v>97</v>
      </c>
      <c r="J7" s="70">
        <v>97</v>
      </c>
      <c r="K7" s="70">
        <v>99</v>
      </c>
      <c r="L7" s="70">
        <v>100</v>
      </c>
      <c r="M7" s="70">
        <v>100</v>
      </c>
      <c r="N7" s="71">
        <f>(C7+D7+E7+F7+H7+I7+J7+K7+L7+M7)/10</f>
        <v>97.4</v>
      </c>
    </row>
    <row r="8" spans="2:14" x14ac:dyDescent="0.25">
      <c r="B8" s="69" t="s">
        <v>23</v>
      </c>
      <c r="C8" s="69">
        <v>96</v>
      </c>
      <c r="D8" s="69"/>
      <c r="E8" s="70">
        <v>85</v>
      </c>
      <c r="F8" s="70"/>
      <c r="G8" s="90">
        <f>SUM(D8:F8)</f>
        <v>85</v>
      </c>
      <c r="H8" s="70">
        <v>95</v>
      </c>
      <c r="I8" s="70"/>
      <c r="J8" s="70"/>
      <c r="K8" s="70">
        <v>96</v>
      </c>
      <c r="L8" s="70">
        <v>93</v>
      </c>
      <c r="M8" s="70">
        <v>96</v>
      </c>
      <c r="N8" s="71">
        <f>(C8+D8+E8+F8+H8+I8+J8+K8+L8+M8)/6</f>
        <v>93.5</v>
      </c>
    </row>
    <row r="9" spans="2:14" ht="25.5" x14ac:dyDescent="0.25">
      <c r="B9" s="69" t="s">
        <v>24</v>
      </c>
      <c r="C9" s="69">
        <v>97</v>
      </c>
      <c r="D9" s="69">
        <v>92</v>
      </c>
      <c r="E9" s="70">
        <v>92</v>
      </c>
      <c r="F9" s="70">
        <v>94</v>
      </c>
      <c r="G9" s="90">
        <f t="shared" si="0"/>
        <v>92.666666666666671</v>
      </c>
      <c r="H9" s="70">
        <v>96</v>
      </c>
      <c r="I9" s="70">
        <v>96</v>
      </c>
      <c r="J9" s="70">
        <v>96</v>
      </c>
      <c r="K9" s="70">
        <v>95</v>
      </c>
      <c r="L9" s="70">
        <v>97</v>
      </c>
      <c r="M9" s="70">
        <v>92</v>
      </c>
      <c r="N9" s="71">
        <f>(C9+D9+E9+F9+H9+I9+J9+K9+L9+M9)/10</f>
        <v>94.7</v>
      </c>
    </row>
    <row r="10" spans="2:14" x14ac:dyDescent="0.25">
      <c r="B10" s="69" t="s">
        <v>25</v>
      </c>
      <c r="C10" s="69">
        <v>90</v>
      </c>
      <c r="D10" s="69"/>
      <c r="E10" s="70">
        <v>84</v>
      </c>
      <c r="F10" s="70">
        <v>93</v>
      </c>
      <c r="G10" s="90">
        <f t="shared" si="0"/>
        <v>59</v>
      </c>
      <c r="H10" s="70">
        <v>92</v>
      </c>
      <c r="I10" s="70">
        <v>91</v>
      </c>
      <c r="J10" s="70">
        <v>89</v>
      </c>
      <c r="K10" s="70">
        <v>96</v>
      </c>
      <c r="L10" s="70">
        <v>84</v>
      </c>
      <c r="M10" s="70">
        <v>88</v>
      </c>
      <c r="N10" s="71">
        <f>(C10+D10+E10+F10+H10+I10+J10+K10+L10+M10)/10</f>
        <v>80.7</v>
      </c>
    </row>
    <row r="11" spans="2:14" x14ac:dyDescent="0.25">
      <c r="B11" s="69" t="s">
        <v>26</v>
      </c>
      <c r="C11" s="69">
        <v>78</v>
      </c>
      <c r="D11" s="69">
        <v>90</v>
      </c>
      <c r="E11" s="70">
        <v>94</v>
      </c>
      <c r="F11" s="70">
        <v>95</v>
      </c>
      <c r="G11" s="90">
        <f t="shared" si="0"/>
        <v>93</v>
      </c>
      <c r="H11" s="70">
        <v>95</v>
      </c>
      <c r="I11" s="70">
        <v>94</v>
      </c>
      <c r="J11" s="70">
        <v>93</v>
      </c>
      <c r="K11" s="70">
        <v>97</v>
      </c>
      <c r="L11" s="70">
        <v>99</v>
      </c>
      <c r="M11" s="70">
        <v>97</v>
      </c>
      <c r="N11" s="71">
        <f>(C11+D11+E11+F11+H11+I11+J11+K11+L11+M11)/10</f>
        <v>93.2</v>
      </c>
    </row>
    <row r="12" spans="2:14" x14ac:dyDescent="0.25">
      <c r="B12" s="69" t="s">
        <v>29</v>
      </c>
      <c r="C12" s="69">
        <v>97</v>
      </c>
      <c r="D12" s="69"/>
      <c r="E12" s="70"/>
      <c r="F12" s="70"/>
      <c r="G12" s="90">
        <f t="shared" si="0"/>
        <v>0</v>
      </c>
      <c r="H12" s="70"/>
      <c r="I12" s="70"/>
      <c r="J12" s="70"/>
      <c r="K12" s="70">
        <v>44</v>
      </c>
      <c r="L12" s="70">
        <v>44</v>
      </c>
      <c r="M12" s="70">
        <v>76</v>
      </c>
      <c r="N12" s="71">
        <f>(C12+D12+E12+F12+H12+I12+J12+K12+L12+M12)/4</f>
        <v>65.25</v>
      </c>
    </row>
    <row r="13" spans="2:14" x14ac:dyDescent="0.25">
      <c r="B13" s="69" t="s">
        <v>35</v>
      </c>
      <c r="C13" s="69">
        <v>86</v>
      </c>
      <c r="D13" s="69"/>
      <c r="E13" s="70"/>
      <c r="F13" s="70"/>
      <c r="G13" s="90">
        <f t="shared" si="0"/>
        <v>0</v>
      </c>
      <c r="H13" s="70"/>
      <c r="I13" s="70"/>
      <c r="J13" s="70"/>
      <c r="K13" s="70"/>
      <c r="L13" s="70"/>
      <c r="M13" s="70">
        <v>82</v>
      </c>
      <c r="N13" s="71">
        <f>(C13+D13+E13+F13+H13+I13+J13+K13+L13+M13)/2</f>
        <v>84</v>
      </c>
    </row>
    <row r="14" spans="2:14" x14ac:dyDescent="0.25">
      <c r="B14" s="69" t="s">
        <v>38</v>
      </c>
      <c r="C14" s="69">
        <v>56</v>
      </c>
      <c r="D14" s="69">
        <v>52</v>
      </c>
      <c r="E14" s="70">
        <v>59</v>
      </c>
      <c r="F14" s="70"/>
      <c r="G14" s="90">
        <f>SUM(D14:F14)/2</f>
        <v>55.5</v>
      </c>
      <c r="H14" s="70"/>
      <c r="I14" s="70">
        <v>91</v>
      </c>
      <c r="J14" s="70">
        <v>58</v>
      </c>
      <c r="K14" s="70">
        <v>79</v>
      </c>
      <c r="L14" s="70">
        <v>79</v>
      </c>
      <c r="M14" s="70">
        <v>87</v>
      </c>
      <c r="N14" s="71">
        <f>(C14+D14+E14+F14+H14+I14+J14+K14+L14+M14)/8</f>
        <v>70.125</v>
      </c>
    </row>
    <row r="15" spans="2:14" x14ac:dyDescent="0.25">
      <c r="B15" s="69" t="s">
        <v>39</v>
      </c>
      <c r="C15" s="69">
        <v>74</v>
      </c>
      <c r="D15" s="69">
        <v>66</v>
      </c>
      <c r="E15" s="70">
        <v>82</v>
      </c>
      <c r="F15" s="70">
        <v>100</v>
      </c>
      <c r="G15" s="90">
        <f t="shared" si="0"/>
        <v>82.666666666666671</v>
      </c>
      <c r="H15" s="70">
        <v>97</v>
      </c>
      <c r="I15" s="70">
        <v>74</v>
      </c>
      <c r="J15" s="70">
        <v>97</v>
      </c>
      <c r="K15" s="70">
        <v>89</v>
      </c>
      <c r="L15" s="70">
        <v>96</v>
      </c>
      <c r="M15" s="70">
        <v>98</v>
      </c>
      <c r="N15" s="71">
        <f>(C15+D15+E15+F15+H15+I15+J15+K15+L15+M15)/10</f>
        <v>87.3</v>
      </c>
    </row>
    <row r="16" spans="2:14" x14ac:dyDescent="0.25">
      <c r="B16" s="69" t="s">
        <v>47</v>
      </c>
      <c r="C16" s="69">
        <v>96</v>
      </c>
      <c r="D16" s="69"/>
      <c r="E16" s="70">
        <v>97</v>
      </c>
      <c r="F16" s="70">
        <v>91</v>
      </c>
      <c r="G16" s="90">
        <f>SUM(D16:F16)/2</f>
        <v>94</v>
      </c>
      <c r="H16" s="70">
        <v>100</v>
      </c>
      <c r="I16" s="70">
        <v>97</v>
      </c>
      <c r="J16" s="70"/>
      <c r="K16" s="70"/>
      <c r="L16" s="70">
        <v>97</v>
      </c>
      <c r="M16" s="70">
        <v>98</v>
      </c>
      <c r="N16" s="71">
        <f>(C16+D16+E16+F16+H16+I16+J16+K16+L16+M16)/7</f>
        <v>96.571428571428569</v>
      </c>
    </row>
    <row r="17" spans="2:14" x14ac:dyDescent="0.25">
      <c r="B17" s="72" t="s">
        <v>77</v>
      </c>
      <c r="C17" s="72">
        <v>90</v>
      </c>
      <c r="D17" s="72"/>
      <c r="E17" s="70">
        <v>83</v>
      </c>
      <c r="F17" s="70">
        <v>98</v>
      </c>
      <c r="G17" s="90">
        <f t="shared" si="0"/>
        <v>60.333333333333336</v>
      </c>
      <c r="H17" s="70">
        <v>98</v>
      </c>
      <c r="I17" s="70">
        <v>97</v>
      </c>
      <c r="J17" s="70">
        <v>97</v>
      </c>
      <c r="K17" s="70">
        <v>66</v>
      </c>
      <c r="L17" s="70">
        <v>96</v>
      </c>
      <c r="M17" s="70">
        <v>92</v>
      </c>
      <c r="N17" s="71">
        <f>(C17+D17+E17+F17+H17+I17+J17+K17+L17+M17)/9</f>
        <v>90.777777777777771</v>
      </c>
    </row>
    <row r="18" spans="2:14" x14ac:dyDescent="0.25">
      <c r="B18" s="72" t="s">
        <v>89</v>
      </c>
      <c r="C18" s="72"/>
      <c r="D18" s="72"/>
      <c r="E18" s="70"/>
      <c r="F18" s="70"/>
      <c r="G18" s="90">
        <f t="shared" si="0"/>
        <v>0</v>
      </c>
      <c r="H18" s="70"/>
      <c r="I18" s="70"/>
      <c r="J18" s="70"/>
      <c r="K18" s="70"/>
      <c r="L18" s="70">
        <v>91</v>
      </c>
      <c r="M18" s="70">
        <v>76.5</v>
      </c>
      <c r="N18" s="71">
        <f>(C18+D18+E18+F18+H18+I18+J18+K18+L18+M18)/2</f>
        <v>83.75</v>
      </c>
    </row>
    <row r="19" spans="2:14" x14ac:dyDescent="0.25">
      <c r="B19" s="73" t="s">
        <v>78</v>
      </c>
      <c r="C19" s="74">
        <f>SUM(C5:C17)/13</f>
        <v>88.84615384615384</v>
      </c>
      <c r="D19" s="74">
        <f>SUM(D5:D17)/6</f>
        <v>81</v>
      </c>
      <c r="E19" s="74">
        <f>SUM(E5:E17)/11</f>
        <v>86.454545454545453</v>
      </c>
      <c r="F19" s="74">
        <f>SUM(F5:F17)/9</f>
        <v>95.111111111111114</v>
      </c>
      <c r="G19" s="74"/>
      <c r="H19" s="74">
        <f>SUM(H5:H17)/10</f>
        <v>96.1</v>
      </c>
      <c r="I19" s="74">
        <f>SUM(I5:I17)/10</f>
        <v>92.4</v>
      </c>
      <c r="J19" s="74">
        <f>SUM(J5:J17)/9</f>
        <v>91</v>
      </c>
      <c r="K19" s="74">
        <f>SUM(K5:K17)/10</f>
        <v>95.5</v>
      </c>
      <c r="L19" s="74">
        <f>SUM(L5:L17)/10</f>
        <v>107.9</v>
      </c>
      <c r="M19" s="74">
        <f>SUM(M5:M17)/10</f>
        <v>119.8</v>
      </c>
      <c r="N19" s="74">
        <f>SUM(N5:N17)/13</f>
        <v>87.996733821733841</v>
      </c>
    </row>
    <row r="21" spans="2:14" ht="144" customHeight="1" x14ac:dyDescent="0.25"/>
    <row r="23" spans="2:14" ht="68.25" customHeight="1" x14ac:dyDescent="0.25"/>
    <row r="24" spans="2:14" x14ac:dyDescent="0.25">
      <c r="B24" s="66" t="s">
        <v>76</v>
      </c>
      <c r="C24" s="53" t="s">
        <v>64</v>
      </c>
    </row>
    <row r="25" spans="2:14" ht="27" customHeight="1" x14ac:dyDescent="0.25">
      <c r="B25" s="69" t="s">
        <v>22</v>
      </c>
      <c r="C25" s="77">
        <v>97.4</v>
      </c>
    </row>
    <row r="26" spans="2:14" x14ac:dyDescent="0.25">
      <c r="B26" s="69" t="s">
        <v>21</v>
      </c>
      <c r="C26" s="76">
        <v>97.333333333333329</v>
      </c>
    </row>
    <row r="27" spans="2:14" x14ac:dyDescent="0.25">
      <c r="B27" s="69" t="s">
        <v>47</v>
      </c>
      <c r="C27" s="76">
        <v>96.571428571428569</v>
      </c>
    </row>
    <row r="28" spans="2:14" ht="28.5" customHeight="1" x14ac:dyDescent="0.25">
      <c r="B28" s="69" t="s">
        <v>24</v>
      </c>
      <c r="C28" s="75">
        <v>94.7</v>
      </c>
    </row>
    <row r="29" spans="2:14" x14ac:dyDescent="0.25">
      <c r="B29" s="69" t="s">
        <v>23</v>
      </c>
      <c r="C29" s="75">
        <v>93.5</v>
      </c>
    </row>
    <row r="30" spans="2:14" x14ac:dyDescent="0.25">
      <c r="B30" s="69" t="s">
        <v>26</v>
      </c>
      <c r="C30" s="75">
        <v>93.2</v>
      </c>
    </row>
    <row r="31" spans="2:14" x14ac:dyDescent="0.25">
      <c r="B31" s="69" t="s">
        <v>20</v>
      </c>
      <c r="C31" s="75">
        <v>93.1</v>
      </c>
    </row>
    <row r="32" spans="2:14" x14ac:dyDescent="0.25">
      <c r="B32" s="72" t="s">
        <v>77</v>
      </c>
      <c r="C32" s="77">
        <v>90.777777777777771</v>
      </c>
    </row>
    <row r="33" spans="2:3" x14ac:dyDescent="0.25">
      <c r="B33" s="69" t="s">
        <v>39</v>
      </c>
      <c r="C33" s="77">
        <v>87.3</v>
      </c>
    </row>
    <row r="34" spans="2:3" x14ac:dyDescent="0.25">
      <c r="B34" s="69" t="s">
        <v>35</v>
      </c>
      <c r="C34" s="75">
        <v>84</v>
      </c>
    </row>
    <row r="35" spans="2:3" x14ac:dyDescent="0.25">
      <c r="B35" s="72" t="s">
        <v>89</v>
      </c>
      <c r="C35" s="77">
        <v>83.75</v>
      </c>
    </row>
    <row r="36" spans="2:3" x14ac:dyDescent="0.25">
      <c r="B36" s="69" t="s">
        <v>25</v>
      </c>
      <c r="C36" s="75">
        <v>80.7</v>
      </c>
    </row>
    <row r="37" spans="2:3" x14ac:dyDescent="0.25">
      <c r="B37" s="69" t="s">
        <v>38</v>
      </c>
      <c r="C37" s="76">
        <v>70.125</v>
      </c>
    </row>
    <row r="38" spans="2:3" x14ac:dyDescent="0.25">
      <c r="B38" s="69" t="s">
        <v>29</v>
      </c>
      <c r="C38" s="77">
        <v>65.25</v>
      </c>
    </row>
  </sheetData>
  <sortState ref="B25:C38">
    <sortCondition descending="1" ref="C25"/>
  </sortState>
  <mergeCells count="1">
    <mergeCell ref="B2:N2"/>
  </mergeCells>
  <pageMargins left="0.25" right="0.25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RONDAS</vt:lpstr>
      <vt:lpstr>BARRERAS</vt:lpstr>
      <vt:lpstr>SERVICIOS</vt:lpstr>
    </vt:vector>
  </TitlesOfParts>
  <Company>HUDN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2021-08-04T14:55:46Z</cp:lastPrinted>
  <dcterms:created xsi:type="dcterms:W3CDTF">2020-11-26T13:58:01Z</dcterms:created>
  <dcterms:modified xsi:type="dcterms:W3CDTF">2023-10-20T15:13:16Z</dcterms:modified>
</cp:coreProperties>
</file>