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93BCCDDE-CD75-493D-AA84-35127273C66A}" xr6:coauthVersionLast="47" xr6:coauthVersionMax="47" xr10:uidLastSave="{00000000-0000-0000-0000-000000000000}"/>
  <bookViews>
    <workbookView xWindow="0" yWindow="0" windowWidth="14400" windowHeight="1740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R71" i="9"/>
  <c r="I71" i="9"/>
  <c r="N70" i="9"/>
  <c r="L70" i="9"/>
  <c r="K70" i="9"/>
  <c r="R70" i="9" s="1"/>
  <c r="I70" i="9"/>
  <c r="N69" i="9"/>
  <c r="L69" i="9"/>
  <c r="K69" i="9"/>
  <c r="I69" i="9"/>
  <c r="N68" i="9"/>
  <c r="L68" i="9"/>
  <c r="K68" i="9"/>
  <c r="I68" i="9"/>
  <c r="N67" i="9"/>
  <c r="L67" i="9"/>
  <c r="K67" i="9"/>
  <c r="R67" i="9" s="1"/>
  <c r="I67" i="9"/>
  <c r="N66" i="9"/>
  <c r="L66" i="9"/>
  <c r="K66" i="9"/>
  <c r="I66" i="9"/>
  <c r="N65" i="9"/>
  <c r="R65" i="9" s="1"/>
  <c r="L65" i="9"/>
  <c r="K65" i="9"/>
  <c r="I65" i="9"/>
  <c r="N64" i="9"/>
  <c r="R64" i="9" s="1"/>
  <c r="L64" i="9"/>
  <c r="K64" i="9"/>
  <c r="I64" i="9"/>
  <c r="N63" i="9"/>
  <c r="R63" i="9" s="1"/>
  <c r="L63" i="9"/>
  <c r="K63" i="9"/>
  <c r="I63" i="9"/>
  <c r="N62" i="9"/>
  <c r="L62" i="9"/>
  <c r="K62" i="9"/>
  <c r="I62" i="9"/>
  <c r="N61" i="9"/>
  <c r="R61" i="9" s="1"/>
  <c r="L61" i="9"/>
  <c r="K61" i="9"/>
  <c r="I61" i="9"/>
  <c r="N60" i="9"/>
  <c r="R60" i="9" s="1"/>
  <c r="L60" i="9"/>
  <c r="K60" i="9"/>
  <c r="I60" i="9"/>
  <c r="N59" i="9"/>
  <c r="R59" i="9" s="1"/>
  <c r="L59" i="9"/>
  <c r="K59" i="9"/>
  <c r="I59" i="9"/>
  <c r="N58" i="9"/>
  <c r="L58" i="9"/>
  <c r="K58" i="9"/>
  <c r="R58" i="9" s="1"/>
  <c r="I58" i="9"/>
  <c r="N57" i="9"/>
  <c r="L57" i="9"/>
  <c r="K57" i="9"/>
  <c r="I57" i="9"/>
  <c r="N56" i="9"/>
  <c r="L56" i="9"/>
  <c r="K56" i="9"/>
  <c r="I56" i="9"/>
  <c r="N55" i="9"/>
  <c r="L55" i="9"/>
  <c r="K55" i="9"/>
  <c r="R55" i="9"/>
  <c r="I55" i="9"/>
  <c r="N54" i="9"/>
  <c r="L54" i="9"/>
  <c r="K54" i="9"/>
  <c r="R54" i="9" s="1"/>
  <c r="I54" i="9"/>
  <c r="N53" i="9"/>
  <c r="L53" i="9"/>
  <c r="K53" i="9"/>
  <c r="R53" i="9" s="1"/>
  <c r="I53" i="9"/>
  <c r="N52" i="9"/>
  <c r="L52" i="9"/>
  <c r="K52" i="9"/>
  <c r="I52" i="9"/>
  <c r="N51" i="9"/>
  <c r="L51" i="9"/>
  <c r="K51" i="9"/>
  <c r="R51" i="9" s="1"/>
  <c r="I51" i="9"/>
  <c r="N50" i="9"/>
  <c r="L50" i="9"/>
  <c r="K50" i="9"/>
  <c r="I50" i="9"/>
  <c r="N49" i="9"/>
  <c r="R49" i="9" s="1"/>
  <c r="L49" i="9"/>
  <c r="K49" i="9"/>
  <c r="I49" i="9"/>
  <c r="N48" i="9"/>
  <c r="R48" i="9" s="1"/>
  <c r="L48" i="9"/>
  <c r="K48" i="9"/>
  <c r="I48" i="9"/>
  <c r="N47" i="9"/>
  <c r="R47" i="9" s="1"/>
  <c r="L47" i="9"/>
  <c r="K47" i="9"/>
  <c r="I47" i="9"/>
  <c r="N46" i="9"/>
  <c r="L46" i="9"/>
  <c r="K46" i="9"/>
  <c r="I46" i="9"/>
  <c r="N45" i="9"/>
  <c r="R45" i="9" s="1"/>
  <c r="L45" i="9"/>
  <c r="K45" i="9"/>
  <c r="I45" i="9"/>
  <c r="N44" i="9"/>
  <c r="R44" i="9" s="1"/>
  <c r="L44" i="9"/>
  <c r="K44" i="9"/>
  <c r="I44" i="9"/>
  <c r="N43" i="9"/>
  <c r="R43" i="9" s="1"/>
  <c r="L43" i="9"/>
  <c r="K43" i="9"/>
  <c r="I43" i="9"/>
  <c r="N42" i="9"/>
  <c r="L42" i="9"/>
  <c r="K42" i="9"/>
  <c r="R42" i="9" s="1"/>
  <c r="I42" i="9"/>
  <c r="N41" i="9"/>
  <c r="L41" i="9"/>
  <c r="K41" i="9"/>
  <c r="I41" i="9"/>
  <c r="N40" i="9"/>
  <c r="L40" i="9"/>
  <c r="K40" i="9"/>
  <c r="I40" i="9"/>
  <c r="N39" i="9"/>
  <c r="L39" i="9"/>
  <c r="K39" i="9"/>
  <c r="R39" i="9"/>
  <c r="I39" i="9"/>
  <c r="N38" i="9"/>
  <c r="L38" i="9"/>
  <c r="K38" i="9"/>
  <c r="R38" i="9" s="1"/>
  <c r="I38" i="9"/>
  <c r="N37" i="9"/>
  <c r="L37" i="9"/>
  <c r="K37" i="9"/>
  <c r="I37" i="9"/>
  <c r="N36" i="9"/>
  <c r="L36" i="9"/>
  <c r="K36" i="9"/>
  <c r="I36" i="9"/>
  <c r="N35" i="9"/>
  <c r="L35" i="9"/>
  <c r="K35" i="9"/>
  <c r="R35" i="9" s="1"/>
  <c r="I35" i="9"/>
  <c r="N34" i="9"/>
  <c r="L34" i="9"/>
  <c r="K34" i="9"/>
  <c r="I34" i="9"/>
  <c r="N33" i="9"/>
  <c r="R33" i="9" s="1"/>
  <c r="L33" i="9"/>
  <c r="K33" i="9"/>
  <c r="I33" i="9"/>
  <c r="N32" i="9"/>
  <c r="R32" i="9" s="1"/>
  <c r="L32" i="9"/>
  <c r="K32" i="9"/>
  <c r="I32" i="9"/>
  <c r="N31" i="9"/>
  <c r="R31" i="9" s="1"/>
  <c r="L31" i="9"/>
  <c r="K31" i="9"/>
  <c r="I31" i="9"/>
  <c r="N30" i="9"/>
  <c r="L30" i="9"/>
  <c r="K30" i="9"/>
  <c r="I30" i="9"/>
  <c r="N29" i="9"/>
  <c r="R29" i="9" s="1"/>
  <c r="L29" i="9"/>
  <c r="K29" i="9"/>
  <c r="I29" i="9"/>
  <c r="N28" i="9"/>
  <c r="R28" i="9" s="1"/>
  <c r="L28" i="9"/>
  <c r="K28" i="9"/>
  <c r="I28" i="9"/>
  <c r="N27" i="9"/>
  <c r="R27" i="9" s="1"/>
  <c r="L27" i="9"/>
  <c r="K27" i="9"/>
  <c r="I27" i="9"/>
  <c r="N26" i="9"/>
  <c r="L26" i="9"/>
  <c r="K26" i="9"/>
  <c r="R26" i="9" s="1"/>
  <c r="I26" i="9"/>
  <c r="N25" i="9"/>
  <c r="L25" i="9"/>
  <c r="K25" i="9"/>
  <c r="I25" i="9"/>
  <c r="N24" i="9"/>
  <c r="L24" i="9"/>
  <c r="K24" i="9"/>
  <c r="I24" i="9"/>
  <c r="N23" i="9"/>
  <c r="L23" i="9"/>
  <c r="K23" i="9"/>
  <c r="I23" i="9"/>
  <c r="N22" i="9"/>
  <c r="L22" i="9"/>
  <c r="K22" i="9"/>
  <c r="R22" i="9"/>
  <c r="I22" i="9"/>
  <c r="N21" i="9"/>
  <c r="L21" i="9"/>
  <c r="K21" i="9"/>
  <c r="R21" i="9" s="1"/>
  <c r="I21" i="9"/>
  <c r="N20" i="9"/>
  <c r="L20" i="9"/>
  <c r="K20" i="9"/>
  <c r="R20" i="9" s="1"/>
  <c r="I20" i="9"/>
  <c r="N19" i="9"/>
  <c r="L19" i="9"/>
  <c r="K19" i="9"/>
  <c r="I19" i="9"/>
  <c r="N18" i="9"/>
  <c r="L18" i="9"/>
  <c r="K18" i="9"/>
  <c r="I18" i="9"/>
  <c r="N17" i="9"/>
  <c r="L17" i="9"/>
  <c r="K17" i="9"/>
  <c r="I17" i="9"/>
  <c r="N16" i="9"/>
  <c r="L16" i="9"/>
  <c r="K16" i="9"/>
  <c r="I16" i="9"/>
  <c r="A12" i="9"/>
  <c r="N15" i="9"/>
  <c r="L15" i="9"/>
  <c r="K15" i="9"/>
  <c r="R15" i="9" s="1"/>
  <c r="I15" i="9"/>
  <c r="N14" i="9"/>
  <c r="L14" i="9"/>
  <c r="K14" i="9"/>
  <c r="R14" i="9" s="1"/>
  <c r="I14" i="9"/>
  <c r="N13" i="9"/>
  <c r="L13" i="9"/>
  <c r="K13" i="9"/>
  <c r="R13" i="9" s="1"/>
  <c r="I13" i="9"/>
  <c r="N12" i="9"/>
  <c r="L12" i="9"/>
  <c r="K12" i="9"/>
  <c r="I12" i="9"/>
  <c r="N10" i="9"/>
  <c r="L10" i="9"/>
  <c r="K10" i="9"/>
  <c r="R10" i="9" s="1"/>
  <c r="I10" i="9"/>
  <c r="I11" i="9"/>
  <c r="I9" i="9"/>
  <c r="I8" i="9"/>
  <c r="R74" i="9"/>
  <c r="R75" i="9"/>
  <c r="R76" i="9"/>
  <c r="R77" i="9"/>
  <c r="R78" i="9"/>
  <c r="R79" i="9"/>
  <c r="R80" i="9"/>
  <c r="R81" i="9"/>
  <c r="R82" i="9"/>
  <c r="R83" i="9"/>
  <c r="R85" i="9"/>
  <c r="R86" i="9"/>
  <c r="R87" i="9"/>
  <c r="R84" i="9"/>
  <c r="R12" i="9"/>
  <c r="I3" i="31"/>
  <c r="I2" i="31"/>
  <c r="G4" i="15"/>
  <c r="G2" i="15"/>
  <c r="L9" i="9"/>
  <c r="L11" i="9"/>
  <c r="L8" i="9"/>
  <c r="H10" i="30"/>
  <c r="I10" i="30" s="1"/>
  <c r="H11" i="30"/>
  <c r="I11" i="30" s="1"/>
  <c r="H12" i="30"/>
  <c r="I12" i="30" s="1"/>
  <c r="H13" i="30"/>
  <c r="I13" i="30" s="1"/>
  <c r="H14" i="30"/>
  <c r="I14" i="30" s="1"/>
  <c r="H15" i="30"/>
  <c r="I15" i="30"/>
  <c r="H16" i="30"/>
  <c r="I16" i="30" s="1"/>
  <c r="H17" i="30"/>
  <c r="I17" i="30"/>
  <c r="H18" i="30"/>
  <c r="I18" i="30" s="1"/>
  <c r="H19" i="30"/>
  <c r="I19" i="30" s="1"/>
  <c r="H20" i="30"/>
  <c r="I20" i="30" s="1"/>
  <c r="H21" i="30"/>
  <c r="I21" i="30"/>
  <c r="H22" i="30"/>
  <c r="I22" i="30" s="1"/>
  <c r="H23" i="30"/>
  <c r="I23" i="30"/>
  <c r="H24" i="30"/>
  <c r="I24" i="30" s="1"/>
  <c r="H25" i="30"/>
  <c r="I25" i="30"/>
  <c r="H26" i="30"/>
  <c r="I26" i="30" s="1"/>
  <c r="H27" i="30"/>
  <c r="I27" i="30" s="1"/>
  <c r="H28" i="30"/>
  <c r="I28" i="30" s="1"/>
  <c r="F2" i="37"/>
  <c r="F1" i="37"/>
  <c r="H9" i="15"/>
  <c r="H10" i="15"/>
  <c r="H11" i="15"/>
  <c r="H12" i="15"/>
  <c r="M12" i="15" s="1"/>
  <c r="H13" i="15"/>
  <c r="H14" i="15"/>
  <c r="H15" i="15"/>
  <c r="M15" i="15" s="1"/>
  <c r="H16" i="15"/>
  <c r="H17" i="15"/>
  <c r="H18" i="15"/>
  <c r="H19" i="15"/>
  <c r="H20" i="15"/>
  <c r="H21" i="15"/>
  <c r="H22" i="15"/>
  <c r="H23" i="15"/>
  <c r="H24" i="15"/>
  <c r="H25" i="15"/>
  <c r="H26" i="15"/>
  <c r="H27" i="15"/>
  <c r="M27" i="15" s="1"/>
  <c r="H28" i="15"/>
  <c r="L9" i="15"/>
  <c r="K10" i="15"/>
  <c r="L10" i="15"/>
  <c r="K11" i="15"/>
  <c r="M11" i="15" s="1"/>
  <c r="L11" i="15"/>
  <c r="K12" i="15"/>
  <c r="L12" i="15"/>
  <c r="K13" i="15"/>
  <c r="M13" i="15" s="1"/>
  <c r="L13" i="15"/>
  <c r="K14" i="15"/>
  <c r="M14" i="15"/>
  <c r="N14" i="15" s="1"/>
  <c r="D14" i="31" s="1"/>
  <c r="F14" i="36" s="1"/>
  <c r="D28" i="9"/>
  <c r="T28" i="9" s="1"/>
  <c r="L14" i="15"/>
  <c r="K15" i="15"/>
  <c r="L15" i="15"/>
  <c r="K16" i="15"/>
  <c r="L16" i="15"/>
  <c r="K17" i="15"/>
  <c r="M17" i="15" s="1"/>
  <c r="L17" i="15"/>
  <c r="K18" i="15"/>
  <c r="M18" i="15" s="1"/>
  <c r="D18" i="36" s="1"/>
  <c r="L18" i="15"/>
  <c r="K19" i="15"/>
  <c r="L19" i="15"/>
  <c r="K20" i="15"/>
  <c r="L20" i="15"/>
  <c r="K21" i="15"/>
  <c r="L21" i="15"/>
  <c r="K22" i="15"/>
  <c r="M22" i="15" s="1"/>
  <c r="N22" i="15" s="1"/>
  <c r="D22" i="31" s="1"/>
  <c r="F22" i="36" s="1"/>
  <c r="L22" i="15"/>
  <c r="K23" i="15"/>
  <c r="L23" i="15"/>
  <c r="K24" i="15"/>
  <c r="L24" i="15"/>
  <c r="K25" i="15"/>
  <c r="L25" i="15"/>
  <c r="K26" i="15"/>
  <c r="M26" i="15" s="1"/>
  <c r="D26" i="36" s="1"/>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C12" i="9" s="1"/>
  <c r="D11" i="15"/>
  <c r="E11" i="15" s="1"/>
  <c r="D12" i="15"/>
  <c r="D13" i="15"/>
  <c r="F13" i="15" s="1"/>
  <c r="C13" i="31" s="1"/>
  <c r="D14" i="15"/>
  <c r="E14" i="15" s="1"/>
  <c r="D15" i="15"/>
  <c r="D16" i="15"/>
  <c r="D17" i="15"/>
  <c r="E17" i="15" s="1"/>
  <c r="D18" i="15"/>
  <c r="E18" i="15" s="1"/>
  <c r="C44" i="9" s="1"/>
  <c r="S44" i="9" s="1"/>
  <c r="S45" i="9" s="1"/>
  <c r="S46" i="9" s="1"/>
  <c r="S47" i="9" s="1"/>
  <c r="H18" i="36" s="1"/>
  <c r="J18" i="36" s="1"/>
  <c r="L18" i="36" s="1"/>
  <c r="N18" i="36" s="1"/>
  <c r="M18" i="36" s="1"/>
  <c r="P18" i="36" s="1"/>
  <c r="D19" i="15"/>
  <c r="D20" i="15"/>
  <c r="E20" i="15" s="1"/>
  <c r="D21" i="15"/>
  <c r="D22" i="15"/>
  <c r="E22" i="15" s="1"/>
  <c r="C60" i="9" s="1"/>
  <c r="S60" i="9" s="1"/>
  <c r="D23" i="15"/>
  <c r="D24" i="15"/>
  <c r="E24" i="15" s="1"/>
  <c r="C24" i="36" s="1"/>
  <c r="D25" i="15"/>
  <c r="D26" i="15"/>
  <c r="E26" i="15" s="1"/>
  <c r="D27" i="15"/>
  <c r="D28" i="15"/>
  <c r="M9" i="15"/>
  <c r="D9" i="36" s="1"/>
  <c r="E21" i="15"/>
  <c r="C56" i="9" s="1"/>
  <c r="S56" i="9" s="1"/>
  <c r="S57" i="9" s="1"/>
  <c r="S58" i="9" s="1"/>
  <c r="S59" i="9" s="1"/>
  <c r="E25" i="15"/>
  <c r="C72" i="9" s="1"/>
  <c r="S72" i="9" s="1"/>
  <c r="E28" i="15"/>
  <c r="C28" i="36" s="1"/>
  <c r="E16" i="15"/>
  <c r="C16" i="36" s="1"/>
  <c r="C36" i="9"/>
  <c r="S36" i="9" s="1"/>
  <c r="E12" i="15"/>
  <c r="C20" i="9" s="1"/>
  <c r="S20" i="9" s="1"/>
  <c r="S21" i="9" s="1"/>
  <c r="S22" i="9" s="1"/>
  <c r="S23" i="9" s="1"/>
  <c r="E27" i="15"/>
  <c r="C80" i="9"/>
  <c r="E23" i="15"/>
  <c r="C64" i="9" s="1"/>
  <c r="S64" i="9" s="1"/>
  <c r="S65" i="9" s="1"/>
  <c r="S66" i="9" s="1"/>
  <c r="S67" i="9" s="1"/>
  <c r="H23" i="36" s="1"/>
  <c r="J23" i="36" s="1"/>
  <c r="L23" i="36" s="1"/>
  <c r="N23" i="36" s="1"/>
  <c r="M23" i="36" s="1"/>
  <c r="P23" i="36" s="1"/>
  <c r="E19" i="15"/>
  <c r="C19" i="36" s="1"/>
  <c r="E15" i="15"/>
  <c r="C32" i="9" s="1"/>
  <c r="S32" i="9" s="1"/>
  <c r="S33" i="9" s="1"/>
  <c r="S34" i="9" s="1"/>
  <c r="S35" i="9" s="1"/>
  <c r="H15" i="36" s="1"/>
  <c r="J15" i="36" s="1"/>
  <c r="L15" i="36" s="1"/>
  <c r="N15" i="36" s="1"/>
  <c r="M15" i="36" s="1"/>
  <c r="P15" i="36" s="1"/>
  <c r="M10" i="15"/>
  <c r="D10" i="36" s="1"/>
  <c r="D14" i="36"/>
  <c r="M21" i="15"/>
  <c r="D56" i="9" s="1"/>
  <c r="T56" i="9" s="1"/>
  <c r="M23" i="15"/>
  <c r="D23" i="36" s="1"/>
  <c r="M19" i="15"/>
  <c r="D19" i="36" s="1"/>
  <c r="E10" i="30"/>
  <c r="B12" i="9" s="1"/>
  <c r="E11" i="30"/>
  <c r="B16" i="9" s="1"/>
  <c r="E12" i="30"/>
  <c r="B20" i="9" s="1"/>
  <c r="E13" i="30"/>
  <c r="B24" i="9" s="1"/>
  <c r="E14" i="30"/>
  <c r="B28" i="9"/>
  <c r="E15" i="30"/>
  <c r="B32" i="9" s="1"/>
  <c r="E16" i="30"/>
  <c r="B36" i="9" s="1"/>
  <c r="E17" i="30"/>
  <c r="B40" i="9" s="1"/>
  <c r="E18" i="30"/>
  <c r="B18" i="31" s="1"/>
  <c r="E19" i="30"/>
  <c r="E20" i="30"/>
  <c r="B20" i="35" s="1"/>
  <c r="B52" i="9"/>
  <c r="E21" i="30"/>
  <c r="B56" i="9" s="1"/>
  <c r="E22" i="30"/>
  <c r="E23" i="30"/>
  <c r="B64" i="9" s="1"/>
  <c r="E24" i="30"/>
  <c r="B24" i="31" s="1"/>
  <c r="E25" i="30"/>
  <c r="B72" i="9" s="1"/>
  <c r="E26" i="30"/>
  <c r="B76" i="9"/>
  <c r="E27" i="30"/>
  <c r="E28" i="30"/>
  <c r="E9" i="30"/>
  <c r="B9" i="15" s="1"/>
  <c r="C68" i="9"/>
  <c r="S68" i="9"/>
  <c r="S69" i="9" s="1"/>
  <c r="S70" i="9" s="1"/>
  <c r="S71" i="9" s="1"/>
  <c r="H24" i="36" s="1"/>
  <c r="J24" i="36" s="1"/>
  <c r="L24" i="36" s="1"/>
  <c r="N24" i="36" s="1"/>
  <c r="M24" i="36" s="1"/>
  <c r="P24" i="36" s="1"/>
  <c r="C25" i="36"/>
  <c r="D22" i="36"/>
  <c r="D64" i="9"/>
  <c r="T64" i="9"/>
  <c r="T65" i="9" s="1"/>
  <c r="T66" i="9" s="1"/>
  <c r="T67" i="9" s="1"/>
  <c r="I23" i="36" s="1"/>
  <c r="K23" i="36" s="1"/>
  <c r="C48" i="9"/>
  <c r="S48" i="9"/>
  <c r="C12" i="36"/>
  <c r="B28" i="15"/>
  <c r="B84" i="9"/>
  <c r="C27" i="36"/>
  <c r="C23" i="36"/>
  <c r="N23" i="15"/>
  <c r="D23" i="31" s="1"/>
  <c r="F23" i="36" s="1"/>
  <c r="N26" i="15"/>
  <c r="D26" i="31" s="1"/>
  <c r="F26" i="36" s="1"/>
  <c r="D2" i="33"/>
  <c r="D1" i="33"/>
  <c r="D2" i="36"/>
  <c r="D1" i="36"/>
  <c r="D2" i="35"/>
  <c r="D1" i="35"/>
  <c r="D2" i="9"/>
  <c r="D1" i="9"/>
  <c r="D2" i="31"/>
  <c r="D1" i="31"/>
  <c r="D2" i="15"/>
  <c r="D2" i="20"/>
  <c r="D1" i="20"/>
  <c r="B28" i="36"/>
  <c r="A28" i="36"/>
  <c r="A27" i="36"/>
  <c r="B26" i="36"/>
  <c r="A26" i="36"/>
  <c r="B25" i="36"/>
  <c r="A25" i="36"/>
  <c r="A24" i="36"/>
  <c r="A23" i="36"/>
  <c r="B22" i="36"/>
  <c r="A22" i="36"/>
  <c r="A21" i="36"/>
  <c r="B20" i="36"/>
  <c r="A20" i="36"/>
  <c r="A19" i="36"/>
  <c r="B18" i="36"/>
  <c r="A18" i="36"/>
  <c r="A17" i="36"/>
  <c r="B16" i="36"/>
  <c r="A16" i="36"/>
  <c r="A15" i="36"/>
  <c r="B14" i="36"/>
  <c r="A14" i="36"/>
  <c r="B13" i="36"/>
  <c r="A13" i="36"/>
  <c r="A12" i="36"/>
  <c r="A11" i="36"/>
  <c r="A10" i="36"/>
  <c r="A9" i="36"/>
  <c r="B28" i="35"/>
  <c r="A28" i="35"/>
  <c r="A27" i="35"/>
  <c r="B26" i="35"/>
  <c r="A26" i="35"/>
  <c r="B25" i="35"/>
  <c r="A25" i="35"/>
  <c r="A24" i="35"/>
  <c r="B23" i="35"/>
  <c r="A23" i="35"/>
  <c r="B22" i="35"/>
  <c r="A22" i="35"/>
  <c r="A21" i="35"/>
  <c r="A20" i="35"/>
  <c r="A19" i="35"/>
  <c r="A18" i="35"/>
  <c r="B17" i="35"/>
  <c r="A17" i="35"/>
  <c r="B16" i="35"/>
  <c r="A16" i="35"/>
  <c r="A15" i="35"/>
  <c r="B14" i="35"/>
  <c r="A14" i="35"/>
  <c r="B13" i="35"/>
  <c r="A13" i="35"/>
  <c r="A12" i="35"/>
  <c r="A11" i="35"/>
  <c r="A10" i="35"/>
  <c r="A9" i="35"/>
  <c r="N8" i="9"/>
  <c r="N9" i="9"/>
  <c r="N11" i="9"/>
  <c r="A8" i="9"/>
  <c r="K9" i="9"/>
  <c r="R9" i="9" s="1"/>
  <c r="K11" i="9"/>
  <c r="K8" i="9"/>
  <c r="R11" i="9"/>
  <c r="F11" i="15"/>
  <c r="C11" i="31" s="1"/>
  <c r="F12" i="15"/>
  <c r="F15" i="15"/>
  <c r="C15" i="31" s="1"/>
  <c r="F16" i="15"/>
  <c r="C16" i="31"/>
  <c r="E16" i="36" s="1"/>
  <c r="F17" i="15"/>
  <c r="C17" i="31" s="1"/>
  <c r="F19" i="15"/>
  <c r="C19" i="31" s="1"/>
  <c r="F20" i="15"/>
  <c r="C20" i="31" s="1"/>
  <c r="F21" i="15"/>
  <c r="C21" i="31" s="1"/>
  <c r="F23" i="15"/>
  <c r="C23" i="31" s="1"/>
  <c r="E23" i="31" s="1"/>
  <c r="G23" i="36" s="1"/>
  <c r="F24" i="15"/>
  <c r="C24" i="31" s="1"/>
  <c r="F25" i="15"/>
  <c r="C25" i="31" s="1"/>
  <c r="E25" i="36" s="1"/>
  <c r="F27" i="15"/>
  <c r="C27" i="31" s="1"/>
  <c r="E27" i="31" s="1"/>
  <c r="G27" i="36" s="1"/>
  <c r="F28" i="15"/>
  <c r="C28" i="31" s="1"/>
  <c r="E27" i="36"/>
  <c r="E25" i="31"/>
  <c r="G25" i="36" s="1"/>
  <c r="C12" i="31"/>
  <c r="E12" i="36" s="1"/>
  <c r="A10" i="31"/>
  <c r="B13" i="15"/>
  <c r="B10" i="31"/>
  <c r="A11" i="31"/>
  <c r="A9" i="31"/>
  <c r="B11" i="31"/>
  <c r="A12" i="31"/>
  <c r="A13" i="31"/>
  <c r="B13" i="31"/>
  <c r="A14" i="31"/>
  <c r="B14" i="31"/>
  <c r="A15" i="31"/>
  <c r="B15" i="31"/>
  <c r="A16" i="31"/>
  <c r="A17" i="31"/>
  <c r="B17" i="31"/>
  <c r="A18" i="31"/>
  <c r="A19" i="31"/>
  <c r="A20" i="31"/>
  <c r="B20" i="31"/>
  <c r="A21" i="31"/>
  <c r="B21" i="31"/>
  <c r="A22" i="31"/>
  <c r="A23" i="31"/>
  <c r="A24" i="31"/>
  <c r="A25" i="31"/>
  <c r="B25" i="31"/>
  <c r="A26" i="31"/>
  <c r="B26" i="31"/>
  <c r="A27" i="31"/>
  <c r="B27" i="31"/>
  <c r="A28" i="31"/>
  <c r="B28" i="31"/>
  <c r="A17" i="15"/>
  <c r="B17" i="15"/>
  <c r="A18" i="15"/>
  <c r="A19" i="15"/>
  <c r="B19" i="15"/>
  <c r="A20" i="15"/>
  <c r="B20" i="15"/>
  <c r="A21" i="15"/>
  <c r="B21" i="15"/>
  <c r="A22" i="15"/>
  <c r="A23" i="15"/>
  <c r="B23" i="15"/>
  <c r="A24" i="15"/>
  <c r="A25" i="15"/>
  <c r="B25" i="15"/>
  <c r="A26" i="15"/>
  <c r="B26" i="15"/>
  <c r="A27" i="15"/>
  <c r="B27" i="15"/>
  <c r="A28" i="15"/>
  <c r="B16" i="15"/>
  <c r="A16" i="15"/>
  <c r="A15" i="15"/>
  <c r="B14" i="15"/>
  <c r="A14" i="15"/>
  <c r="A13" i="15"/>
  <c r="A12" i="15"/>
  <c r="A11" i="15"/>
  <c r="A10" i="15"/>
  <c r="A9" i="15"/>
  <c r="E28" i="36" l="1"/>
  <c r="E28" i="31"/>
  <c r="G28" i="36" s="1"/>
  <c r="E17" i="36"/>
  <c r="E17" i="31"/>
  <c r="G17" i="36" s="1"/>
  <c r="C52" i="9"/>
  <c r="S52" i="9" s="1"/>
  <c r="C20" i="36"/>
  <c r="D17" i="36"/>
  <c r="D40" i="9"/>
  <c r="T40" i="9" s="1"/>
  <c r="T41" i="9" s="1"/>
  <c r="T42" i="9" s="1"/>
  <c r="T43" i="9" s="1"/>
  <c r="E19" i="31"/>
  <c r="G19" i="36" s="1"/>
  <c r="E19" i="36"/>
  <c r="E15" i="36"/>
  <c r="E15" i="31"/>
  <c r="G15" i="36" s="1"/>
  <c r="D27" i="36"/>
  <c r="N27" i="15"/>
  <c r="D27" i="31" s="1"/>
  <c r="F27" i="36" s="1"/>
  <c r="D80" i="9"/>
  <c r="D32" i="9"/>
  <c r="T32" i="9" s="1"/>
  <c r="T33" i="9" s="1"/>
  <c r="T34" i="9" s="1"/>
  <c r="T35" i="9" s="1"/>
  <c r="D15" i="35" s="1"/>
  <c r="F15" i="35" s="1"/>
  <c r="N15" i="15"/>
  <c r="D15" i="31" s="1"/>
  <c r="F15" i="36" s="1"/>
  <c r="D15" i="36"/>
  <c r="M28" i="15"/>
  <c r="M20" i="15"/>
  <c r="D20" i="36" s="1"/>
  <c r="E23" i="36"/>
  <c r="B18" i="35"/>
  <c r="N19" i="15"/>
  <c r="D19" i="31" s="1"/>
  <c r="F19" i="36" s="1"/>
  <c r="C10" i="36"/>
  <c r="C21" i="36"/>
  <c r="D60" i="9"/>
  <c r="T60" i="9" s="1"/>
  <c r="T61" i="9" s="1"/>
  <c r="T62" i="9" s="1"/>
  <c r="T63" i="9" s="1"/>
  <c r="B68" i="9"/>
  <c r="B44" i="9"/>
  <c r="U44" i="9"/>
  <c r="M25" i="15"/>
  <c r="R16" i="9"/>
  <c r="R17" i="9"/>
  <c r="R18" i="9"/>
  <c r="R19" i="9"/>
  <c r="R30" i="9"/>
  <c r="R36" i="9"/>
  <c r="R37" i="9"/>
  <c r="R46" i="9"/>
  <c r="R52" i="9"/>
  <c r="R62" i="9"/>
  <c r="R68" i="9"/>
  <c r="R69" i="9"/>
  <c r="R23" i="9"/>
  <c r="R24" i="9"/>
  <c r="R25" i="9"/>
  <c r="R34" i="9"/>
  <c r="R40" i="9"/>
  <c r="R41" i="9"/>
  <c r="R50" i="9"/>
  <c r="R56" i="9"/>
  <c r="R57" i="9"/>
  <c r="R66" i="9"/>
  <c r="R72" i="9"/>
  <c r="R73" i="9"/>
  <c r="M24" i="15"/>
  <c r="N24" i="15" s="1"/>
  <c r="D24" i="31" s="1"/>
  <c r="F24" i="36" s="1"/>
  <c r="M16" i="15"/>
  <c r="N16" i="15" s="1"/>
  <c r="D16" i="31" s="1"/>
  <c r="F16" i="36" s="1"/>
  <c r="B15" i="15"/>
  <c r="B18" i="15"/>
  <c r="C18" i="35"/>
  <c r="E18" i="35" s="1"/>
  <c r="G18" i="35" s="1"/>
  <c r="F10" i="15"/>
  <c r="C10" i="31" s="1"/>
  <c r="E10" i="31" s="1"/>
  <c r="G10" i="36" s="1"/>
  <c r="B15" i="35"/>
  <c r="B12" i="36"/>
  <c r="B24" i="35"/>
  <c r="B24" i="36"/>
  <c r="D48" i="9"/>
  <c r="T48" i="9" s="1"/>
  <c r="T49" i="9" s="1"/>
  <c r="T50" i="9" s="1"/>
  <c r="T51" i="9" s="1"/>
  <c r="I19" i="36" s="1"/>
  <c r="K19" i="36" s="1"/>
  <c r="B23" i="31"/>
  <c r="B16" i="31"/>
  <c r="B12" i="31"/>
  <c r="F18" i="15"/>
  <c r="C18" i="31" s="1"/>
  <c r="E18" i="31" s="1"/>
  <c r="G18" i="36" s="1"/>
  <c r="F14" i="15"/>
  <c r="C14" i="31" s="1"/>
  <c r="B17" i="36"/>
  <c r="C18" i="36"/>
  <c r="C84" i="9"/>
  <c r="D21" i="36"/>
  <c r="D76" i="9"/>
  <c r="T76" i="9" s="1"/>
  <c r="T77" i="9" s="1"/>
  <c r="T78" i="9" s="1"/>
  <c r="T79" i="9" s="1"/>
  <c r="E13" i="15"/>
  <c r="C24" i="9" s="1"/>
  <c r="S24" i="9" s="1"/>
  <c r="S25" i="9" s="1"/>
  <c r="S26" i="9" s="1"/>
  <c r="S27" i="9" s="1"/>
  <c r="H13" i="36" s="1"/>
  <c r="J13" i="36" s="1"/>
  <c r="E21" i="36"/>
  <c r="E21" i="31"/>
  <c r="G21" i="36" s="1"/>
  <c r="E14" i="31"/>
  <c r="G14" i="36" s="1"/>
  <c r="E14" i="36"/>
  <c r="T57" i="9"/>
  <c r="T58" i="9" s="1"/>
  <c r="T59" i="9" s="1"/>
  <c r="T80" i="9"/>
  <c r="T81" i="9" s="1"/>
  <c r="T82" i="9" s="1"/>
  <c r="T83" i="9" s="1"/>
  <c r="S80" i="9"/>
  <c r="S81" i="9" s="1"/>
  <c r="S82" i="9" s="1"/>
  <c r="S83" i="9" s="1"/>
  <c r="S84" i="9"/>
  <c r="E16" i="31"/>
  <c r="G16" i="36" s="1"/>
  <c r="E24" i="31"/>
  <c r="G24" i="36" s="1"/>
  <c r="E24" i="36"/>
  <c r="U32" i="9"/>
  <c r="C15" i="35"/>
  <c r="E15" i="35" s="1"/>
  <c r="G15" i="35" s="1"/>
  <c r="D24" i="36"/>
  <c r="D68" i="9"/>
  <c r="T68" i="9" s="1"/>
  <c r="T69" i="9" s="1"/>
  <c r="T70" i="9" s="1"/>
  <c r="T71" i="9" s="1"/>
  <c r="E18" i="36"/>
  <c r="U56" i="9"/>
  <c r="H21" i="36"/>
  <c r="J21" i="36" s="1"/>
  <c r="L21" i="36" s="1"/>
  <c r="N21" i="36" s="1"/>
  <c r="M21" i="36" s="1"/>
  <c r="P21" i="36" s="1"/>
  <c r="C21" i="35"/>
  <c r="E21" i="35" s="1"/>
  <c r="G21" i="35" s="1"/>
  <c r="S41" i="9"/>
  <c r="S42" i="9" s="1"/>
  <c r="S43" i="9" s="1"/>
  <c r="S73" i="9"/>
  <c r="S74" i="9" s="1"/>
  <c r="S75" i="9" s="1"/>
  <c r="S85" i="9"/>
  <c r="S86" i="9" s="1"/>
  <c r="S87" i="9" s="1"/>
  <c r="E20" i="36"/>
  <c r="E20" i="31"/>
  <c r="G20" i="36" s="1"/>
  <c r="C24" i="35"/>
  <c r="E24" i="35" s="1"/>
  <c r="G24" i="35" s="1"/>
  <c r="U68" i="9"/>
  <c r="B60" i="9"/>
  <c r="B22" i="31"/>
  <c r="B22" i="15"/>
  <c r="B48" i="9"/>
  <c r="B19" i="36"/>
  <c r="B19" i="35"/>
  <c r="C76" i="9"/>
  <c r="S76" i="9" s="1"/>
  <c r="S77" i="9" s="1"/>
  <c r="S78" i="9" s="1"/>
  <c r="S79" i="9" s="1"/>
  <c r="C26" i="36"/>
  <c r="C14" i="36"/>
  <c r="C28" i="9"/>
  <c r="S28" i="9" s="1"/>
  <c r="S29" i="9" s="1"/>
  <c r="S30" i="9" s="1"/>
  <c r="S31" i="9" s="1"/>
  <c r="D44" i="9"/>
  <c r="T44" i="9" s="1"/>
  <c r="T45" i="9" s="1"/>
  <c r="T46" i="9" s="1"/>
  <c r="T47" i="9" s="1"/>
  <c r="N18" i="15"/>
  <c r="D18" i="31" s="1"/>
  <c r="F18" i="36" s="1"/>
  <c r="D16" i="9"/>
  <c r="D11" i="36"/>
  <c r="D52" i="9"/>
  <c r="T52" i="9" s="1"/>
  <c r="T53" i="9" s="1"/>
  <c r="T54" i="9" s="1"/>
  <c r="T55" i="9" s="1"/>
  <c r="D20" i="9"/>
  <c r="T20" i="9" s="1"/>
  <c r="T21" i="9" s="1"/>
  <c r="T22" i="9" s="1"/>
  <c r="T23" i="9" s="1"/>
  <c r="I12" i="36" s="1"/>
  <c r="K12" i="36" s="1"/>
  <c r="D12" i="36"/>
  <c r="N12" i="15"/>
  <c r="D12" i="31" s="1"/>
  <c r="F12" i="36" s="1"/>
  <c r="B19" i="31"/>
  <c r="D23" i="35"/>
  <c r="F23" i="35" s="1"/>
  <c r="V64" i="9"/>
  <c r="B80" i="9"/>
  <c r="B27" i="36"/>
  <c r="B27" i="35"/>
  <c r="D84" i="9"/>
  <c r="T84" i="9" s="1"/>
  <c r="T85" i="9" s="1"/>
  <c r="T86" i="9" s="1"/>
  <c r="T87" i="9" s="1"/>
  <c r="V48" i="9"/>
  <c r="D19" i="35"/>
  <c r="F19" i="35" s="1"/>
  <c r="U64" i="9"/>
  <c r="C23" i="35"/>
  <c r="E23" i="35" s="1"/>
  <c r="G23" i="35" s="1"/>
  <c r="T29" i="9"/>
  <c r="T30" i="9" s="1"/>
  <c r="T31" i="9" s="1"/>
  <c r="F26" i="15"/>
  <c r="C26" i="31" s="1"/>
  <c r="F22" i="15"/>
  <c r="C22" i="31" s="1"/>
  <c r="R8" i="9"/>
  <c r="C22" i="36"/>
  <c r="C40" i="9"/>
  <c r="S40" i="9" s="1"/>
  <c r="C17" i="36"/>
  <c r="S49" i="9"/>
  <c r="S50" i="9" s="1"/>
  <c r="S51" i="9" s="1"/>
  <c r="S61" i="9"/>
  <c r="S62" i="9" s="1"/>
  <c r="S63" i="9" s="1"/>
  <c r="B24" i="15"/>
  <c r="B21" i="35"/>
  <c r="B15" i="36"/>
  <c r="B21" i="36"/>
  <c r="B23" i="36"/>
  <c r="N17" i="15"/>
  <c r="D17" i="31" s="1"/>
  <c r="F17" i="36" s="1"/>
  <c r="N21" i="15"/>
  <c r="D21" i="31" s="1"/>
  <c r="F21" i="36" s="1"/>
  <c r="C15" i="36"/>
  <c r="S37" i="9"/>
  <c r="S38" i="9" s="1"/>
  <c r="S39" i="9" s="1"/>
  <c r="S53" i="9"/>
  <c r="S54" i="9" s="1"/>
  <c r="S55" i="9" s="1"/>
  <c r="S12" i="9"/>
  <c r="S13" i="9" s="1"/>
  <c r="S14" i="9" s="1"/>
  <c r="S15" i="9" s="1"/>
  <c r="U12" i="9" s="1"/>
  <c r="D13" i="36"/>
  <c r="D24" i="9"/>
  <c r="T24" i="9" s="1"/>
  <c r="T25" i="9" s="1"/>
  <c r="T26" i="9" s="1"/>
  <c r="T27" i="9" s="1"/>
  <c r="N13" i="15"/>
  <c r="D13" i="31" s="1"/>
  <c r="F13" i="36" s="1"/>
  <c r="E13" i="36"/>
  <c r="V20" i="9"/>
  <c r="U20" i="9"/>
  <c r="H12" i="36"/>
  <c r="J12" i="36" s="1"/>
  <c r="C12" i="35"/>
  <c r="E12" i="35" s="1"/>
  <c r="E12" i="31"/>
  <c r="G12" i="36" s="1"/>
  <c r="F9" i="15"/>
  <c r="C9" i="31" s="1"/>
  <c r="E9" i="36" s="1"/>
  <c r="B12" i="15"/>
  <c r="B12" i="35"/>
  <c r="B10" i="35"/>
  <c r="B10" i="36"/>
  <c r="B10" i="15"/>
  <c r="B11" i="15"/>
  <c r="B9" i="31"/>
  <c r="B8" i="9"/>
  <c r="T16" i="9"/>
  <c r="T17" i="9" s="1"/>
  <c r="T18" i="9" s="1"/>
  <c r="T19" i="9" s="1"/>
  <c r="V16" i="9" s="1"/>
  <c r="N11" i="15"/>
  <c r="D11" i="31" s="1"/>
  <c r="F11" i="36" s="1"/>
  <c r="E11" i="36"/>
  <c r="C11" i="36"/>
  <c r="C16" i="9"/>
  <c r="D12" i="9"/>
  <c r="T12" i="9" s="1"/>
  <c r="T13" i="9" s="1"/>
  <c r="T14" i="9" s="1"/>
  <c r="T15" i="9" s="1"/>
  <c r="V12" i="9" s="1"/>
  <c r="N10" i="15"/>
  <c r="D10" i="31" s="1"/>
  <c r="F10" i="36" s="1"/>
  <c r="D8" i="9"/>
  <c r="T8" i="9" s="1"/>
  <c r="T9" i="9" s="1"/>
  <c r="T10" i="9" s="1"/>
  <c r="T11" i="9" s="1"/>
  <c r="N9" i="15"/>
  <c r="D9" i="31" s="1"/>
  <c r="C8" i="9"/>
  <c r="S8" i="9" s="1"/>
  <c r="S9" i="9" s="1"/>
  <c r="S10" i="9" s="1"/>
  <c r="S11" i="9" s="1"/>
  <c r="B9" i="35"/>
  <c r="B9" i="36"/>
  <c r="B11" i="35"/>
  <c r="B11" i="36"/>
  <c r="V32" i="9" l="1"/>
  <c r="D16" i="36"/>
  <c r="D28" i="36"/>
  <c r="N28" i="15"/>
  <c r="D28" i="31" s="1"/>
  <c r="F28" i="36" s="1"/>
  <c r="C13" i="36"/>
  <c r="D36" i="9"/>
  <c r="T36" i="9" s="1"/>
  <c r="T37" i="9" s="1"/>
  <c r="T38" i="9" s="1"/>
  <c r="T39" i="9" s="1"/>
  <c r="E10" i="36"/>
  <c r="S16" i="9"/>
  <c r="S17" i="9" s="1"/>
  <c r="S18" i="9" s="1"/>
  <c r="S19" i="9" s="1"/>
  <c r="C11" i="35" s="1"/>
  <c r="E11" i="35" s="1"/>
  <c r="I15" i="36"/>
  <c r="K15" i="36" s="1"/>
  <c r="D25" i="36"/>
  <c r="D72" i="9"/>
  <c r="T72" i="9" s="1"/>
  <c r="T73" i="9" s="1"/>
  <c r="T74" i="9" s="1"/>
  <c r="T75" i="9" s="1"/>
  <c r="D25" i="35" s="1"/>
  <c r="F25" i="35" s="1"/>
  <c r="N25" i="15"/>
  <c r="D25" i="31" s="1"/>
  <c r="F25" i="36" s="1"/>
  <c r="C10" i="35"/>
  <c r="E10" i="35" s="1"/>
  <c r="N20" i="15"/>
  <c r="D20" i="31" s="1"/>
  <c r="F20" i="36" s="1"/>
  <c r="U76" i="9"/>
  <c r="C26" i="35"/>
  <c r="E26" i="35" s="1"/>
  <c r="G26" i="35" s="1"/>
  <c r="H26" i="36"/>
  <c r="J26" i="36" s="1"/>
  <c r="L26" i="36" s="1"/>
  <c r="N26" i="36" s="1"/>
  <c r="M26" i="36" s="1"/>
  <c r="P26" i="36" s="1"/>
  <c r="V84" i="9"/>
  <c r="D28" i="35"/>
  <c r="F28" i="35" s="1"/>
  <c r="I28" i="36"/>
  <c r="K28" i="36" s="1"/>
  <c r="H27" i="36"/>
  <c r="J27" i="36" s="1"/>
  <c r="L27" i="36" s="1"/>
  <c r="N27" i="36" s="1"/>
  <c r="M27" i="36" s="1"/>
  <c r="P27" i="36" s="1"/>
  <c r="U80" i="9"/>
  <c r="C27" i="35"/>
  <c r="E27" i="35" s="1"/>
  <c r="G27" i="35" s="1"/>
  <c r="D27" i="35"/>
  <c r="F27" i="35" s="1"/>
  <c r="V80" i="9"/>
  <c r="I27" i="36"/>
  <c r="K27" i="36" s="1"/>
  <c r="D26" i="35"/>
  <c r="F26" i="35" s="1"/>
  <c r="V76" i="9"/>
  <c r="I26" i="36"/>
  <c r="K26" i="36" s="1"/>
  <c r="V44" i="9"/>
  <c r="D18" i="35"/>
  <c r="F18" i="35" s="1"/>
  <c r="I18" i="36"/>
  <c r="K18" i="36" s="1"/>
  <c r="H25" i="36"/>
  <c r="J25" i="36" s="1"/>
  <c r="L25" i="36" s="1"/>
  <c r="N25" i="36" s="1"/>
  <c r="M25" i="36" s="1"/>
  <c r="P25" i="36" s="1"/>
  <c r="U72" i="9"/>
  <c r="C25" i="35"/>
  <c r="E25" i="35" s="1"/>
  <c r="G25" i="35" s="1"/>
  <c r="H28" i="36"/>
  <c r="J28" i="36" s="1"/>
  <c r="L28" i="36" s="1"/>
  <c r="N28" i="36" s="1"/>
  <c r="M28" i="36" s="1"/>
  <c r="P28" i="36" s="1"/>
  <c r="U84" i="9"/>
  <c r="C28" i="35"/>
  <c r="E28" i="35" s="1"/>
  <c r="G28" i="35" s="1"/>
  <c r="V72" i="9"/>
  <c r="I25" i="36"/>
  <c r="K25" i="36" s="1"/>
  <c r="H10" i="36"/>
  <c r="J10" i="36" s="1"/>
  <c r="D12" i="35"/>
  <c r="F12" i="35" s="1"/>
  <c r="G12" i="35" s="1"/>
  <c r="E22" i="31"/>
  <c r="G22" i="36" s="1"/>
  <c r="E22" i="36"/>
  <c r="U28" i="9"/>
  <c r="H14" i="36"/>
  <c r="J14" i="36" s="1"/>
  <c r="L14" i="36" s="1"/>
  <c r="N14" i="36" s="1"/>
  <c r="M14" i="36" s="1"/>
  <c r="P14" i="36" s="1"/>
  <c r="C14" i="35"/>
  <c r="E14" i="35" s="1"/>
  <c r="G14" i="35" s="1"/>
  <c r="U36" i="9"/>
  <c r="H16" i="36"/>
  <c r="J16" i="36" s="1"/>
  <c r="L16" i="36" s="1"/>
  <c r="N16" i="36" s="1"/>
  <c r="M16" i="36" s="1"/>
  <c r="P16" i="36" s="1"/>
  <c r="C16" i="35"/>
  <c r="E16" i="35" s="1"/>
  <c r="G16" i="35" s="1"/>
  <c r="H19" i="36"/>
  <c r="J19" i="36" s="1"/>
  <c r="L19" i="36" s="1"/>
  <c r="N19" i="36" s="1"/>
  <c r="M19" i="36" s="1"/>
  <c r="P19" i="36" s="1"/>
  <c r="U48" i="9"/>
  <c r="C19" i="35"/>
  <c r="E19" i="35" s="1"/>
  <c r="G19" i="35" s="1"/>
  <c r="I20" i="36"/>
  <c r="K20" i="36" s="1"/>
  <c r="V52" i="9"/>
  <c r="D20" i="35"/>
  <c r="F20" i="35" s="1"/>
  <c r="C17" i="35"/>
  <c r="E17" i="35" s="1"/>
  <c r="G17" i="35" s="1"/>
  <c r="U40" i="9"/>
  <c r="H17" i="36"/>
  <c r="J17" i="36" s="1"/>
  <c r="L17" i="36" s="1"/>
  <c r="N17" i="36" s="1"/>
  <c r="M17" i="36" s="1"/>
  <c r="P17" i="36" s="1"/>
  <c r="I24" i="36"/>
  <c r="K24" i="36" s="1"/>
  <c r="V68" i="9"/>
  <c r="D24" i="35"/>
  <c r="F24" i="35" s="1"/>
  <c r="D22" i="35"/>
  <c r="F22" i="35" s="1"/>
  <c r="V60" i="9"/>
  <c r="I22" i="36"/>
  <c r="K22" i="36" s="1"/>
  <c r="E26" i="36"/>
  <c r="E26" i="31"/>
  <c r="G26" i="36" s="1"/>
  <c r="I16" i="36"/>
  <c r="K16" i="36" s="1"/>
  <c r="V36" i="9"/>
  <c r="D16" i="35"/>
  <c r="F16" i="35" s="1"/>
  <c r="E11" i="31"/>
  <c r="G11" i="36" s="1"/>
  <c r="E13" i="31"/>
  <c r="G13" i="36" s="1"/>
  <c r="H20" i="36"/>
  <c r="J20" i="36" s="1"/>
  <c r="L20" i="36" s="1"/>
  <c r="N20" i="36" s="1"/>
  <c r="M20" i="36" s="1"/>
  <c r="P20" i="36" s="1"/>
  <c r="U52" i="9"/>
  <c r="C20" i="35"/>
  <c r="E20" i="35" s="1"/>
  <c r="G20" i="35" s="1"/>
  <c r="U60" i="9"/>
  <c r="C22" i="35"/>
  <c r="E22" i="35" s="1"/>
  <c r="G22" i="35" s="1"/>
  <c r="H22" i="36"/>
  <c r="J22" i="36" s="1"/>
  <c r="L22" i="36" s="1"/>
  <c r="N22" i="36" s="1"/>
  <c r="M22" i="36" s="1"/>
  <c r="P22" i="36" s="1"/>
  <c r="I14" i="36"/>
  <c r="K14" i="36" s="1"/>
  <c r="V28" i="9"/>
  <c r="D14" i="35"/>
  <c r="F14" i="35" s="1"/>
  <c r="I17" i="36"/>
  <c r="K17" i="36" s="1"/>
  <c r="V40" i="9"/>
  <c r="D17" i="35"/>
  <c r="F17" i="35" s="1"/>
  <c r="V56" i="9"/>
  <c r="I21" i="36"/>
  <c r="K21" i="36" s="1"/>
  <c r="D21" i="35"/>
  <c r="F21" i="35" s="1"/>
  <c r="C13" i="35"/>
  <c r="E13" i="35" s="1"/>
  <c r="U24" i="9"/>
  <c r="I10" i="36"/>
  <c r="K10" i="36" s="1"/>
  <c r="D10" i="35"/>
  <c r="F10" i="35" s="1"/>
  <c r="G10" i="35" s="1"/>
  <c r="L12" i="36"/>
  <c r="N12" i="36" s="1"/>
  <c r="M12" i="36" s="1"/>
  <c r="P12" i="36" s="1"/>
  <c r="V24" i="9"/>
  <c r="I13" i="36"/>
  <c r="K13" i="36" s="1"/>
  <c r="L13" i="36" s="1"/>
  <c r="N13" i="36" s="1"/>
  <c r="M13" i="36" s="1"/>
  <c r="P13" i="36" s="1"/>
  <c r="D13" i="35"/>
  <c r="F13" i="35" s="1"/>
  <c r="D11" i="35"/>
  <c r="F11" i="35" s="1"/>
  <c r="I11" i="36"/>
  <c r="K11" i="36" s="1"/>
  <c r="H11" i="36"/>
  <c r="J11" i="36" s="1"/>
  <c r="L11" i="36" s="1"/>
  <c r="N11" i="36" s="1"/>
  <c r="M11" i="36" s="1"/>
  <c r="P11" i="36" s="1"/>
  <c r="M9" i="31"/>
  <c r="G10" i="37" s="1"/>
  <c r="I12" i="31"/>
  <c r="C13" i="37" s="1"/>
  <c r="F9" i="36"/>
  <c r="L11" i="31"/>
  <c r="F12" i="37" s="1"/>
  <c r="E9" i="31"/>
  <c r="G9" i="36" s="1"/>
  <c r="I10" i="31"/>
  <c r="C11" i="37" s="1"/>
  <c r="M11" i="31"/>
  <c r="G12" i="37" s="1"/>
  <c r="V8" i="9"/>
  <c r="D9" i="35"/>
  <c r="C9" i="35"/>
  <c r="U8" i="9"/>
  <c r="B15" i="33"/>
  <c r="L10" i="31" l="1"/>
  <c r="F11" i="37" s="1"/>
  <c r="L12" i="31"/>
  <c r="F13" i="37" s="1"/>
  <c r="U16" i="9"/>
  <c r="I9" i="31"/>
  <c r="C10" i="37" s="1"/>
  <c r="M12" i="31"/>
  <c r="G13" i="37" s="1"/>
  <c r="L13" i="31"/>
  <c r="F14" i="37" s="1"/>
  <c r="K12" i="31"/>
  <c r="E13" i="37" s="1"/>
  <c r="J13" i="31"/>
  <c r="D14" i="37" s="1"/>
  <c r="K13" i="31"/>
  <c r="E14" i="37" s="1"/>
  <c r="L9" i="31"/>
  <c r="F10" i="37" s="1"/>
  <c r="M10" i="31"/>
  <c r="G11" i="37" s="1"/>
  <c r="J10" i="31"/>
  <c r="D11" i="37" s="1"/>
  <c r="J11" i="31"/>
  <c r="D12" i="37" s="1"/>
  <c r="K11" i="31"/>
  <c r="E12" i="37" s="1"/>
  <c r="J12" i="31"/>
  <c r="D13" i="37" s="1"/>
  <c r="I13" i="31"/>
  <c r="C14" i="37" s="1"/>
  <c r="K10" i="31"/>
  <c r="E11" i="37" s="1"/>
  <c r="J9" i="31"/>
  <c r="D10" i="37" s="1"/>
  <c r="M13" i="31"/>
  <c r="G14" i="37" s="1"/>
  <c r="K9" i="31"/>
  <c r="E10" i="37" s="1"/>
  <c r="I11" i="31"/>
  <c r="C12" i="37" s="1"/>
  <c r="G13" i="35"/>
  <c r="B17" i="33"/>
  <c r="L10" i="36"/>
  <c r="N10" i="36" s="1"/>
  <c r="M10" i="36" s="1"/>
  <c r="P10" i="36" s="1"/>
  <c r="G11" i="35"/>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B21" i="33"/>
  <c r="C17"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<sst xmlns="http://schemas.openxmlformats.org/spreadsheetml/2006/main" count="820" uniqueCount="330">
  <si>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</si>
  <si>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</si>
  <si>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</si>
  <si>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</si>
  <si>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</si>
  <si>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</si>
  <si>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</si>
  <si>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</si>
  <si>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</si>
  <si>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</si>
  <si>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</si>
  <si>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</si>
  <si>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</si>
  <si>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</si>
  <si>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</si>
  <si>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</si>
  <si>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</si>
  <si>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</si>
  <si>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</si>
  <si>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</si>
  <si>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</si>
  <si>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</si>
  <si>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</si>
  <si>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</si>
  <si>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</si>
  <si>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</si>
  <si>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</si>
  <si>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</si>
  <si>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</si>
  <si>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</si>
  <si>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</si>
  <si>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</si>
  <si>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</si>
  <si>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</si>
  <si>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</si>
  <si>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</si>
  <si>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</si>
  <si>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</si>
  <si>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</si>
  <si>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</si>
  <si>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</si>
  <si>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</si>
  <si>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</si>
  <si>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</si>
  <si>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</si>
  <si>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</si>
  <si>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</si>
  <si>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</si>
  <si>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</si>
  <si>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</si>
  <si>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</si>
  <si>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</si>
  <si>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</si>
  <si>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</si>
  <si>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</si>
  <si>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</si>
  <si>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</si>
  <si>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</si>
  <si>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</si>
  <si>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</si>
  <si>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</si>
  <si>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</si>
  <si>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</si>
  <si>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</si>
  <si>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</si>
  <si>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</si>
  <si>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</si>
  <si>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</si>
  <si>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</si>
  <si>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</si>
  <si>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</si>
  <si>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</si>
  <si>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</si>
  <si>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</si>
  <si>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</si>
  <si>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</si>
  <si>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</si>
  <si>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</si>
  <si>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</si>
  <si>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</si>
  <si>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</si>
  <si>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</si>
  <si>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</si>
  <si>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</si>
  <si>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</si>
  <si>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</si>
  <si>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</si>
  <si>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</si>
  <si>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</si>
  <si>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</si>
  <si>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</si>
  <si>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</si>
  <si>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</si>
  <si>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</si>
  <si>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</si>
  <si>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</si>
  <si>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</si>
  <si>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</si>
  <si>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</si>
  <si>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</si>
  <si>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</si>
  <si>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</si>
  <si>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</si>
  <si>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</si>
  <si>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</si>
  <si>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</si>
  <si>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</si>
  <si>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</si>
  <si>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</si>
  <si>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</si>
  <si>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</si>
  <si>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</si>
  <si>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</si>
  <si>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</si>
  <si>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</si>
  <si>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</si>
  <si>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</si>
  <si>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</si>
  <si>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</si>
  <si>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</si>
  <si>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</si>
  <si>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</si>
  <si>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</si>
  <si>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</si>
  <si>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</si>
  <si>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</si>
  <si>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</si>
  <si>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</si>
  <si>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</si>
  <si>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</si>
  <si>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</si>
  <si>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</si>
  <si>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</si>
  <si>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</si>
  <si>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</si>
  <si>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</si>
  <si>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</si>
  <si>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</si>
  <si>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</si>
  <si>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</si>
  <si>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</si>
  <si>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</si>
  <si>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</si>
  <si>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</si>
  <si>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</si>
  <si>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</si>
  <si>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</si>
  <si>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</si>
  <si>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</si>
  <si>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</si>
  <si>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</si>
  <si>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</si>
  <si>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</si>
  <si>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</si>
  <si>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</si>
  <si>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</si>
  <si>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</si>
  <si>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</si>
  <si>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</si>
  <si>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</si>
  <si>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</si>
  <si>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</si>
  <si>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</si>
  <si>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</si>
  <si>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</si>
  <si>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</si>
  <si>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</si>
  <si>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</si>
  <si>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</si>
  <si>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</si>
  <si>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</si>
  <si>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</si>
  <si>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</si>
  <si>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</si>
  <si>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</si>
  <si>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</si>
  <si>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</si>
  <si>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</si>
  <si>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</si>
  <si>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</si>
  <si>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</si>
  <si>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</si>
  <si>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</si>
  <si>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</si>
  <si>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</si>
  <si>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</si>
  <si>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</si>
  <si>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</si>
  <si>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</si>
  <si>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</si>
  <si>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</si>
  <si>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</si>
  <si>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</si>
  <si>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</si>
  <si>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</si>
  <si>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</si>
  <si>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</si>
  <si>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</si>
  <si>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</si>
  <si>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</si>
  <si>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</si>
  <si>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</si>
  <si>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</si>
  <si>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</si>
  <si>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</si>
  <si>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</si>
  <si>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</si>
  <si>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</si>
  <si>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</si>
  <si>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</si>
  <si>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</si>
  <si>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</si>
  <si>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</si>
  <si>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</si>
  <si>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</si>
  <si>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</si>
  <si>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</si>
  <si>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</si>
  <si>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</si>
  <si>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</si>
  <si>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</si>
  <si>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</si>
  <si>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</si>
  <si>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</si>
  <si>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</si>
  <si>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</si>
  <si>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</si>
  <si>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</si>
  <si>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</si>
  <si>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</si>
  <si>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</si>
  <si>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</si>
  <si>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</si>
  <si>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</si>
  <si>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</si>
  <si>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</si>
  <si>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</si>
  <si>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</si>
  <si>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</si>
  <si>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</si>
  <si>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</si>
  <si>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</si>
  <si>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</si>
  <si>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</si>
  <si>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</si>
  <si>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</si>
  <si>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</si>
  <si>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</si>
  <si>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</si>
  <si>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</si>
  <si>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</si>
  <si>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</si>
  <si>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</si>
  <si>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</si>
  <si>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</si>
  <si>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</si>
  <si>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</si>
  <si>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</si>
  <si>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</si>
  <si>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</si>
  <si>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</si>
  <si>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</si>
  <si>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</si>
  <si>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</si>
  <si>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</si>
  <si>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</si>
  <si>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</si>
  <si>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</si>
  <si>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</si>
  <si>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</si>
  <si>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</si>
  <si>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</si>
  <si>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</si>
  <si>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</si>
  <si>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</si>
  <si>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</si>
  <si>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</si>
  <si>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</si>
  <si>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</si>
  <si>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</si>
  <si>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</si>
  <si>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</si>
  <si>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</si>
  <si>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</si>
  <si>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</si>
  <si>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DOCENCIA UNIVERSITARIA E INVESTIGACIÓN</t>
  </si>
  <si>
    <t>Brindar a la comunidad educativa y funcionarios del Hospital Universitario Departamental de Nariño capacidades en la formación teórico-práctica en áreas de salud y en el desarrollo de la investigación de las instituciones educativas con convenio vigente docencia-servicio.</t>
  </si>
  <si>
    <t xml:space="preserve">por parte del personal docente sobre la cantidad de estudiantes programados y asignados de acuerdo a la norma </t>
  </si>
  <si>
    <t>debido a exceso de compromisos académicos del docente (concurrencia en el programa de medicina)</t>
  </si>
  <si>
    <t xml:space="preserve">por categorización del grupo de investigación en min ciencias sin mantener, </t>
  </si>
  <si>
    <t>debido a la ausencia de productos científicos derivados de investigaciones.</t>
  </si>
  <si>
    <t>por desapego al plan de capacitación de estudiantes,</t>
  </si>
  <si>
    <t>debido a desconocimiento del plan por parte de las instituciones educativas, inexistencia de cultura de aprendizaje virtual por parte de los estudiantes y por último en caso de epidemias o pandemias el hospital no cuenta con medios tecnológicos para capacitación virtual.</t>
  </si>
  <si>
    <t>por inefectividad en la gestión de Docencia,</t>
  </si>
  <si>
    <t xml:space="preserve">debido a desapego al plan de gestión de Docencia por parte de Instituciones educativas </t>
  </si>
  <si>
    <t>por desapego al cronograma de comités y actividades interinstitucionales,</t>
  </si>
  <si>
    <t>debido a la falta de planeación por parte de externos que afectan la programación de Docencia e Investigación y actividades internas de instituciones educativas.</t>
  </si>
  <si>
    <t>Responsable del área de docencia universitaria,</t>
  </si>
  <si>
    <t xml:space="preserve"> realiza rondas de verificación diaria en conjunto con los coordinadores académicos de las instituciones educativas con quienes el hospital tiene convenio docencia/servicio, </t>
  </si>
  <si>
    <t>con el fin de evaluar el cumplimiento y la concurrencia de la carga académica de los docentes que laboran en el hospital y cuando es necesario se levantan actas.</t>
  </si>
  <si>
    <t>Comité de investigación</t>
  </si>
  <si>
    <t xml:space="preserve">realiza aprobación de proyectos de investigación </t>
  </si>
  <si>
    <t>y productos científicos.</t>
  </si>
  <si>
    <t xml:space="preserve"> realiza seguimiento a la actualización de hojas de vida </t>
  </si>
  <si>
    <t>de los investigadores en la plataforma min ciencias</t>
  </si>
  <si>
    <t>realiza actualización</t>
  </si>
  <si>
    <t>del GrupLack</t>
  </si>
  <si>
    <t>mensualmente realiza reuniones de comités y trimestralmente de servicios y docencia,</t>
  </si>
  <si>
    <t>donde se evalúa la programación enviada a través de los anexos técnicos de acuerdo al curriculum de la institución educativa, registrado mediantes las actas de cada comité.</t>
  </si>
  <si>
    <t xml:space="preserve">Responsable del área de docencia universitaria, </t>
  </si>
  <si>
    <t xml:space="preserve">realiza control al seguimiento de POA trimestralmente, </t>
  </si>
  <si>
    <t xml:space="preserve"> con el objetivo de verificar las acciones e indicadores propuestos en el cual se hace seguimiento desde la Oficina Asesora de Planeación.</t>
  </si>
  <si>
    <t xml:space="preserve"> realiza el envió de citaciones cada 8 días antes de cada reunión,</t>
  </si>
  <si>
    <t>con el fin de evaluar los procesos de investigación adelantados por el HUDN e instituciones educativas; estas se envían por correo electrónico o físico. Así mismo, el seguimiento a las comunicaciones enviadas se hace a través de SEVENET y correo institucional.</t>
  </si>
  <si>
    <t>1. Capacitación a docentes para cumplimiento de norma 
2. Exigir acompañamiento a las universidades sobre control en servicios docentes</t>
  </si>
  <si>
    <t>Prof Esp Docencia Universitaria e Investigación</t>
  </si>
  <si>
    <t>Se realizo reunión y programación a inicios de febrero y las rondas de verificación se realiza diariamente con listas de chequeo, como evidencia se tiene: actas de reunión, de comité docencia servicio y listas de chequeo correctamente diligenciadas.
Dando cumplimiento al plan de acción, se ha realizado a la fecha dos reuniones del comité docencia servicio, como evidencia se tiene las actas.</t>
  </si>
  <si>
    <t>SEGUIMIENTO CTRL 1:
Se realiza reuniones cada dos meses en comité de investigación y comité de ética de la investigación, con el fin de que a fin de año se realice la presentación de documentación pertinente y mantener reconocimiento con min ciencias, tecnología e innovación y categorización de grupo de investigación en C.
SEGUIMIENTO CTRL 2: 
Se realiza seguimiento continuo a través de plataforma de min ciencias para actualización de GrupLAC.
Evidencia: plataforma de min ciencias en lo relacionado a proceso de investigación y en las actas de comité de investigación y ética de investigación, el cual se reúne de manera bimensual.</t>
  </si>
  <si>
    <t>Se realiza con las respectivas actas de los comités y seguimiento al cumplimiento de los anexos técnicos y plan de prácticas evaluados durante el periodo de rotación.</t>
  </si>
  <si>
    <t>Se reporta trimestralmente el POA a la Oficina Asesora de Planeación con sus respectivos análisis de cada indicador.</t>
  </si>
  <si>
    <t>Se le realiza seguimiento al cumplimiento por parte de los representantes de los programas del área de la salud y estudiantes de las instituciones educativas con las que se tiene convenio docencia servicio vigente en la asistencia a los diferentes comités y reuniones programadas con antelación de 8 días.</t>
  </si>
  <si>
    <t>Las rondas se realizan dos veces por semana, no se han encontrado hallazgos, debido a que los institutos han sido estrictos en el cumplimiento de la relación docente - estudiante. como evidencia se tiene oficios y actas de comite docencia servicio, realizada en el mes de marzo y reunión con los servicios de quirofano de medicina interna el 20 de junio, como evidencia se tienen las actas
Estipular horarios, oficializo cupos asignados, como evidencia se cuenta con la  tabla de horarios que viene todos los institutos
Dando cumplimiento al plan de acción, se ha realizado una inducción a estudiantes y docentes para el segundo semestre del 2023, como evidencia se tiene lista de asistencia.</t>
  </si>
  <si>
    <t xml:space="preserve">Se realiza con las respectivas actas de los comités y seguimiento al cumplimiento de los anexos técnicos y plan de prácticas evaluados durante el periodo de rotación. Y ademas de eso hay reuniones semanales para capacitación a estudiantes de internado rotatorio en diferentes areas del hospital. </t>
  </si>
  <si>
    <t>SEGUIMIENTO CTRL 1:
De 26 investigadores, hay 15 activos, el resto estan inactivos porque no tienen producto de investigación.
El mantenimiento del grupo se realiza a traves de las insvestigaciones que avala el comite de investigacion y  los productos de ciencia y tecnologia que realizan los investigadores, como evidencia se tiene las CvLAC que cada investigador actualiza de manera individual y se cuenta con los "resultados de convocatoria reconocimiento de grupos de investigación minciencias" al año 2021, teniendo en cuenta que la actualización se realiza cada dos años, depende del ministerio, mas no del hospital.
SEGUIMIENTO CTRL 2: 
Se realiza seguimiento continuo a través de plataforma de min ciencias para actualización de GrupLAC.
Evidencia: plataforma de min ciencias en lo relacionado a proceso de investigación y en las actas de comité de investigación y ética de investigación, el cual se reúne de manera bimensual.</t>
  </si>
  <si>
    <t xml:space="preserve">Se reporta trimestralmente el POA, denominado " %de cumplimiento anual al plan de desarrollo docente", el cual tiene una meta del 100% ay para el segundo trimestre del año se obtuvo 86,21., el cual es estable. cuenta con su respectivo analisis definido desde la OAP </t>
  </si>
  <si>
    <t>SEGUIMIENTO CTRL 1:
De 26 investigadores, hay 15 activos, el resto estan inactivos porque no tienen producto de investigación.
El mantenimiento del grupo se realiza a traves de las insvestigaciones que avala el comite de investigacion y  los productos de ciencia y tecnologia que realizan los investigadores, como evidencia se tiene las CvLAC que cada investigador actualiza de manera individual y se cuenta con los "resultados de convocatoria reconocimiento de grupos de investigación minciencias" al año 2021, teniendo en cuenta que la actualización se realiza cada dos años, depende del ministerio, mas no del hospital.
SEGUIMIENTO CTRL 2: 
Se realiza seguimiento continuo a través de plataforma de min ciencias para actualización de GrupLAC.
Evidencia: plataforma de min ciencias en lo relacionado a proceso de investigación y en las actas de comité de investigación y ética de investigación, el cual se reúne de manera bimensual.
A inicio de año cada investigador debe actualizar su hv en CvLAC</t>
  </si>
  <si>
    <t>Se realiza con las respectivas actas de los comités y seguimiento al cumplimiento de los anexos técnicos y plan de prácticas evaluados durante el periodo de rotación. Y ademas de eso hay reuniones semanales para capacitación a estudiantes de internado rotatorio en diferentes areas del hospital. 
Evidencia: listas de asistencia de capacitaciones</t>
  </si>
  <si>
    <t xml:space="preserve">Se reporta trimestralmente el POA, denominado " %de cumplimiento anual al plan de desarrollo docente", el cual tiene una meta del 100% y para el   trimestre del año se obtuvo 89% el cual es estable.  cuenta con su respectivo analisis definido desde la OAP </t>
  </si>
  <si>
    <t xml:space="preserve">Se le realiza seguimiento al cumplimiento por parte de los representantes de los programas del área de la salud y estudiantes de las instituciones educativas con las que se tiene convenio docencia servicio vigente en la asistencia a los diferentes comités y reuniones programadas con antelación de 8 días.
Se realiza un comite minimo cada semestre por universidad.
Evidencia: lista de asistencia de comite </t>
  </si>
  <si>
    <t>Las rondas se realizan dos veces por semana, no se han encontrado hallazgos,  debido a que los institutos han sido estrictos en el cumplimiento de la relación docente - estudiante. Y con las auxiliares se realizó una reunión para distribución equitativa de servicios. 
Por otra parte, en el comité que se creó para hospital universitario, se aprobó el documento de capacidad instalada para asignación de cupos de práctica.
Evidencia: Oficios y actas de comité docencia servicio, realizada en el mes de diciembre 
Dando cumplimiento al plan de acción, se ha realizado una inducción a estudiantes y docentes para el segundo semestre del 2023, como evidencia se tiene lista de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</si>
</sst>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12</xdr:row>
      <xdr:rowOff>89309</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917575</xdr:colOff>
      <xdr:row>11</xdr:row>
      <xdr:rowOff>117475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8110200" y="57689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98" zoomScaleNormal="98" workbookViewId="0">
      <pane xSplit="2" topLeftCell="C1" activePane="topRight" state="frozen"/>
      <selection pane="topRight" activeCell="B4" sqref="B4"/>
    </sheetView>
  </sheetViews>
  <sheetFormatPr baseColWidth="10" defaultColWidth="11.42578125" defaultRowHeight="14.25" x14ac:dyDescent="0.25"/>
  <cols>
    <col min="1" max="1" width="21.42578125" style="10" customWidth="1"/>
    <col min="2" max="2" width="30.85546875" style="10" customWidth="1"/>
    <col min="3" max="3" width="28" style="10" customWidth="1"/>
    <col min="4" max="4" width="32.28515625" style="10" customWidth="1"/>
    <col min="5" max="5" width="40.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285</v>
      </c>
      <c r="E4" s="400"/>
      <c r="F4" s="168" t="s">
        <v>207</v>
      </c>
      <c r="G4" s="165">
        <v>44866</v>
      </c>
    </row>
    <row r="5" spans="1:9" ht="75" customHeight="1" x14ac:dyDescent="0.25">
      <c r="A5" s="19" t="s">
        <v>158</v>
      </c>
      <c r="B5" s="398" t="s">
        <v>286</v>
      </c>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99.75" x14ac:dyDescent="0.25">
      <c r="A9" s="2" t="s">
        <v>13</v>
      </c>
      <c r="B9" s="2" t="s">
        <v>141</v>
      </c>
      <c r="C9" s="2" t="s">
        <v>287</v>
      </c>
      <c r="D9" s="2" t="s">
        <v>288</v>
      </c>
      <c r="E9" s="167" t="str">
        <f>+CONCATENATE(B9," ",C9," ",D9)</f>
        <v>Posibilidad de pérdida Reputacional por parte del personal docente sobre la cantidad de estudiantes programados y asignados de acuerdo a la norma  debido a exceso de compromisos académicos del docente (concurrencia en el programa de medicina)</v>
      </c>
      <c r="F9" s="3" t="s">
        <v>160</v>
      </c>
      <c r="G9" s="3"/>
      <c r="H9" s="183" t="str">
        <f>+IF(F9='11 FORMULAS'!$B$4,'11 FORMULAS'!$C$4,IF(F9='11 FORMULAS'!$B$6,'11 FORMULAS'!$C$6,IF(F9='11 FORMULAS'!$B$8,'11 FORMULAS'!$C$8,IF(F9='11 FORMULAS'!$B$10,'11 FORMULAS'!$C$10,""))))</f>
        <v>Procesos</v>
      </c>
      <c r="I9" s="183" t="str">
        <f>+G9&amp;H9</f>
        <v>Procesos</v>
      </c>
    </row>
    <row r="10" spans="1:9" s="11" customFormat="1" ht="71.25" x14ac:dyDescent="0.25">
      <c r="A10" s="2" t="s">
        <v>14</v>
      </c>
      <c r="B10" s="2" t="s">
        <v>141</v>
      </c>
      <c r="C10" s="2" t="s">
        <v>289</v>
      </c>
      <c r="D10" s="2" t="s">
        <v>290</v>
      </c>
      <c r="E10" s="167" t="str">
        <f t="shared" ref="E10:E28" si="0">+CONCATENATE(B10," ",C10," ",D10)</f>
        <v>Posibilidad de pérdida Reputacional por categorización del grupo de investigación en min ciencias sin mantener,  debido a la ausencia de productos científicos derivados de investigaciones.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142.5" x14ac:dyDescent="0.25">
      <c r="A11" s="2" t="s">
        <v>15</v>
      </c>
      <c r="B11" s="2" t="s">
        <v>141</v>
      </c>
      <c r="C11" s="2" t="s">
        <v>291</v>
      </c>
      <c r="D11" s="2" t="s">
        <v>292</v>
      </c>
      <c r="E11" s="167" t="str">
        <f t="shared" si="0"/>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F11" s="3" t="s">
        <v>160</v>
      </c>
      <c r="G11" s="3"/>
      <c r="H11" s="183" t="str">
        <f>+IF(F11='11 FORMULAS'!$B$4,'11 FORMULAS'!$C$4,IF(F11='11 FORMULAS'!$B$6,'11 FORMULAS'!$C$6,IF(F11='11 FORMULAS'!$B$8,'11 FORMULAS'!$C$8,IF(F11='11 FORMULAS'!$B$10,'11 FORMULAS'!$C$10,""))))</f>
        <v>Procesos</v>
      </c>
      <c r="I11" s="183" t="str">
        <f t="shared" si="1"/>
        <v>Procesos</v>
      </c>
    </row>
    <row r="12" spans="1:9" ht="71.25" x14ac:dyDescent="0.25">
      <c r="A12" s="2" t="s">
        <v>16</v>
      </c>
      <c r="B12" s="2" t="s">
        <v>141</v>
      </c>
      <c r="C12" s="2" t="s">
        <v>293</v>
      </c>
      <c r="D12" s="2" t="s">
        <v>294</v>
      </c>
      <c r="E12" s="167" t="str">
        <f t="shared" si="0"/>
        <v xml:space="preserve">Posibilidad de pérdida Reputacional por inefectividad en la gestión de Docencia, debido a desapego al plan de gestión de Docencia por parte de Instituciones educativas </v>
      </c>
      <c r="F12" s="3" t="s">
        <v>160</v>
      </c>
      <c r="G12" s="3"/>
      <c r="H12" s="183" t="str">
        <f>+IF(F12='11 FORMULAS'!$B$4,'11 FORMULAS'!$C$4,IF(F12='11 FORMULAS'!$B$6,'11 FORMULAS'!$C$6,IF(F12='11 FORMULAS'!$B$8,'11 FORMULAS'!$C$8,IF(F12='11 FORMULAS'!$B$10,'11 FORMULAS'!$C$10,""))))</f>
        <v>Procesos</v>
      </c>
      <c r="I12" s="183" t="str">
        <f t="shared" si="1"/>
        <v>Procesos</v>
      </c>
    </row>
    <row r="13" spans="1:9" ht="99.75" x14ac:dyDescent="0.25">
      <c r="A13" s="2" t="s">
        <v>17</v>
      </c>
      <c r="B13" s="2" t="s">
        <v>141</v>
      </c>
      <c r="C13" s="2" t="s">
        <v>295</v>
      </c>
      <c r="D13" s="2" t="s">
        <v>296</v>
      </c>
      <c r="E13" s="167" t="str">
        <f t="shared" si="0"/>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F13" s="3" t="s">
        <v>160</v>
      </c>
      <c r="G13" s="3"/>
      <c r="H13" s="183" t="str">
        <f>+IF(F13='11 FORMULAS'!$B$4,'11 FORMULAS'!$C$4,IF(F13='11 FORMULAS'!$B$6,'11 FORMULAS'!$C$6,IF(F13='11 FORMULAS'!$B$8,'11 FORMULAS'!$C$8,IF(F13='11 FORMULAS'!$B$10,'11 FORMULAS'!$C$10,""))))</f>
        <v>Procesos</v>
      </c>
      <c r="I13" s="183" t="str">
        <f t="shared" si="1"/>
        <v>Procesos</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10" sqref="A10"/>
    </sheetView>
  </sheetViews>
  <sheetFormatPr baseColWidth="10" defaultColWidth="14.28515625" defaultRowHeight="14.25" x14ac:dyDescent="0.25"/>
  <cols>
    <col min="1" max="1" width="15.42578125" style="10" customWidth="1"/>
    <col min="2" max="2" width="51.425781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DOCENCIA UNIVERSITARIA E INVESTIGACIÓN</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1.25" x14ac:dyDescent="0.25">
      <c r="A9" s="31" t="str">
        <f>'2 CONTEXTO E IDENTIFICACIÓN'!A9</f>
        <v>R1</v>
      </c>
      <c r="B9" s="217"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218">
        <v>600</v>
      </c>
      <c r="D9" s="191" t="str">
        <f t="shared" ref="D9:D28" si="0">+IF(C9="","",IF(C9&lt;=$S$9,$Q$9,IF(C9&lt;=$S$10,$Q$10,IF(C9&lt;=$S$11,$Q$11,IF(C9&lt;=$S$12,$Q$12,IF(C9&gt;=$R$13,$Q$13,""))))))</f>
        <v>La actividad que conlleva el riesgo se ejecuta mínimo 500 veces al año y máximo 5.000 veces por año</v>
      </c>
      <c r="E9" s="192">
        <f t="shared" ref="E9:E28" si="1">+IF(D9="","",IF(D9=$Q$9,$T$9,IF(D9=$Q$10,$T$10,IF(D9=$Q$11,$T$11,IF(D9=$Q$12,$T$12,IF(D9=$Q$13,$T$13))))))</f>
        <v>0.8</v>
      </c>
      <c r="F9" s="32" t="str">
        <f t="shared" ref="F9:F28" si="2">+IF(D9="","",IF(D9=$Q$9,$P$9,IF(D9=$Q$10,$P$10,IF(D9=$Q$11,$P$11,IF(D9=$Q$12,$P$12,IF(D9=$Q$13,$P$13))))))</f>
        <v>Alta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75</v>
      </c>
      <c r="K9" s="194">
        <f t="shared" ref="K9:K28" si="4">+IF(J9="","",IF(J9="N/A","",IF(OR(J9=$X$9,J9=$Y$9),$W$9,IF(OR(J9=$X$10,J9=$Y$10),$W$10,IF(OR(J9=$X$11,J9=$Y$11),$W$11,IF(OR(J9=$X$12,J9=$Y$12),$W$12,IF(OR(J9=$X$13,J9=$Y$13),$W$13)))))))</f>
        <v>1</v>
      </c>
      <c r="L9" s="200" t="str">
        <f t="shared" ref="L9:L28" si="5">+IF(J9="","",IF(J9="N/A","",IF(OR(J9=$X$9,J9=$Y$9),$V$9,IF(OR(J9=$X$10,J9=$Y$10),$V$10,IF(OR(J9=$X$11,J9=$Y$11),$V$11,IF(OR(J9=$X$12,J9=$Y$12),$V$12,IF(OR(J9=$X$13,J9=$Y$13),$V$13)))))))</f>
        <v>Catastrófico</v>
      </c>
      <c r="M9" s="226">
        <f>+IF(H9="",K9,IF(K9="",H9,IF(H9&gt;K9,H9,K9)))</f>
        <v>1</v>
      </c>
      <c r="N9" s="227" t="str">
        <f>+IF(M9="","",IF(M9=$W$9,$V$9,IF(M9=$W$10,$V$10,IF(M9=$W$11,$V$11,IF(M9=$W$12,$V$12,IF(M9=$W$13,$V$13))))))</f>
        <v>Catastrófico</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Reputacional por categorización del grupo de investigación en min ciencias sin mantener,  debido a la ausencia de productos científicos derivados de investigaciones.</v>
      </c>
      <c r="C10" s="219">
        <v>20</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114" x14ac:dyDescent="0.25">
      <c r="A11" s="31" t="str">
        <f>'2 CONTEXTO E IDENTIFICACIÓN'!A11</f>
        <v>R3</v>
      </c>
      <c r="B11" s="217"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219">
        <v>2</v>
      </c>
      <c r="D11" s="191" t="str">
        <f t="shared" si="0"/>
        <v>La actividad que conlleva el riesgo se ejecuta como máximos 2 veces por año</v>
      </c>
      <c r="E11" s="192">
        <f t="shared" si="1"/>
        <v>0.2</v>
      </c>
      <c r="F11" s="32" t="str">
        <f t="shared" si="2"/>
        <v>Muy Baja</v>
      </c>
      <c r="G11" s="202"/>
      <c r="H11" s="194" t="str">
        <f t="shared" si="6"/>
        <v/>
      </c>
      <c r="I11" s="200" t="str">
        <f t="shared" si="3"/>
        <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5" x14ac:dyDescent="0.25">
      <c r="A12" s="31" t="str">
        <f>'2 CONTEXTO E IDENTIFICACIÓN'!A12</f>
        <v>R4</v>
      </c>
      <c r="B12" s="217" t="str">
        <f>+'2 CONTEXTO E IDENTIFICACIÓN'!E12</f>
        <v xml:space="preserve">Posibilidad de pérdida Reputacional por inefectividad en la gestión de Docencia, debido a desapego al plan de gestión de Docencia por parte de Instituciones educativas </v>
      </c>
      <c r="C12" s="219">
        <v>4</v>
      </c>
      <c r="D12" s="191" t="str">
        <f t="shared" si="0"/>
        <v>La actividad que conlleva el riesgo se ejecuta de 3 a 24 veces por año</v>
      </c>
      <c r="E12" s="192">
        <f t="shared" si="1"/>
        <v>0.4</v>
      </c>
      <c r="F12" s="32" t="str">
        <f t="shared" si="2"/>
        <v>Baja</v>
      </c>
      <c r="G12" s="202"/>
      <c r="H12" s="194" t="str">
        <f t="shared" si="6"/>
        <v/>
      </c>
      <c r="I12" s="200" t="str">
        <f t="shared" si="3"/>
        <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85.5" x14ac:dyDescent="0.25">
      <c r="A13" s="31" t="str">
        <f>'2 CONTEXTO E IDENTIFICACIÓN'!A13</f>
        <v>R5</v>
      </c>
      <c r="B13" s="217"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219">
        <v>2</v>
      </c>
      <c r="D13" s="191" t="str">
        <f t="shared" si="0"/>
        <v>La actividad que conlleva el riesgo se ejecuta como máximos 2 veces por año</v>
      </c>
      <c r="E13" s="192">
        <f t="shared" si="1"/>
        <v>0.2</v>
      </c>
      <c r="F13" s="32" t="str">
        <f t="shared" si="2"/>
        <v>Muy Baja</v>
      </c>
      <c r="G13" s="202"/>
      <c r="H13" s="194" t="str">
        <f t="shared" si="6"/>
        <v/>
      </c>
      <c r="I13" s="200" t="str">
        <f t="shared" si="3"/>
        <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0" orientation="landscape" r:id="rId1"/>
  <headerFooter alignWithMargins="0"/>
  <colBreaks count="2" manualBreakCount="2">
    <brk id="12"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0" sqref="B10"/>
    </sheetView>
  </sheetViews>
  <sheetFormatPr baseColWidth="10" defaultColWidth="14.28515625" defaultRowHeight="12.75" x14ac:dyDescent="0.25"/>
  <cols>
    <col min="1" max="1" width="12.85546875" style="87" customWidth="1"/>
    <col min="2" max="2" width="51.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DOCENCIA UNIVERSITARIA E INVESTIGACIÓN</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106" t="str">
        <f>+'3 PROBABIL E IMPACTO INHERENTE'!F9</f>
        <v>Alta</v>
      </c>
      <c r="D9" s="106" t="str">
        <f>+'3 PROBABIL E IMPACTO INHERENTE'!N9</f>
        <v>Catastrófico</v>
      </c>
      <c r="E9" s="105" t="str">
        <f>+IF(C9=$Q$9,IF(D9=$R$8,$R$9,IF(D9=$S$8,$S$9,IF(D9=$T$8,$T$9,IF(D9=$U$8,$U$9,IF(D9=$V$8,$V$9))))),IF(C9=$Q$10,IF(D9=$R$8,$R$10,IF(D9=$S$8,$S$10,IF(D9=$T$8,$T$10,IF(D9=$U$8,$U$10,IF(D9=$V$8,$V$10))))),IF(C9=$Q$11,IF(D9=$R$8,$R$11,IF(D9=$S$8,$S$11,IF(D9=$T$8,$T$11,IF(D9=$U$8,$U$11,IF(D9=$V$8,$V$11))))),IF(C9=$Q$12,IF(D9=$R$8,$R$12,IF(D9=$S$8,$S$12,IF(D9=$T$8,$T$12,IF(D9=$U$8,$U$12,IF(D9=$V$8,$V$12))))),IF(C9=$Q$13,IF(D9=$R$8,$R$13,IF(D9=$S$8,$S$13,IF(D9=$T$8,$T$13,IF(D9=$U$8,$U$13,IF(D9=$V$8,$V$13))))),"")))))</f>
        <v>Extremo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51" x14ac:dyDescent="0.2">
      <c r="A10" s="104" t="str">
        <f>'2 CONTEXTO E IDENTIFICACIÓN'!A10</f>
        <v>R2</v>
      </c>
      <c r="B10" s="105" t="str">
        <f>+'2 CONTEXTO E IDENTIFICACIÓN'!E10</f>
        <v>Posibilidad de pérdida Reputacional por categorización del grupo de investigación en min ciencias sin mantener,  debido a la ausencia de productos científicos derivados de investigaciones.</v>
      </c>
      <c r="C10" s="106" t="str">
        <f>+'3 PROBABIL E IMPACTO INHERENTE'!F10</f>
        <v>Baja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R1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89.25" x14ac:dyDescent="0.2">
      <c r="A11" s="104" t="str">
        <f>'2 CONTEXTO E IDENTIFICACIÓN'!A11</f>
        <v>R3</v>
      </c>
      <c r="B11" s="105"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106" t="str">
        <f>+'3 PROBABIL E IMPACTO INHERENTE'!F11</f>
        <v>Muy Baja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38.25" x14ac:dyDescent="0.2">
      <c r="A12" s="104" t="str">
        <f>'2 CONTEXTO E IDENTIFICACIÓN'!A12</f>
        <v>R4</v>
      </c>
      <c r="B12" s="105" t="str">
        <f>+'2 CONTEXTO E IDENTIFICACIÓN'!E12</f>
        <v xml:space="preserve">Posibilidad de pérdida Reputacional por inefectividad en la gestión de Docencia, debido a desapego al plan de gestión de Docencia por parte de Instituciones educativas </v>
      </c>
      <c r="C12" s="106" t="str">
        <f>+'3 PROBABIL E IMPACTO INHERENTE'!F12</f>
        <v>Baja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R4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R2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64.5" thickBot="1" x14ac:dyDescent="0.25">
      <c r="A13" s="104" t="str">
        <f>'2 CONTEXTO E IDENTIFICACIÓN'!A13</f>
        <v>R5</v>
      </c>
      <c r="B13" s="105"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106" t="str">
        <f>+'3 PROBABIL E IMPACTO INHERENTE'!F13</f>
        <v>Muy Baja</v>
      </c>
      <c r="D13" s="106" t="str">
        <f>+'3 PROBABIL E IMPACTO INHERENTE'!N13</f>
        <v>Moderado</v>
      </c>
      <c r="E13" s="105" t="str">
        <f t="shared" si="0"/>
        <v>Moderado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R3  R5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8" sqref="B8:B11"/>
    </sheetView>
  </sheetViews>
  <sheetFormatPr baseColWidth="10" defaultColWidth="11.42578125" defaultRowHeight="14.25" x14ac:dyDescent="0.25"/>
  <cols>
    <col min="1" max="1" width="14.85546875" style="55" customWidth="1"/>
    <col min="2" max="2" width="48.42578125" style="55" customWidth="1"/>
    <col min="3" max="3" width="15.28515625" style="55" customWidth="1"/>
    <col min="4" max="4" width="11.5703125" style="55" customWidth="1"/>
    <col min="5" max="5" width="10.140625" style="55" customWidth="1"/>
    <col min="6" max="6" width="32.28515625" style="55" customWidth="1"/>
    <col min="7" max="7" width="36.42578125" style="55" customWidth="1"/>
    <col min="8" max="8" width="36.85546875" style="55" customWidth="1"/>
    <col min="9" max="9" width="51.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2.5" customHeight="1" x14ac:dyDescent="0.25">
      <c r="A4" s="19" t="s">
        <v>157</v>
      </c>
      <c r="B4" s="410" t="str">
        <f>+IF('2 CONTEXTO E IDENTIFICACIÓN'!$D$4="","",'2 CONTEXTO E IDENTIFICACIÓN'!$D$4)</f>
        <v>DOCENCIA UNIVERSITARIA E INVESTIGACIÓN</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14" x14ac:dyDescent="0.25">
      <c r="A8" s="452" t="str">
        <f>'2 CONTEXTO E IDENTIFICACIÓN'!A9</f>
        <v>R1</v>
      </c>
      <c r="B8" s="455"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8" s="432">
        <f>+'3 PROBABIL E IMPACTO INHERENTE'!E9</f>
        <v>0.8</v>
      </c>
      <c r="D8" s="435">
        <f>+'3 PROBABIL E IMPACTO INHERENTE'!M9</f>
        <v>1</v>
      </c>
      <c r="E8" s="68">
        <v>1</v>
      </c>
      <c r="F8" s="71" t="s">
        <v>297</v>
      </c>
      <c r="G8" s="71" t="s">
        <v>298</v>
      </c>
      <c r="H8" s="71" t="s">
        <v>299</v>
      </c>
      <c r="I8" s="318" t="str">
        <f t="shared" ref="I8:I39" si="0">+CONCATENATE(F8," ",G8," ",H8)</f>
        <v>Responsable del área de docencia universitaria,  realiza rondas de verificación diaria en conjunto con los coordinadores académicos de las instituciones educativas con quienes el hospital tiene convenio docencia/servicio,  con el fin de evaluar el cumplimiento y la concurrencia de la carga académica de los docentes que laboran en el hospital y cuando es necesario se levantan actas.</v>
      </c>
      <c r="J8" s="5" t="s">
        <v>108</v>
      </c>
      <c r="K8" s="64">
        <f>+IF(J8='11 FORMULAS'!$E$4,'11 FORMULAS'!$F$4,IF(J8='11 FORMULAS'!$E$5,'11 FORMULAS'!$F$5,IF(J8='11 FORMULAS'!$E$6,'11 FORMULAS'!$F$6,"")))</f>
        <v>0.1</v>
      </c>
      <c r="L8" s="64" t="str">
        <f>+IF(OR(J8='11 FORMULAS'!$O$4,J8='11 FORMULAS'!$O$5),'11 FORMULAS'!$P$5,IF(J8='11 FORMULAS'!$O$6,'11 FORMULAS'!$P$6,""))</f>
        <v>Impacto</v>
      </c>
      <c r="M8" s="5" t="s">
        <v>95</v>
      </c>
      <c r="N8" s="64">
        <f>+IF(M8='11 FORMULAS'!$H$4,'11 FORMULAS'!$I$4,IF(M8='11 FORMULAS'!$H$5,'11 FORMULAS'!$I$5,""))</f>
        <v>0.15</v>
      </c>
      <c r="O8" s="6" t="s">
        <v>99</v>
      </c>
      <c r="P8" s="6" t="s">
        <v>100</v>
      </c>
      <c r="Q8" s="6" t="s">
        <v>103</v>
      </c>
      <c r="R8" s="333">
        <f>+IFERROR(K8+N8,"")</f>
        <v>0.25</v>
      </c>
      <c r="S8" s="333">
        <f>IF(L8='11 FORMULAS'!$P$5,C8-(C8*R8),C8)</f>
        <v>0.8</v>
      </c>
      <c r="T8" s="333">
        <f>IF(L8='11 FORMULAS'!$P$6,D8-(D8*R8),D8)</f>
        <v>0.75</v>
      </c>
      <c r="U8" s="458">
        <f>+IF(S11="","",S11)</f>
        <v>0.8</v>
      </c>
      <c r="V8" s="461">
        <f>+IF(T11="","",T11)</f>
        <v>0.75</v>
      </c>
      <c r="X8" s="41" t="s">
        <v>59</v>
      </c>
      <c r="Y8" s="36">
        <v>0.41</v>
      </c>
      <c r="Z8" s="35">
        <v>0.6</v>
      </c>
    </row>
    <row r="9" spans="1:26" ht="27" customHeight="1" x14ac:dyDescent="0.25">
      <c r="A9" s="453"/>
      <c r="B9" s="456"/>
      <c r="C9" s="433"/>
      <c r="D9" s="43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0.8</v>
      </c>
      <c r="T9" s="334">
        <f>IF(L9='11 FORMULAS'!$P$6,T8-(T8*R9),T8)</f>
        <v>0.75</v>
      </c>
      <c r="U9" s="459"/>
      <c r="V9" s="462"/>
      <c r="X9" s="42" t="s">
        <v>61</v>
      </c>
      <c r="Y9" s="36">
        <v>0.61</v>
      </c>
      <c r="Z9" s="35">
        <v>0.8</v>
      </c>
    </row>
    <row r="10" spans="1:26" ht="29.2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0.8</v>
      </c>
      <c r="T10" s="334">
        <f>IF(L10='11 FORMULAS'!$P$6,T9-(T9*R10),T9)</f>
        <v>0.75</v>
      </c>
      <c r="U10" s="459"/>
      <c r="V10" s="462"/>
      <c r="X10" s="43" t="s">
        <v>62</v>
      </c>
      <c r="Y10" s="36">
        <v>0.81</v>
      </c>
      <c r="Z10" s="35">
        <v>1</v>
      </c>
    </row>
    <row r="11" spans="1:26" ht="29.45" customHeight="1"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0.8</v>
      </c>
      <c r="T11" s="335">
        <f>IF(L11='11 FORMULAS'!$P$6,T10-(T10*R11),T10)</f>
        <v>0.75</v>
      </c>
      <c r="U11" s="460"/>
      <c r="V11" s="463"/>
      <c r="X11" s="44"/>
      <c r="Y11" s="45"/>
      <c r="Z11" s="46"/>
    </row>
    <row r="12" spans="1:26" ht="29.25" thickBot="1" x14ac:dyDescent="0.3">
      <c r="A12" s="452" t="str">
        <f>'2 CONTEXTO E IDENTIFICACIÓN'!A10</f>
        <v>R2</v>
      </c>
      <c r="B12" s="455" t="str">
        <f>+'2 CONTEXTO E IDENTIFICACIÓN'!E10</f>
        <v>Posibilidad de pérdida Reputacional por categorización del grupo de investigación en min ciencias sin mantener,  debido a la ausencia de productos científicos derivados de investigaciones.</v>
      </c>
      <c r="C12" s="432">
        <f>+'3 PROBABIL E IMPACTO INHERENTE'!E10</f>
        <v>0.4</v>
      </c>
      <c r="D12" s="435">
        <f>+'3 PROBABIL E IMPACTO INHERENTE'!M10</f>
        <v>0.8</v>
      </c>
      <c r="E12" s="68">
        <v>1</v>
      </c>
      <c r="F12" s="71" t="s">
        <v>300</v>
      </c>
      <c r="G12" s="71" t="s">
        <v>301</v>
      </c>
      <c r="H12" s="71" t="s">
        <v>302</v>
      </c>
      <c r="I12" s="318" t="str">
        <f t="shared" si="0"/>
        <v>Comité de investigación realiza aprobación de proyectos de investigación  y productos científicos.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0.24</v>
      </c>
      <c r="T12" s="333">
        <f>IF(L12='11 FORMULAS'!$P$6,D12-(D12*R12),D12)</f>
        <v>0.8</v>
      </c>
      <c r="U12" s="458">
        <f>+IF(S15="","",S15)</f>
        <v>8.6399999999999991E-2</v>
      </c>
      <c r="V12" s="461">
        <f>+IF(T15="","",T15)</f>
        <v>0.8</v>
      </c>
      <c r="X12" s="329"/>
      <c r="Y12" s="330"/>
      <c r="Z12" s="330"/>
    </row>
    <row r="13" spans="1:26" ht="43.5" thickBot="1" x14ac:dyDescent="0.3">
      <c r="A13" s="453"/>
      <c r="B13" s="456"/>
      <c r="C13" s="433"/>
      <c r="D13" s="436"/>
      <c r="E13" s="69">
        <v>2</v>
      </c>
      <c r="F13" s="71" t="s">
        <v>300</v>
      </c>
      <c r="G13" s="231" t="s">
        <v>303</v>
      </c>
      <c r="H13" s="231" t="s">
        <v>304</v>
      </c>
      <c r="I13" s="319" t="str">
        <f t="shared" si="0"/>
        <v>Comité de investigación  realiza seguimiento a la actualización de hojas de vida  de los investigadores en la plataforma min ciencias</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4" t="s">
        <v>98</v>
      </c>
      <c r="P13" s="4" t="s">
        <v>100</v>
      </c>
      <c r="Q13" s="4" t="s">
        <v>103</v>
      </c>
      <c r="R13" s="334">
        <f t="shared" ref="R13" si="2">+IFERROR(K13+N13,"")</f>
        <v>0.4</v>
      </c>
      <c r="S13" s="334">
        <f>IF(L13='11 FORMULAS'!$P$5,S12-(S12*R13),S12)</f>
        <v>0.14399999999999999</v>
      </c>
      <c r="T13" s="334">
        <f>IF(L13='11 FORMULAS'!$P$6,T12-(T12*R13),T12)</f>
        <v>0.8</v>
      </c>
      <c r="U13" s="459"/>
      <c r="V13" s="462"/>
      <c r="X13" s="329"/>
      <c r="Y13" s="330"/>
      <c r="Z13" s="330"/>
    </row>
    <row r="14" spans="1:26" ht="28.5" x14ac:dyDescent="0.25">
      <c r="A14" s="453"/>
      <c r="B14" s="456"/>
      <c r="C14" s="433"/>
      <c r="D14" s="436"/>
      <c r="E14" s="69">
        <v>3</v>
      </c>
      <c r="F14" s="71" t="s">
        <v>300</v>
      </c>
      <c r="G14" s="231" t="s">
        <v>305</v>
      </c>
      <c r="H14" s="231" t="s">
        <v>306</v>
      </c>
      <c r="I14" s="319" t="str">
        <f t="shared" si="0"/>
        <v>Comité de investigación realiza actualización del GrupLack</v>
      </c>
      <c r="J14" s="1" t="s">
        <v>106</v>
      </c>
      <c r="K14" s="65">
        <f>+IF(J14='11 FORMULAS'!$E$4,'11 FORMULAS'!$F$4,IF(J14='11 FORMULAS'!$E$5,'11 FORMULAS'!$F$5,IF(J14='11 FORMULAS'!$E$6,'11 FORMULAS'!$F$6,"")))</f>
        <v>0.25</v>
      </c>
      <c r="L14" s="65" t="str">
        <f>+IF(OR(J14='11 FORMULAS'!$O$4,J14='11 FORMULAS'!$O$5),'11 FORMULAS'!$P$5,IF(J14='11 FORMULAS'!$O$6,'11 FORMULAS'!$P$6,""))</f>
        <v>Probabilidad</v>
      </c>
      <c r="M14" s="1" t="s">
        <v>95</v>
      </c>
      <c r="N14" s="65">
        <f>+IF(M14='11 FORMULAS'!$H$4,'11 FORMULAS'!$I$4,IF(M14='11 FORMULAS'!$H$5,'11 FORMULAS'!$I$5,""))</f>
        <v>0.15</v>
      </c>
      <c r="O14" s="4" t="s">
        <v>98</v>
      </c>
      <c r="P14" s="4" t="s">
        <v>100</v>
      </c>
      <c r="Q14" s="4" t="s">
        <v>103</v>
      </c>
      <c r="R14" s="334">
        <f>+IFERROR(K14+N14,"")</f>
        <v>0.4</v>
      </c>
      <c r="S14" s="334">
        <f>IF(L14='11 FORMULAS'!$P$5,S13-(S13*R14),S13)</f>
        <v>8.6399999999999991E-2</v>
      </c>
      <c r="T14" s="334">
        <f>IF(L14='11 FORMULAS'!$P$6,T13-(T13*R14),T13)</f>
        <v>0.8</v>
      </c>
      <c r="U14" s="459"/>
      <c r="V14" s="462"/>
      <c r="X14" s="329"/>
      <c r="Y14" s="330"/>
      <c r="Z14" s="330"/>
    </row>
    <row r="15" spans="1:26" ht="29.4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8.6399999999999991E-2</v>
      </c>
      <c r="T15" s="335">
        <f>IF(L15='11 FORMULAS'!$P$6,T14-(T14*R15),T14)</f>
        <v>0.8</v>
      </c>
      <c r="U15" s="460"/>
      <c r="V15" s="463"/>
    </row>
    <row r="16" spans="1:26" ht="102" customHeight="1" x14ac:dyDescent="0.25">
      <c r="A16" s="452" t="str">
        <f>'2 CONTEXTO E IDENTIFICACIÓN'!A11</f>
        <v>R3</v>
      </c>
      <c r="B16" s="455"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6" s="432">
        <f>+'3 PROBABIL E IMPACTO INHERENTE'!E11</f>
        <v>0.2</v>
      </c>
      <c r="D16" s="435">
        <f>+'3 PROBABIL E IMPACTO INHERENTE'!M11</f>
        <v>0.6</v>
      </c>
      <c r="E16" s="68">
        <v>1</v>
      </c>
      <c r="F16" s="71" t="s">
        <v>297</v>
      </c>
      <c r="G16" s="71" t="s">
        <v>307</v>
      </c>
      <c r="H16" s="71" t="s">
        <v>308</v>
      </c>
      <c r="I16" s="318" t="str">
        <f t="shared" si="0"/>
        <v>Responsable del área de docencia universitaria, mensualmente realiza reuniones de comités y trimestralmente de servicios y docencia, donde se evalúa la programación enviada a través de los anexos técnicos de acuerdo al curriculum de la institución educativa, registrado mediantes las actas de cada comité.</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0.12</v>
      </c>
      <c r="T16" s="333">
        <f>IF(L16='11 FORMULAS'!$P$6,D16-(D16*R16),D16)</f>
        <v>0.6</v>
      </c>
      <c r="U16" s="458">
        <f>+IF(S19="","",S19)</f>
        <v>0.12</v>
      </c>
      <c r="V16" s="461">
        <f>+IF(T19="","",T19)</f>
        <v>0.6</v>
      </c>
      <c r="X16" s="329"/>
      <c r="Y16" s="330"/>
      <c r="Z16" s="330"/>
    </row>
    <row r="17" spans="1:26" ht="29.45" customHeight="1" x14ac:dyDescent="0.25">
      <c r="A17" s="453"/>
      <c r="B17" s="456"/>
      <c r="C17" s="433"/>
      <c r="D17" s="43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0.12</v>
      </c>
      <c r="T17" s="334">
        <f>IF(L17='11 FORMULAS'!$P$6,T16-(T16*R17),T16)</f>
        <v>0.6</v>
      </c>
      <c r="U17" s="459"/>
      <c r="V17" s="462"/>
      <c r="X17" s="329"/>
      <c r="Y17" s="330"/>
      <c r="Z17" s="330"/>
    </row>
    <row r="18" spans="1:26" ht="29.4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0.12</v>
      </c>
      <c r="T18" s="334">
        <f>IF(L18='11 FORMULAS'!$P$6,T17-(T17*R18),T17)</f>
        <v>0.6</v>
      </c>
      <c r="U18" s="459"/>
      <c r="V18" s="462"/>
      <c r="X18" s="329"/>
      <c r="Y18" s="330"/>
      <c r="Z18" s="330"/>
    </row>
    <row r="19" spans="1:26" ht="29.4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0.12</v>
      </c>
      <c r="T19" s="335">
        <f>IF(L19='11 FORMULAS'!$P$6,T18-(T18*R19),T18)</f>
        <v>0.6</v>
      </c>
      <c r="U19" s="460"/>
      <c r="V19" s="463"/>
    </row>
    <row r="20" spans="1:26" ht="86.25" customHeight="1" x14ac:dyDescent="0.25">
      <c r="A20" s="452" t="str">
        <f>'2 CONTEXTO E IDENTIFICACIÓN'!A12</f>
        <v>R4</v>
      </c>
      <c r="B20" s="455" t="str">
        <f>+'2 CONTEXTO E IDENTIFICACIÓN'!E12</f>
        <v xml:space="preserve">Posibilidad de pérdida Reputacional por inefectividad en la gestión de Docencia, debido a desapego al plan de gestión de Docencia por parte de Instituciones educativas </v>
      </c>
      <c r="C20" s="432">
        <f>+'3 PROBABIL E IMPACTO INHERENTE'!E12</f>
        <v>0.4</v>
      </c>
      <c r="D20" s="435">
        <f>+'3 PROBABIL E IMPACTO INHERENTE'!M12</f>
        <v>0.6</v>
      </c>
      <c r="E20" s="68">
        <v>1</v>
      </c>
      <c r="F20" s="71" t="s">
        <v>309</v>
      </c>
      <c r="G20" s="71" t="s">
        <v>310</v>
      </c>
      <c r="H20" s="71" t="s">
        <v>311</v>
      </c>
      <c r="I20" s="318" t="str">
        <f t="shared" si="0"/>
        <v>Responsable del área de docencia universitaria,  realiza control al seguimiento de POA trimestralmente,   con el objetivo de verificar las acciones e indicadores propuestos en el cual se hace seguimiento desde la Oficina Asesora de Planeación.</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0.24</v>
      </c>
      <c r="T20" s="333">
        <f>IF(L20='11 FORMULAS'!$P$6,D20-(D20*R20),D20)</f>
        <v>0.6</v>
      </c>
      <c r="U20" s="458">
        <f>+IF(S23="","",S23)</f>
        <v>0.24</v>
      </c>
      <c r="V20" s="461">
        <f>+IF(T23="","",T23)</f>
        <v>0.6</v>
      </c>
      <c r="X20" s="329"/>
      <c r="Y20" s="330"/>
      <c r="Z20" s="330"/>
    </row>
    <row r="21" spans="1:26" ht="29.45"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0.24</v>
      </c>
      <c r="T21" s="334">
        <f>IF(L21='11 FORMULAS'!$P$6,T20-(T20*R21),T20)</f>
        <v>0.6</v>
      </c>
      <c r="U21" s="459"/>
      <c r="V21" s="462"/>
      <c r="X21" s="329"/>
      <c r="Y21" s="330"/>
      <c r="Z21" s="330"/>
    </row>
    <row r="22" spans="1:26" ht="29.45" customHeight="1"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0.24</v>
      </c>
      <c r="T22" s="334">
        <f>IF(L22='11 FORMULAS'!$P$6,T21-(T21*R22),T21)</f>
        <v>0.6</v>
      </c>
      <c r="U22" s="459"/>
      <c r="V22" s="462"/>
      <c r="X22" s="329"/>
      <c r="Y22" s="330"/>
      <c r="Z22" s="330"/>
    </row>
    <row r="23" spans="1:26" ht="29.45" customHeight="1"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0.24</v>
      </c>
      <c r="T23" s="335">
        <f>IF(L23='11 FORMULAS'!$P$6,T22-(T22*R23),T22)</f>
        <v>0.6</v>
      </c>
      <c r="U23" s="460"/>
      <c r="V23" s="463"/>
    </row>
    <row r="24" spans="1:26" ht="114.75" customHeight="1" x14ac:dyDescent="0.25">
      <c r="A24" s="452" t="str">
        <f>'2 CONTEXTO E IDENTIFICACIÓN'!A13</f>
        <v>R5</v>
      </c>
      <c r="B24" s="455"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24" s="432">
        <f>+'3 PROBABIL E IMPACTO INHERENTE'!E13</f>
        <v>0.2</v>
      </c>
      <c r="D24" s="435">
        <f>+'3 PROBABIL E IMPACTO INHERENTE'!M13</f>
        <v>0.6</v>
      </c>
      <c r="E24" s="68">
        <v>1</v>
      </c>
      <c r="F24" s="71" t="s">
        <v>309</v>
      </c>
      <c r="G24" s="71" t="s">
        <v>312</v>
      </c>
      <c r="H24" s="71" t="s">
        <v>313</v>
      </c>
      <c r="I24" s="318" t="str">
        <f t="shared" si="0"/>
        <v>Responsable del área de docencia universitaria,   realiza el envió de citaciones cada 8 días antes de cada reunión, con el fin de evaluar los procesos de investigación adelantados por el HUDN e instituciones educativas; estas se envían por correo electrónico o físico. Así mismo, el seguimiento a las comunicaciones enviadas se hace a través de SEVENET y correo institucional.</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0.12</v>
      </c>
      <c r="T24" s="333">
        <f>IF(L24='11 FORMULAS'!$P$6,D24-(D24*R24),D24)</f>
        <v>0.6</v>
      </c>
      <c r="U24" s="458">
        <f>+IF(S27="","",S27)</f>
        <v>0.12</v>
      </c>
      <c r="V24" s="461">
        <f>+IF(T27="","",T27)</f>
        <v>0.6</v>
      </c>
      <c r="X24" s="329"/>
      <c r="Y24" s="330"/>
      <c r="Z24" s="330"/>
    </row>
    <row r="25" spans="1:26" ht="29.45" customHeight="1"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0.12</v>
      </c>
      <c r="T25" s="334">
        <f>IF(L25='11 FORMULAS'!$P$6,T24-(T24*R25),T24)</f>
        <v>0.6</v>
      </c>
      <c r="U25" s="459"/>
      <c r="V25" s="462"/>
      <c r="X25" s="329"/>
      <c r="Y25" s="330"/>
      <c r="Z25" s="330"/>
    </row>
    <row r="26" spans="1:26" ht="29.45" customHeight="1"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0.12</v>
      </c>
      <c r="T26" s="334">
        <f>IF(L26='11 FORMULAS'!$P$6,T25-(T25*R26),T25)</f>
        <v>0.6</v>
      </c>
      <c r="U26" s="459"/>
      <c r="V26" s="462"/>
      <c r="X26" s="329"/>
      <c r="Y26" s="330"/>
      <c r="Z26" s="330"/>
    </row>
    <row r="27" spans="1:26" ht="29.45" customHeight="1"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0.12</v>
      </c>
      <c r="T27" s="335">
        <f>IF(L27='11 FORMULAS'!$P$6,T26-(T26*R27),T26)</f>
        <v>0.6</v>
      </c>
      <c r="U27" s="460"/>
      <c r="V27" s="463"/>
    </row>
    <row r="28" spans="1:26" ht="29.45" customHeight="1" x14ac:dyDescent="0.25">
      <c r="A28" s="452" t="str">
        <f>'2 CONTEXTO E IDENTIFICACIÓN'!A14</f>
        <v>R6</v>
      </c>
      <c r="B28" s="455" t="str">
        <f>+'2 CONTEXTO E IDENTIFICACIÓN'!E14</f>
        <v xml:space="preserve">  </v>
      </c>
      <c r="C28" s="432" t="str">
        <f>+'3 PROBABIL E IMPACTO INHERENTE'!E14</f>
        <v/>
      </c>
      <c r="D28" s="43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8" t="str">
        <f>+IF(S31="","",S31)</f>
        <v/>
      </c>
      <c r="V28" s="461" t="str">
        <f>+IF(T31="","",T31)</f>
        <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A9" sqref="A9"/>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DOCENCIA UNIVERSITARIA E INVESTIGACIÓN</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14.75" x14ac:dyDescent="0.2">
      <c r="A9" s="104" t="str">
        <f>'2 CONTEXTO E IDENTIFICACIÓN'!A9</f>
        <v>R1</v>
      </c>
      <c r="B9" s="105"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135">
        <f>+'5 VALORACIÓN DEL CONTROL'!S11</f>
        <v>0.8</v>
      </c>
      <c r="D9" s="106">
        <f>+'5 VALORACIÓN DEL CONTROL'!T11</f>
        <v>0.75</v>
      </c>
      <c r="E9" s="136" t="str">
        <f>+IF(C9=0,"",IF(C9&lt;=$R$13,$S$13,IF(C9&lt;=$R$12,$S$12,IF(C9&lt;=$R$11,$S$11,IF(C9&lt;=$R$10,$S$10,IF(C9&lt;=$R$9,$S$9,""))))))</f>
        <v>Alta</v>
      </c>
      <c r="F9" s="136" t="str">
        <f>+IF(D9=0,"",IF(D9&lt;=$T$7,$T$8,IF(D9&lt;=$U$7,$U$8,IF(D9&lt;=$V$7,$V$8,IF(D9&lt;=$W$7,$W$8,IF(D9&lt;=$X$7,$X$8,""))))))</f>
        <v>Mayor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Alto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76.5" x14ac:dyDescent="0.2">
      <c r="A10" s="104" t="str">
        <f>'2 CONTEXTO E IDENTIFICACIÓN'!A10</f>
        <v>R2</v>
      </c>
      <c r="B10" s="105" t="str">
        <f>+'2 CONTEXTO E IDENTIFICACIÓN'!E10</f>
        <v>Posibilidad de pérdida Reputacional por categorización del grupo de investigación en min ciencias sin mantener,  debido a la ausencia de productos científicos derivados de investigaciones.</v>
      </c>
      <c r="C10" s="135">
        <f>+'5 VALORACIÓN DEL CONTROL'!S15</f>
        <v>8.6399999999999991E-2</v>
      </c>
      <c r="D10" s="106">
        <f>+'5 VALORACIÓN DEL CONTROL'!T15</f>
        <v>0.8</v>
      </c>
      <c r="E10" s="136" t="str">
        <f t="shared" ref="E10:E28" si="0">+IF(C10=0,"",IF(C10&lt;=$R$13,$S$13,IF(C10&lt;=$R$12,$S$12,IF(C10&lt;=$R$11,$S$11,IF(C10&lt;=$R$10,$S$10,IF(C10&lt;=$R$9,$S$9,""))))))</f>
        <v>Muy Baja</v>
      </c>
      <c r="F10" s="136" t="str">
        <f t="shared" ref="F10:F28" si="1">+IF(D10=0,"",IF(D10&lt;=$T$7,$T$8,IF(D10&lt;=$U$7,$U$8,IF(D10&lt;=$V$7,$V$8,IF(D10&lt;=$W$7,$W$8,IF(D10&lt;=$X$7,$X$8,""))))))</f>
        <v>Mayor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Alto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R1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153" x14ac:dyDescent="0.2">
      <c r="A11" s="104" t="str">
        <f>'2 CONTEXTO E IDENTIFICACIÓN'!A11</f>
        <v>R3</v>
      </c>
      <c r="B11" s="105"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135">
        <f>+'5 VALORACIÓN DEL CONTROL'!S19</f>
        <v>0.12</v>
      </c>
      <c r="D11" s="106">
        <f>+'5 VALORACIÓN DEL CONTROL'!T19</f>
        <v>0.6</v>
      </c>
      <c r="E11" s="136" t="str">
        <f t="shared" si="0"/>
        <v>Muy 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30.95" customHeight="1" x14ac:dyDescent="0.2">
      <c r="A12" s="104" t="str">
        <f>'2 CONTEXTO E IDENTIFICACIÓN'!A12</f>
        <v>R4</v>
      </c>
      <c r="B12" s="105" t="str">
        <f>+'2 CONTEXTO E IDENTIFICACIÓN'!E12</f>
        <v xml:space="preserve">Posibilidad de pérdida Reputacional por inefectividad en la gestión de Docencia, debido a desapego al plan de gestión de Docencia por parte de Instituciones educativas </v>
      </c>
      <c r="C12" s="135">
        <f>+'5 VALORACIÓN DEL CONTROL'!S23</f>
        <v>0.24</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R4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30.95" customHeight="1" thickBot="1" x14ac:dyDescent="0.25">
      <c r="A13" s="104" t="str">
        <f>'2 CONTEXTO E IDENTIFICACIÓN'!A13</f>
        <v>R5</v>
      </c>
      <c r="B13" s="105"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135">
        <f>+'5 VALORACIÓN DEL CONTROL'!S27</f>
        <v>0.12</v>
      </c>
      <c r="D13" s="106">
        <f>+'5 VALORACIÓN DEL CONTROL'!T27</f>
        <v>0.6</v>
      </c>
      <c r="E13" s="136" t="str">
        <f t="shared" si="0"/>
        <v>Muy Baja</v>
      </c>
      <c r="F13" s="136" t="str">
        <f t="shared" si="1"/>
        <v>Moderado</v>
      </c>
      <c r="G13" s="105" t="str">
        <f t="shared" si="2"/>
        <v>Moderado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R3  R5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R2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DOCENCIA UNIVERSITARIA E INVESTIGACIÓN</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R1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R1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R4                </v>
      </c>
      <c r="F13" s="108" t="str">
        <f>+'4 MAPA CALOR INHERENTE'!L12</f>
        <v xml:space="preserve"> R2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   R4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R3  R5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  R3  R5               </v>
      </c>
      <c r="N14" s="120" t="str">
        <f>+'6 MAPA CALOR RESIDUAL'!N13</f>
        <v xml:space="preserve"> R2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90" zoomScaleNormal="90" workbookViewId="0">
      <pane xSplit="1" ySplit="8" topLeftCell="W11" activePane="bottomRight" state="frozen"/>
      <selection pane="topRight" activeCell="B1" sqref="B1"/>
      <selection pane="bottomLeft" activeCell="A7" sqref="A7"/>
      <selection pane="bottomRight" activeCell="W13" sqref="W13"/>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56.5703125" style="92" customWidth="1"/>
    <col min="22" max="22" width="61.28515625" style="92" customWidth="1"/>
    <col min="23" max="23" width="87.285156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DOCENCIA UNIVERSITARIA E INVESTIGACIÓN</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30.5" customHeight="1" x14ac:dyDescent="0.2">
      <c r="A9" s="104" t="str">
        <f>'2 CONTEXTO E IDENTIFICACIÓN'!A9</f>
        <v>R1</v>
      </c>
      <c r="B9" s="105" t="str">
        <f>+'2 CONTEXTO E IDENTIFICACIÓN'!E9</f>
        <v>Posibilidad de pérdida Reputacional por parte del personal docente sobre la cantidad de estudiantes programados y asignados de acuerdo a la norma  debido a exceso de compromisos académicos del docente (concurrencia en el programa de medicina)</v>
      </c>
      <c r="C9" s="141">
        <f>+'3 PROBABIL E IMPACTO INHERENTE'!E9</f>
        <v>0.8</v>
      </c>
      <c r="D9" s="141">
        <f>+'3 PROBABIL E IMPACTO INHERENTE'!M9</f>
        <v>1</v>
      </c>
      <c r="E9" s="136" t="str">
        <f>+'4 MAPA CALOR INHERENTE'!C9</f>
        <v>Alta</v>
      </c>
      <c r="F9" s="136" t="str">
        <f>+'4 MAPA CALOR INHERENTE'!D9</f>
        <v>Catastrófico</v>
      </c>
      <c r="G9" s="105" t="str">
        <f>+'4 MAPA CALOR INHERENTE'!E9</f>
        <v>Extremo</v>
      </c>
      <c r="H9" s="135">
        <f>+'6 MAPA CALOR RESIDUAL'!C9</f>
        <v>0.8</v>
      </c>
      <c r="I9" s="106">
        <f>+'6 MAPA CALOR RESIDUAL'!D9</f>
        <v>0.75</v>
      </c>
      <c r="J9" s="136" t="str">
        <f>+'6 MAPA CALOR RESIDUAL'!E9</f>
        <v>Alta</v>
      </c>
      <c r="K9" s="136" t="str">
        <f>+'6 MAPA CALOR RESIDUAL'!F9</f>
        <v>Mayor</v>
      </c>
      <c r="L9" s="105" t="str">
        <f>+'6 MAPA CALOR RESIDUAL'!G9</f>
        <v>Alto</v>
      </c>
      <c r="M9" s="105" t="str">
        <f t="shared" ref="M9:M28" si="0">+IF($N9="","",IF($N9=$AG$16,$AH$16,IF($N9=$AG$19,$AH$19)))</f>
        <v>Requiere Plan de Acción</v>
      </c>
      <c r="N9" s="105" t="str">
        <f t="shared" ref="N9:N28" si="1">+IF(L9="","",IF(OR(L9=$AF$16,L9=$AF$17,L9=$AF$18),$AG$16,IF(L9=$AF$19,$AG$19)))</f>
        <v>Reducir_mitigar_Transferir_Evitar</v>
      </c>
      <c r="O9" s="233" t="s">
        <v>278</v>
      </c>
      <c r="P9" s="105" t="str">
        <f t="shared" ref="P9:P28" si="2">+IF($M9="","",IF($M9=$AH$19,$AG$19,$O9))</f>
        <v>Reducir_Mitigar</v>
      </c>
      <c r="Q9" s="339" t="s">
        <v>314</v>
      </c>
      <c r="R9" s="339" t="s">
        <v>315</v>
      </c>
      <c r="S9" s="340">
        <v>44927</v>
      </c>
      <c r="T9" s="340">
        <v>45291</v>
      </c>
      <c r="U9" s="233" t="s">
        <v>316</v>
      </c>
      <c r="V9" s="233" t="s">
        <v>321</v>
      </c>
      <c r="W9" s="233" t="s">
        <v>329</v>
      </c>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251.25" customHeight="1" x14ac:dyDescent="0.2">
      <c r="A10" s="104" t="str">
        <f>'2 CONTEXTO E IDENTIFICACIÓN'!A10</f>
        <v>R2</v>
      </c>
      <c r="B10" s="105" t="str">
        <f>+'2 CONTEXTO E IDENTIFICACIÓN'!E10</f>
        <v>Posibilidad de pérdida Reputacional por categorización del grupo de investigación en min ciencias sin mantener,  debido a la ausencia de productos científicos derivados de investigaciones.</v>
      </c>
      <c r="C10" s="141">
        <f>+'3 PROBABIL E IMPACTO INHERENTE'!E10</f>
        <v>0.4</v>
      </c>
      <c r="D10" s="141">
        <f>+'3 PROBABIL E IMPACTO INHERENTE'!M10</f>
        <v>0.8</v>
      </c>
      <c r="E10" s="136" t="str">
        <f>+'4 MAPA CALOR INHERENTE'!C10</f>
        <v>Baja</v>
      </c>
      <c r="F10" s="136" t="str">
        <f>+'4 MAPA CALOR INHERENTE'!D10</f>
        <v>Mayor</v>
      </c>
      <c r="G10" s="105" t="str">
        <f>+'4 MAPA CALOR INHERENTE'!E10</f>
        <v>Alto</v>
      </c>
      <c r="H10" s="135">
        <f>+'5 VALORACIÓN DEL CONTROL'!S15</f>
        <v>8.6399999999999991E-2</v>
      </c>
      <c r="I10" s="106">
        <f>+'5 VALORACIÓN DEL CONTROL'!T15</f>
        <v>0.8</v>
      </c>
      <c r="J10" s="136" t="str">
        <f t="shared" ref="J10:J28" si="3">+IF(H10=0,"",IF(H10&lt;=$AD$13,$AE$13,IF(H10&lt;=$AD$12,$AE$12,IF(H10&lt;=$AD$11,$AE$11,IF(H10&lt;=$AD$10,$AE$10,IF(H10&lt;=$AD$9,$AE$9,""))))))</f>
        <v>Muy Baja</v>
      </c>
      <c r="K10" s="136" t="str">
        <f t="shared" ref="K10:K28" si="4">+IF(I10=0,"",IF(I10&lt;=$AF$7,$AF$8,IF(I10&lt;=$AG$7,$AG$8,IF(I10&lt;=$AH$7,$AH$8,IF(I10&lt;=$AI$7,$AI$8,IF(I10&lt;=$AJ$7,$AJ$8,""))))))</f>
        <v>Mayor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Alto</v>
      </c>
      <c r="M10" s="105" t="str">
        <f t="shared" si="0"/>
        <v>Requiere Plan de Acción</v>
      </c>
      <c r="N10" s="105" t="str">
        <f t="shared" si="1"/>
        <v>Reducir_mitigar_Transferir_Evitar</v>
      </c>
      <c r="O10" s="233"/>
      <c r="P10" s="105">
        <f t="shared" si="2"/>
        <v>0</v>
      </c>
      <c r="Q10" s="339" t="s">
        <v>284</v>
      </c>
      <c r="R10" s="339" t="s">
        <v>315</v>
      </c>
      <c r="S10" s="340">
        <v>44927</v>
      </c>
      <c r="T10" s="340">
        <v>45291</v>
      </c>
      <c r="U10" s="233" t="s">
        <v>317</v>
      </c>
      <c r="V10" s="233" t="s">
        <v>323</v>
      </c>
      <c r="W10" s="233" t="s">
        <v>325</v>
      </c>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96.75" customHeight="1" x14ac:dyDescent="0.2">
      <c r="A11" s="104" t="str">
        <f>'2 CONTEXTO E IDENTIFICACIÓN'!A11</f>
        <v>R3</v>
      </c>
      <c r="B11" s="105" t="str">
        <f>+'2 CONTEXTO E IDENTIFICACIÓN'!E11</f>
        <v>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v>
      </c>
      <c r="C11" s="141">
        <f>+'3 PROBABIL E IMPACTO INHERENTE'!E11</f>
        <v>0.2</v>
      </c>
      <c r="D11" s="141">
        <f>+'3 PROBABIL E IMPACTO INHERENTE'!M11</f>
        <v>0.6</v>
      </c>
      <c r="E11" s="136" t="str">
        <f>+'4 MAPA CALOR INHERENTE'!C11</f>
        <v>Muy Baja</v>
      </c>
      <c r="F11" s="136" t="str">
        <f>+'4 MAPA CALOR INHERENTE'!D11</f>
        <v>Moderado</v>
      </c>
      <c r="G11" s="105" t="str">
        <f>+'4 MAPA CALOR INHERENTE'!E11</f>
        <v>Moderado</v>
      </c>
      <c r="H11" s="135">
        <f>+'5 VALORACIÓN DEL CONTROL'!S19</f>
        <v>0.12</v>
      </c>
      <c r="I11" s="106">
        <f>+'5 VALORACIÓN DEL CONTROL'!T19</f>
        <v>0.6</v>
      </c>
      <c r="J11" s="136" t="str">
        <f t="shared" si="3"/>
        <v>Muy 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315</v>
      </c>
      <c r="S11" s="340">
        <v>44927</v>
      </c>
      <c r="T11" s="340">
        <v>45291</v>
      </c>
      <c r="U11" s="233" t="s">
        <v>318</v>
      </c>
      <c r="V11" s="233" t="s">
        <v>322</v>
      </c>
      <c r="W11" s="233" t="s">
        <v>326</v>
      </c>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96.75" customHeight="1" x14ac:dyDescent="0.2">
      <c r="A12" s="104" t="str">
        <f>'2 CONTEXTO E IDENTIFICACIÓN'!A12</f>
        <v>R4</v>
      </c>
      <c r="B12" s="105" t="str">
        <f>+'2 CONTEXTO E IDENTIFICACIÓN'!E12</f>
        <v xml:space="preserve">Posibilidad de pérdida Reputacional por inefectividad en la gestión de Docencia, debido a desapego al plan de gestión de Docencia por parte de Instituciones educativas </v>
      </c>
      <c r="C12" s="141">
        <f>+'3 PROBABIL E IMPACTO INHERENTE'!E12</f>
        <v>0.4</v>
      </c>
      <c r="D12" s="141">
        <f>+'3 PROBABIL E IMPACTO INHERENTE'!M12</f>
        <v>0.6</v>
      </c>
      <c r="E12" s="136" t="str">
        <f>+'4 MAPA CALOR INHERENTE'!C12</f>
        <v>Baja</v>
      </c>
      <c r="F12" s="136" t="str">
        <f>+'4 MAPA CALOR INHERENTE'!D12</f>
        <v>Moderado</v>
      </c>
      <c r="G12" s="105" t="str">
        <f>+'4 MAPA CALOR INHERENTE'!E12</f>
        <v>Moderado</v>
      </c>
      <c r="H12" s="135">
        <f>+'5 VALORACIÓN DEL CONTROL'!S23</f>
        <v>0.24</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284</v>
      </c>
      <c r="R12" s="339" t="s">
        <v>315</v>
      </c>
      <c r="S12" s="340">
        <v>44927</v>
      </c>
      <c r="T12" s="340">
        <v>45291</v>
      </c>
      <c r="U12" s="233" t="s">
        <v>319</v>
      </c>
      <c r="V12" s="233" t="s">
        <v>324</v>
      </c>
      <c r="W12" s="233" t="s">
        <v>327</v>
      </c>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96.75" customHeight="1" thickBot="1" x14ac:dyDescent="0.25">
      <c r="A13" s="104" t="str">
        <f>'2 CONTEXTO E IDENTIFICACIÓN'!A13</f>
        <v>R5</v>
      </c>
      <c r="B13" s="105" t="str">
        <f>+'2 CONTEXTO E IDENTIFICACIÓN'!E13</f>
        <v>Posibilidad de pérdida Reputacional por desapego al cronograma de comités y actividades interinstitucionales, debido a la falta de planeación por parte de externos que afectan la programación de Docencia e Investigación y actividades internas de instituciones educativas.</v>
      </c>
      <c r="C13" s="141">
        <f>+'3 PROBABIL E IMPACTO INHERENTE'!E13</f>
        <v>0.2</v>
      </c>
      <c r="D13" s="141">
        <f>+'3 PROBABIL E IMPACTO INHERENTE'!M13</f>
        <v>0.6</v>
      </c>
      <c r="E13" s="136" t="str">
        <f>+'4 MAPA CALOR INHERENTE'!C13</f>
        <v>Muy Baja</v>
      </c>
      <c r="F13" s="136" t="str">
        <f>+'4 MAPA CALOR INHERENTE'!D13</f>
        <v>Moderado</v>
      </c>
      <c r="G13" s="105" t="str">
        <f>+'4 MAPA CALOR INHERENTE'!E13</f>
        <v>Moderado</v>
      </c>
      <c r="H13" s="135">
        <f>+'5 VALORACIÓN DEL CONTROL'!S27</f>
        <v>0.12</v>
      </c>
      <c r="I13" s="106">
        <f>+'5 VALORACIÓN DEL CONTROL'!T27</f>
        <v>0.6</v>
      </c>
      <c r="J13" s="136" t="str">
        <f t="shared" si="3"/>
        <v>Muy Baja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284</v>
      </c>
      <c r="R13" s="339" t="s">
        <v>315</v>
      </c>
      <c r="S13" s="340">
        <v>44927</v>
      </c>
      <c r="T13" s="340">
        <v>45291</v>
      </c>
      <c r="U13" s="233" t="s">
        <v>320</v>
      </c>
      <c r="V13" s="233" t="s">
        <v>320</v>
      </c>
      <c r="W13" s="233" t="s">
        <v>328</v>
      </c>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DOCENCIA UNIVERSITARIA E INVESTIGACIÓN</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1</v>
      </c>
      <c r="C14" s="151">
        <f>+B14/$B$18</f>
        <v>0.2</v>
      </c>
      <c r="D14" s="150">
        <f>+COUNTIF('8 MAPA RIESGOS'!$L$9:$L$28,G14)</f>
        <v>0</v>
      </c>
      <c r="E14" s="151">
        <f>+D14/$D$18</f>
        <v>0</v>
      </c>
      <c r="G14" s="125" t="s">
        <v>84</v>
      </c>
    </row>
    <row r="15" spans="1:11" x14ac:dyDescent="0.25">
      <c r="A15" s="149" t="s">
        <v>27</v>
      </c>
      <c r="B15" s="150">
        <f>+COUNTIF('8 MAPA RIESGOS'!$G$9:$G$28,G15)</f>
        <v>1</v>
      </c>
      <c r="C15" s="151">
        <f t="shared" ref="C15:C18" si="0">+B15/$B$18</f>
        <v>0.2</v>
      </c>
      <c r="D15" s="150">
        <f>+COUNTIF('8 MAPA RIESGOS'!$L$9:$L$28,G15)</f>
        <v>2</v>
      </c>
      <c r="E15" s="151">
        <f t="shared" ref="E15:E18" si="1">+D15/$D$18</f>
        <v>0.4</v>
      </c>
      <c r="G15" s="108" t="s">
        <v>85</v>
      </c>
    </row>
    <row r="16" spans="1:11" x14ac:dyDescent="0.25">
      <c r="A16" s="149" t="s">
        <v>28</v>
      </c>
      <c r="B16" s="150">
        <f>+COUNTIF('8 MAPA RIESGOS'!$G$9:$G$28,G16)</f>
        <v>3</v>
      </c>
      <c r="C16" s="151">
        <f t="shared" si="0"/>
        <v>0.6</v>
      </c>
      <c r="D16" s="150">
        <f>+COUNTIF('8 MAPA RIESGOS'!$L$9:$L$28,G16)</f>
        <v>3</v>
      </c>
      <c r="E16" s="151">
        <f t="shared" si="1"/>
        <v>0.6</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Extremo</v>
      </c>
      <c r="D21" s="154" t="str">
        <f>+IF((D14/D18)&gt;=0.2,G14,+IF(((D14/D18)+(D15/D18))&gt;=0.3,G15,+IF(((D14/D18)+(D15/D18)+(D16/D18))&gt;=0.4,G16,+IF((D14/D18)+(D15/D18)+(D16/D18)+(D17/D18)&gt;=0.5,G17,""))))</f>
        <v>Alto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2024-03-13T16:43:27Z</dcterms:modified>
</cp:coreProperties>
</file>