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3FC9832F-8679-4D00-A4D2-6940C4B83A1A}" xr6:coauthVersionLast="47" xr6:coauthVersionMax="47" xr10:uidLastSave="{00000000-0000-0000-0000-000000000000}"/>
  <bookViews>
    <workbookView xWindow="16230" yWindow="0" windowWidth="12570" windowHeight="1740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R86" i="9" s="1"/>
  <c r="L86" i="9"/>
  <c r="K86" i="9"/>
  <c r="I86" i="9"/>
  <c r="N85" i="9"/>
  <c r="R85" i="9" s="1"/>
  <c r="L85" i="9"/>
  <c r="K85" i="9"/>
  <c r="I85" i="9"/>
  <c r="N84" i="9"/>
  <c r="R84" i="9" s="1"/>
  <c r="L84" i="9"/>
  <c r="K84" i="9"/>
  <c r="I84" i="9"/>
  <c r="N83" i="9"/>
  <c r="R83" i="9" s="1"/>
  <c r="L83" i="9"/>
  <c r="K83" i="9"/>
  <c r="I83" i="9"/>
  <c r="N82" i="9"/>
  <c r="R82" i="9" s="1"/>
  <c r="L82" i="9"/>
  <c r="K82" i="9"/>
  <c r="I82" i="9"/>
  <c r="N81" i="9"/>
  <c r="R81" i="9" s="1"/>
  <c r="L81" i="9"/>
  <c r="K81" i="9"/>
  <c r="I81" i="9"/>
  <c r="N80" i="9"/>
  <c r="R80" i="9" s="1"/>
  <c r="L80" i="9"/>
  <c r="K80" i="9"/>
  <c r="I80" i="9"/>
  <c r="N79" i="9"/>
  <c r="L79" i="9"/>
  <c r="K79" i="9"/>
  <c r="I79" i="9"/>
  <c r="N78" i="9"/>
  <c r="R78" i="9" s="1"/>
  <c r="L78" i="9"/>
  <c r="K78" i="9"/>
  <c r="I78" i="9"/>
  <c r="N77" i="9"/>
  <c r="R77" i="9" s="1"/>
  <c r="L77" i="9"/>
  <c r="K77" i="9"/>
  <c r="I77" i="9"/>
  <c r="N76" i="9"/>
  <c r="L76" i="9"/>
  <c r="K76" i="9"/>
  <c r="I76" i="9"/>
  <c r="N75" i="9"/>
  <c r="R75" i="9" s="1"/>
  <c r="L75" i="9"/>
  <c r="K75" i="9"/>
  <c r="I75" i="9"/>
  <c r="N74" i="9"/>
  <c r="R74" i="9" s="1"/>
  <c r="L74" i="9"/>
  <c r="K74" i="9"/>
  <c r="I74" i="9"/>
  <c r="N73" i="9"/>
  <c r="R73" i="9" s="1"/>
  <c r="L73" i="9"/>
  <c r="K73" i="9"/>
  <c r="I73" i="9"/>
  <c r="N72" i="9"/>
  <c r="R72" i="9" s="1"/>
  <c r="L72" i="9"/>
  <c r="K72" i="9"/>
  <c r="I72" i="9"/>
  <c r="N71" i="9"/>
  <c r="R71" i="9" s="1"/>
  <c r="L71" i="9"/>
  <c r="K71" i="9"/>
  <c r="I71" i="9"/>
  <c r="N70" i="9"/>
  <c r="L70" i="9"/>
  <c r="K70" i="9"/>
  <c r="I70" i="9"/>
  <c r="N69" i="9"/>
  <c r="R69" i="9" s="1"/>
  <c r="L69" i="9"/>
  <c r="K69" i="9"/>
  <c r="I69" i="9"/>
  <c r="N68" i="9"/>
  <c r="R68" i="9" s="1"/>
  <c r="L68" i="9"/>
  <c r="K68" i="9"/>
  <c r="I68" i="9"/>
  <c r="N67" i="9"/>
  <c r="L67" i="9"/>
  <c r="K67" i="9"/>
  <c r="R67" i="9" s="1"/>
  <c r="I67" i="9"/>
  <c r="N66" i="9"/>
  <c r="L66" i="9"/>
  <c r="K66" i="9"/>
  <c r="R66" i="9" s="1"/>
  <c r="I66" i="9"/>
  <c r="N65" i="9"/>
  <c r="L65" i="9"/>
  <c r="K65" i="9"/>
  <c r="I65" i="9"/>
  <c r="N64" i="9"/>
  <c r="L64" i="9"/>
  <c r="K64" i="9"/>
  <c r="I64" i="9"/>
  <c r="N63" i="9"/>
  <c r="L63" i="9"/>
  <c r="K63" i="9"/>
  <c r="R63" i="9"/>
  <c r="I63" i="9"/>
  <c r="N62" i="9"/>
  <c r="L62" i="9"/>
  <c r="K62" i="9"/>
  <c r="R62" i="9" s="1"/>
  <c r="I62" i="9"/>
  <c r="N61" i="9"/>
  <c r="L61" i="9"/>
  <c r="K61" i="9"/>
  <c r="I61" i="9"/>
  <c r="N60" i="9"/>
  <c r="L60" i="9"/>
  <c r="K60" i="9"/>
  <c r="R60" i="9" s="1"/>
  <c r="I60" i="9"/>
  <c r="N59" i="9"/>
  <c r="L59" i="9"/>
  <c r="K59" i="9"/>
  <c r="I59" i="9"/>
  <c r="N58" i="9"/>
  <c r="L58" i="9"/>
  <c r="K58" i="9"/>
  <c r="I58" i="9"/>
  <c r="N57" i="9"/>
  <c r="R57" i="9" s="1"/>
  <c r="L57" i="9"/>
  <c r="K57" i="9"/>
  <c r="I57" i="9"/>
  <c r="N56" i="9"/>
  <c r="R56" i="9" s="1"/>
  <c r="L56" i="9"/>
  <c r="K56" i="9"/>
  <c r="I56" i="9"/>
  <c r="N55" i="9"/>
  <c r="L55" i="9"/>
  <c r="K55" i="9"/>
  <c r="I55" i="9"/>
  <c r="N54" i="9"/>
  <c r="L54" i="9"/>
  <c r="K54" i="9"/>
  <c r="I54" i="9"/>
  <c r="N53" i="9"/>
  <c r="R53" i="9" s="1"/>
  <c r="L53" i="9"/>
  <c r="K53" i="9"/>
  <c r="I53" i="9"/>
  <c r="N52" i="9"/>
  <c r="R52" i="9" s="1"/>
  <c r="L52" i="9"/>
  <c r="K52" i="9"/>
  <c r="I52" i="9"/>
  <c r="N51" i="9"/>
  <c r="L51" i="9"/>
  <c r="K51" i="9"/>
  <c r="R51" i="9" s="1"/>
  <c r="I51" i="9"/>
  <c r="N50" i="9"/>
  <c r="L50" i="9"/>
  <c r="K50" i="9"/>
  <c r="R50" i="9" s="1"/>
  <c r="I50" i="9"/>
  <c r="N49" i="9"/>
  <c r="L49" i="9"/>
  <c r="K49" i="9"/>
  <c r="I49" i="9"/>
  <c r="N48" i="9"/>
  <c r="L48" i="9"/>
  <c r="K48" i="9"/>
  <c r="I48" i="9"/>
  <c r="N47" i="9"/>
  <c r="L47" i="9"/>
  <c r="K47" i="9"/>
  <c r="R47" i="9"/>
  <c r="I47" i="9"/>
  <c r="N46" i="9"/>
  <c r="L46" i="9"/>
  <c r="K46" i="9"/>
  <c r="R46" i="9" s="1"/>
  <c r="I46" i="9"/>
  <c r="N45" i="9"/>
  <c r="L45" i="9"/>
  <c r="K45" i="9"/>
  <c r="I45" i="9"/>
  <c r="N44" i="9"/>
  <c r="L44" i="9"/>
  <c r="K44" i="9"/>
  <c r="R44" i="9" s="1"/>
  <c r="I44" i="9"/>
  <c r="N43" i="9"/>
  <c r="L43" i="9"/>
  <c r="K43" i="9"/>
  <c r="I43" i="9"/>
  <c r="N42" i="9"/>
  <c r="L42" i="9"/>
  <c r="K42" i="9"/>
  <c r="I42" i="9"/>
  <c r="N41" i="9"/>
  <c r="R41" i="9" s="1"/>
  <c r="L41" i="9"/>
  <c r="K41" i="9"/>
  <c r="I41" i="9"/>
  <c r="N40" i="9"/>
  <c r="R40" i="9" s="1"/>
  <c r="L40" i="9"/>
  <c r="K40" i="9"/>
  <c r="I40" i="9"/>
  <c r="N39" i="9"/>
  <c r="R39" i="9" s="1"/>
  <c r="L39" i="9"/>
  <c r="K39" i="9"/>
  <c r="I39" i="9"/>
  <c r="N38" i="9"/>
  <c r="L38" i="9"/>
  <c r="K38" i="9"/>
  <c r="I38" i="9"/>
  <c r="N37" i="9"/>
  <c r="R37" i="9" s="1"/>
  <c r="L37" i="9"/>
  <c r="K37" i="9"/>
  <c r="I37" i="9"/>
  <c r="N36" i="9"/>
  <c r="R36" i="9" s="1"/>
  <c r="L36" i="9"/>
  <c r="K36" i="9"/>
  <c r="I36" i="9"/>
  <c r="N35" i="9"/>
  <c r="R35" i="9" s="1"/>
  <c r="L35" i="9"/>
  <c r="K35" i="9"/>
  <c r="I35" i="9"/>
  <c r="N34" i="9"/>
  <c r="L34" i="9"/>
  <c r="K34" i="9"/>
  <c r="R34" i="9" s="1"/>
  <c r="I34" i="9"/>
  <c r="N33" i="9"/>
  <c r="L33" i="9"/>
  <c r="K33" i="9"/>
  <c r="R33" i="9" s="1"/>
  <c r="I33" i="9"/>
  <c r="N32" i="9"/>
  <c r="L32" i="9"/>
  <c r="K32" i="9"/>
  <c r="I32" i="9"/>
  <c r="N31" i="9"/>
  <c r="L31" i="9"/>
  <c r="K31" i="9"/>
  <c r="I31" i="9"/>
  <c r="N30" i="9"/>
  <c r="L30" i="9"/>
  <c r="K30" i="9"/>
  <c r="I30" i="9"/>
  <c r="N29" i="9"/>
  <c r="L29" i="9"/>
  <c r="K29" i="9"/>
  <c r="R29" i="9"/>
  <c r="I29" i="9"/>
  <c r="N28" i="9"/>
  <c r="L28" i="9"/>
  <c r="K28" i="9"/>
  <c r="R28" i="9" s="1"/>
  <c r="I28" i="9"/>
  <c r="N27" i="9"/>
  <c r="L27" i="9"/>
  <c r="K27" i="9"/>
  <c r="R27" i="9" s="1"/>
  <c r="I27" i="9"/>
  <c r="N26" i="9"/>
  <c r="L26" i="9"/>
  <c r="K26" i="9"/>
  <c r="R26" i="9" s="1"/>
  <c r="I26" i="9"/>
  <c r="N25" i="9"/>
  <c r="L25" i="9"/>
  <c r="K25" i="9"/>
  <c r="R25" i="9" s="1"/>
  <c r="I25" i="9"/>
  <c r="N24" i="9"/>
  <c r="L24" i="9"/>
  <c r="K24" i="9"/>
  <c r="I24" i="9"/>
  <c r="N23" i="9"/>
  <c r="L23" i="9"/>
  <c r="K23" i="9"/>
  <c r="I23" i="9"/>
  <c r="N22" i="9"/>
  <c r="L22" i="9"/>
  <c r="K22" i="9"/>
  <c r="I22" i="9"/>
  <c r="N21" i="9"/>
  <c r="R21" i="9" s="1"/>
  <c r="L21" i="9"/>
  <c r="K21" i="9"/>
  <c r="I21" i="9"/>
  <c r="N20" i="9"/>
  <c r="L20" i="9"/>
  <c r="K20" i="9"/>
  <c r="I20" i="9"/>
  <c r="N19" i="9"/>
  <c r="L19" i="9"/>
  <c r="K19" i="9"/>
  <c r="R19" i="9" s="1"/>
  <c r="I19" i="9"/>
  <c r="N18" i="9"/>
  <c r="R18" i="9" s="1"/>
  <c r="L18" i="9"/>
  <c r="K18" i="9"/>
  <c r="I18" i="9"/>
  <c r="N17" i="9"/>
  <c r="L17" i="9"/>
  <c r="K17" i="9"/>
  <c r="I17" i="9"/>
  <c r="N16" i="9"/>
  <c r="L16" i="9"/>
  <c r="K16" i="9"/>
  <c r="I16" i="9"/>
  <c r="A12" i="9"/>
  <c r="N15" i="9"/>
  <c r="R15" i="9" s="1"/>
  <c r="L15" i="9"/>
  <c r="K15" i="9"/>
  <c r="I15" i="9"/>
  <c r="N14" i="9"/>
  <c r="R14" i="9" s="1"/>
  <c r="L14" i="9"/>
  <c r="K14" i="9"/>
  <c r="I14" i="9"/>
  <c r="N13" i="9"/>
  <c r="R13" i="9" s="1"/>
  <c r="L13" i="9"/>
  <c r="K13" i="9"/>
  <c r="I13" i="9"/>
  <c r="N12" i="9"/>
  <c r="R12" i="9" s="1"/>
  <c r="L12" i="9"/>
  <c r="K12" i="9"/>
  <c r="I12" i="9"/>
  <c r="N10" i="9"/>
  <c r="R10" i="9" s="1"/>
  <c r="L10" i="9"/>
  <c r="K10" i="9"/>
  <c r="I10" i="9"/>
  <c r="I11" i="9"/>
  <c r="I9" i="9"/>
  <c r="I8" i="9"/>
  <c r="R76" i="9"/>
  <c r="R79" i="9"/>
  <c r="I3" i="31"/>
  <c r="I2" i="31"/>
  <c r="G4" i="15"/>
  <c r="G2" i="15"/>
  <c r="L9" i="9"/>
  <c r="L11" i="9"/>
  <c r="L8" i="9"/>
  <c r="H10" i="30"/>
  <c r="I10" i="30"/>
  <c r="H11" i="30"/>
  <c r="I11" i="30" s="1"/>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c r="H25" i="30"/>
  <c r="I25" i="30" s="1"/>
  <c r="H26" i="30"/>
  <c r="I26" i="30" s="1"/>
  <c r="H27" i="30"/>
  <c r="I27" i="30" s="1"/>
  <c r="H28" i="30"/>
  <c r="I28" i="30" s="1"/>
  <c r="F2" i="37"/>
  <c r="F1" i="37"/>
  <c r="H9" i="15"/>
  <c r="H10" i="15"/>
  <c r="H11" i="15"/>
  <c r="H12" i="15"/>
  <c r="H13" i="15"/>
  <c r="H14" i="15"/>
  <c r="H15" i="15"/>
  <c r="M15" i="15" s="1"/>
  <c r="H16" i="15"/>
  <c r="H17" i="15"/>
  <c r="H18" i="15"/>
  <c r="H19" i="15"/>
  <c r="M19" i="15" s="1"/>
  <c r="H20" i="15"/>
  <c r="M20" i="15" s="1"/>
  <c r="H21" i="15"/>
  <c r="H22" i="15"/>
  <c r="H23" i="15"/>
  <c r="M23" i="15" s="1"/>
  <c r="D23" i="36" s="1"/>
  <c r="H24" i="15"/>
  <c r="H25" i="15"/>
  <c r="H26" i="15"/>
  <c r="H27" i="15"/>
  <c r="H28" i="15"/>
  <c r="L9" i="15"/>
  <c r="K10" i="15"/>
  <c r="L10" i="15"/>
  <c r="K11" i="15"/>
  <c r="L11" i="15"/>
  <c r="K12" i="15"/>
  <c r="M12" i="15" s="1"/>
  <c r="L12" i="15"/>
  <c r="K13" i="15"/>
  <c r="L13" i="15"/>
  <c r="K14" i="15"/>
  <c r="L14" i="15"/>
  <c r="K15" i="15"/>
  <c r="L15" i="15"/>
  <c r="K16" i="15"/>
  <c r="L16" i="15"/>
  <c r="K17" i="15"/>
  <c r="L17" i="15"/>
  <c r="K18" i="15"/>
  <c r="L18" i="15"/>
  <c r="K19" i="15"/>
  <c r="L19" i="15"/>
  <c r="K20" i="15"/>
  <c r="L20" i="15"/>
  <c r="K21" i="15"/>
  <c r="L21" i="15"/>
  <c r="K22" i="15"/>
  <c r="L22" i="15"/>
  <c r="K23" i="15"/>
  <c r="L23" i="15"/>
  <c r="K24" i="15"/>
  <c r="M24" i="15" s="1"/>
  <c r="N24" i="15" s="1"/>
  <c r="D24" i="31" s="1"/>
  <c r="F24" i="36" s="1"/>
  <c r="L24" i="15"/>
  <c r="K25" i="15"/>
  <c r="L25" i="15"/>
  <c r="K26" i="15"/>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D10" i="15"/>
  <c r="D11" i="15"/>
  <c r="E11" i="15" s="1"/>
  <c r="D12" i="15"/>
  <c r="E12" i="15" s="1"/>
  <c r="D13" i="15"/>
  <c r="E13" i="15" s="1"/>
  <c r="D14" i="15"/>
  <c r="E14" i="15" s="1"/>
  <c r="D15" i="15"/>
  <c r="E15" i="15" s="1"/>
  <c r="D16" i="15"/>
  <c r="E16" i="15" s="1"/>
  <c r="D17" i="15"/>
  <c r="F17" i="15" s="1"/>
  <c r="C17" i="31" s="1"/>
  <c r="D18" i="15"/>
  <c r="F18" i="15" s="1"/>
  <c r="C18" i="31" s="1"/>
  <c r="D19" i="15"/>
  <c r="E19" i="15" s="1"/>
  <c r="D20" i="15"/>
  <c r="D21" i="15"/>
  <c r="F21" i="15" s="1"/>
  <c r="C21" i="31" s="1"/>
  <c r="D22" i="15"/>
  <c r="E22" i="15" s="1"/>
  <c r="D23" i="15"/>
  <c r="F23" i="15" s="1"/>
  <c r="C23" i="31" s="1"/>
  <c r="D24" i="15"/>
  <c r="D25" i="15"/>
  <c r="E25" i="15" s="1"/>
  <c r="D26" i="15"/>
  <c r="E26" i="15" s="1"/>
  <c r="C76" i="9" s="1"/>
  <c r="D27" i="15"/>
  <c r="E27" i="15" s="1"/>
  <c r="D28" i="15"/>
  <c r="E28" i="15" s="1"/>
  <c r="E21" i="15"/>
  <c r="C21" i="36" s="1"/>
  <c r="E24" i="15"/>
  <c r="C24" i="36" s="1"/>
  <c r="E20" i="15"/>
  <c r="C20" i="36" s="1"/>
  <c r="E23" i="15"/>
  <c r="C64" i="9" s="1"/>
  <c r="S64" i="9" s="1"/>
  <c r="S65" i="9" s="1"/>
  <c r="E10" i="15"/>
  <c r="C12" i="9" s="1"/>
  <c r="M21" i="15"/>
  <c r="N21" i="15" s="1"/>
  <c r="D21" i="31" s="1"/>
  <c r="F21" i="36" s="1"/>
  <c r="M16" i="15"/>
  <c r="D36" i="9" s="1"/>
  <c r="T36" i="9" s="1"/>
  <c r="T37" i="9" s="1"/>
  <c r="T38" i="9" s="1"/>
  <c r="M27" i="15"/>
  <c r="M22" i="15"/>
  <c r="E10" i="30"/>
  <c r="B12" i="9" s="1"/>
  <c r="E11" i="30"/>
  <c r="B16" i="9" s="1"/>
  <c r="E12" i="30"/>
  <c r="B20" i="9" s="1"/>
  <c r="E13" i="30"/>
  <c r="B24" i="9" s="1"/>
  <c r="E14" i="30"/>
  <c r="B28" i="9" s="1"/>
  <c r="E15" i="30"/>
  <c r="B32" i="9" s="1"/>
  <c r="E16" i="30"/>
  <c r="B36" i="9" s="1"/>
  <c r="E17" i="30"/>
  <c r="E18" i="30"/>
  <c r="B44" i="9" s="1"/>
  <c r="E19" i="30"/>
  <c r="B19" i="36" s="1"/>
  <c r="B48" i="9"/>
  <c r="E20" i="30"/>
  <c r="B52" i="9" s="1"/>
  <c r="E21" i="30"/>
  <c r="B21" i="36" s="1"/>
  <c r="E22" i="30"/>
  <c r="B60" i="9" s="1"/>
  <c r="E23" i="30"/>
  <c r="B23" i="35" s="1"/>
  <c r="B64" i="9"/>
  <c r="E24" i="30"/>
  <c r="B68" i="9" s="1"/>
  <c r="E25" i="30"/>
  <c r="B25" i="31" s="1"/>
  <c r="E26" i="30"/>
  <c r="B76" i="9" s="1"/>
  <c r="E27" i="30"/>
  <c r="B27" i="36" s="1"/>
  <c r="E28" i="30"/>
  <c r="B28" i="15" s="1"/>
  <c r="E9" i="30"/>
  <c r="B9" i="15" s="1"/>
  <c r="D24" i="36"/>
  <c r="D68" i="9"/>
  <c r="T68" i="9" s="1"/>
  <c r="D16" i="36"/>
  <c r="D21" i="36"/>
  <c r="C26" i="36"/>
  <c r="D2" i="33"/>
  <c r="D1" i="33"/>
  <c r="D2" i="36"/>
  <c r="D1" i="36"/>
  <c r="D2" i="35"/>
  <c r="D1" i="35"/>
  <c r="D2" i="9"/>
  <c r="D1" i="9"/>
  <c r="D2" i="31"/>
  <c r="D1" i="31"/>
  <c r="D2" i="15"/>
  <c r="D2" i="20"/>
  <c r="D1" i="20"/>
  <c r="B28" i="36"/>
  <c r="A28" i="36"/>
  <c r="A27" i="36"/>
  <c r="B26" i="36"/>
  <c r="A26" i="36"/>
  <c r="A25" i="36"/>
  <c r="A24" i="36"/>
  <c r="B23" i="36"/>
  <c r="A23" i="36"/>
  <c r="B22" i="36"/>
  <c r="A22" i="36"/>
  <c r="A21" i="36"/>
  <c r="A20" i="36"/>
  <c r="A19" i="36"/>
  <c r="B18" i="36"/>
  <c r="A18" i="36"/>
  <c r="A17" i="36"/>
  <c r="A16" i="36"/>
  <c r="B15" i="36"/>
  <c r="A15" i="36"/>
  <c r="A14" i="36"/>
  <c r="A13" i="36"/>
  <c r="A12" i="36"/>
  <c r="A11" i="36"/>
  <c r="A10" i="36"/>
  <c r="A9" i="36"/>
  <c r="B28" i="35"/>
  <c r="A28" i="35"/>
  <c r="A27" i="35"/>
  <c r="B26" i="35"/>
  <c r="A26" i="35"/>
  <c r="B25" i="35"/>
  <c r="A25" i="35"/>
  <c r="B24" i="35"/>
  <c r="A24" i="35"/>
  <c r="A23" i="35"/>
  <c r="B22" i="35"/>
  <c r="A22" i="35"/>
  <c r="A21" i="35"/>
  <c r="B20" i="35"/>
  <c r="A20" i="35"/>
  <c r="B19" i="35"/>
  <c r="A19" i="35"/>
  <c r="B18" i="35"/>
  <c r="A18" i="35"/>
  <c r="A17" i="35"/>
  <c r="B16" i="35"/>
  <c r="A16" i="35"/>
  <c r="B15" i="35"/>
  <c r="A15" i="35"/>
  <c r="A14" i="35"/>
  <c r="A13" i="35"/>
  <c r="B12" i="35"/>
  <c r="A12" i="35"/>
  <c r="A11" i="35"/>
  <c r="A10" i="35"/>
  <c r="A9" i="35"/>
  <c r="N8" i="9"/>
  <c r="N9" i="9"/>
  <c r="N11" i="9"/>
  <c r="R11" i="9" s="1"/>
  <c r="A8" i="9"/>
  <c r="K9" i="9"/>
  <c r="K11" i="9"/>
  <c r="K8" i="9"/>
  <c r="F10" i="15"/>
  <c r="C10" i="31" s="1"/>
  <c r="F14" i="15"/>
  <c r="C14" i="31" s="1"/>
  <c r="F15" i="15"/>
  <c r="C15" i="31" s="1"/>
  <c r="F16" i="15"/>
  <c r="C16" i="31" s="1"/>
  <c r="F20" i="15"/>
  <c r="F22" i="15"/>
  <c r="C22" i="31" s="1"/>
  <c r="E22" i="36" s="1"/>
  <c r="F24" i="15"/>
  <c r="C24" i="31" s="1"/>
  <c r="E24" i="36" s="1"/>
  <c r="F26" i="15"/>
  <c r="C26" i="31" s="1"/>
  <c r="E26" i="31" s="1"/>
  <c r="F28" i="15"/>
  <c r="C28" i="31" s="1"/>
  <c r="E28" i="36" s="1"/>
  <c r="C20" i="31"/>
  <c r="E20" i="36" s="1"/>
  <c r="G26" i="36"/>
  <c r="E22" i="31"/>
  <c r="G22" i="36" s="1"/>
  <c r="E28" i="31"/>
  <c r="G28" i="36" s="1"/>
  <c r="A10" i="31"/>
  <c r="E20" i="31"/>
  <c r="G20" i="36" s="1"/>
  <c r="A11" i="31"/>
  <c r="A9" i="31"/>
  <c r="B11" i="31"/>
  <c r="A12" i="31"/>
  <c r="A13" i="31"/>
  <c r="A14" i="31"/>
  <c r="A15" i="31"/>
  <c r="B15" i="31"/>
  <c r="A16" i="31"/>
  <c r="B16" i="31"/>
  <c r="A17" i="31"/>
  <c r="A18" i="31"/>
  <c r="A19" i="31"/>
  <c r="B19" i="31"/>
  <c r="A20" i="31"/>
  <c r="A21" i="31"/>
  <c r="B21" i="31"/>
  <c r="A22" i="31"/>
  <c r="B22" i="31"/>
  <c r="A23" i="31"/>
  <c r="B23" i="31"/>
  <c r="A24" i="31"/>
  <c r="A25" i="31"/>
  <c r="A26" i="31"/>
  <c r="B26" i="31"/>
  <c r="A27" i="31"/>
  <c r="A28" i="31"/>
  <c r="B28" i="31"/>
  <c r="A17" i="15"/>
  <c r="A18" i="15"/>
  <c r="B18" i="15"/>
  <c r="A19" i="15"/>
  <c r="B19" i="15"/>
  <c r="A20" i="15"/>
  <c r="B20" i="15"/>
  <c r="A21" i="15"/>
  <c r="A22" i="15"/>
  <c r="B22" i="15"/>
  <c r="A23" i="15"/>
  <c r="A24" i="15"/>
  <c r="B24" i="15"/>
  <c r="A25" i="15"/>
  <c r="A26" i="15"/>
  <c r="B26" i="15"/>
  <c r="A27" i="15"/>
  <c r="A28" i="15"/>
  <c r="B16" i="15"/>
  <c r="A16" i="15"/>
  <c r="B15" i="15"/>
  <c r="A15" i="15"/>
  <c r="A14" i="15"/>
  <c r="A13" i="15"/>
  <c r="A12" i="15"/>
  <c r="A11" i="15"/>
  <c r="A10" i="15"/>
  <c r="A9" i="15"/>
  <c r="C80" i="9" l="1"/>
  <c r="C27" i="36"/>
  <c r="C19" i="36"/>
  <c r="C48" i="9"/>
  <c r="S48" i="9" s="1"/>
  <c r="D48" i="9"/>
  <c r="T48" i="9" s="1"/>
  <c r="T49" i="9" s="1"/>
  <c r="D19" i="36"/>
  <c r="N19" i="15"/>
  <c r="D19" i="31" s="1"/>
  <c r="F19" i="36" s="1"/>
  <c r="D15" i="36"/>
  <c r="N15" i="15"/>
  <c r="D15" i="31" s="1"/>
  <c r="F15" i="36" s="1"/>
  <c r="D32" i="9"/>
  <c r="E18" i="36"/>
  <c r="E18" i="31"/>
  <c r="G18" i="36" s="1"/>
  <c r="E23" i="36"/>
  <c r="E23" i="31"/>
  <c r="G23" i="36" s="1"/>
  <c r="C84" i="9"/>
  <c r="S84" i="9" s="1"/>
  <c r="S85" i="9" s="1"/>
  <c r="S86" i="9" s="1"/>
  <c r="S87" i="9" s="1"/>
  <c r="C28" i="36"/>
  <c r="S80" i="9"/>
  <c r="B14" i="15"/>
  <c r="F19" i="15"/>
  <c r="C19" i="31" s="1"/>
  <c r="E19" i="36" s="1"/>
  <c r="B84" i="9"/>
  <c r="C52" i="9"/>
  <c r="S52" i="9" s="1"/>
  <c r="T39" i="9"/>
  <c r="R87" i="9"/>
  <c r="B27" i="31"/>
  <c r="B14" i="31"/>
  <c r="B12" i="15"/>
  <c r="B23" i="15"/>
  <c r="B21" i="15"/>
  <c r="B24" i="31"/>
  <c r="B20" i="31"/>
  <c r="B18" i="31"/>
  <c r="F27" i="15"/>
  <c r="C27" i="31" s="1"/>
  <c r="F12" i="15"/>
  <c r="C12" i="31" s="1"/>
  <c r="B21" i="35"/>
  <c r="B27" i="35"/>
  <c r="B24" i="36"/>
  <c r="C23" i="36"/>
  <c r="C68" i="9"/>
  <c r="S68" i="9" s="1"/>
  <c r="M25" i="15"/>
  <c r="D25" i="36" s="1"/>
  <c r="M17" i="15"/>
  <c r="M13" i="15"/>
  <c r="N13" i="15" s="1"/>
  <c r="D13" i="31" s="1"/>
  <c r="F13" i="36" s="1"/>
  <c r="R16" i="9"/>
  <c r="R17" i="9"/>
  <c r="R38" i="9"/>
  <c r="R45" i="9"/>
  <c r="R54" i="9"/>
  <c r="R55" i="9"/>
  <c r="R61" i="9"/>
  <c r="R70" i="9"/>
  <c r="B27" i="15"/>
  <c r="F11" i="15"/>
  <c r="C11" i="31" s="1"/>
  <c r="E11" i="36" s="1"/>
  <c r="B20" i="36"/>
  <c r="R22" i="9"/>
  <c r="R23" i="9"/>
  <c r="R24" i="9"/>
  <c r="R30" i="9"/>
  <c r="R31" i="9"/>
  <c r="R42" i="9"/>
  <c r="R43" i="9"/>
  <c r="R48" i="9"/>
  <c r="R49" i="9"/>
  <c r="S53" i="9"/>
  <c r="S54" i="9" s="1"/>
  <c r="S55" i="9" s="1"/>
  <c r="R58" i="9"/>
  <c r="R59" i="9"/>
  <c r="R64" i="9"/>
  <c r="R65" i="9"/>
  <c r="E19" i="31"/>
  <c r="G19" i="36" s="1"/>
  <c r="E27" i="31"/>
  <c r="G27" i="36" s="1"/>
  <c r="E27" i="36"/>
  <c r="E21" i="31"/>
  <c r="G21" i="36" s="1"/>
  <c r="E21" i="36"/>
  <c r="E17" i="31"/>
  <c r="G17" i="36" s="1"/>
  <c r="E17" i="36"/>
  <c r="D72" i="9"/>
  <c r="T72" i="9" s="1"/>
  <c r="T73" i="9" s="1"/>
  <c r="T74" i="9" s="1"/>
  <c r="T75" i="9" s="1"/>
  <c r="E9" i="15"/>
  <c r="C9" i="36" s="1"/>
  <c r="F9" i="15"/>
  <c r="C9" i="31" s="1"/>
  <c r="E9" i="36" s="1"/>
  <c r="D17" i="36"/>
  <c r="N17" i="15"/>
  <c r="D17" i="31" s="1"/>
  <c r="F17" i="36" s="1"/>
  <c r="B40" i="9"/>
  <c r="B17" i="36"/>
  <c r="D22" i="36"/>
  <c r="D60" i="9"/>
  <c r="T60" i="9" s="1"/>
  <c r="T61" i="9" s="1"/>
  <c r="N22" i="15"/>
  <c r="D22" i="31" s="1"/>
  <c r="F22" i="36" s="1"/>
  <c r="D27" i="36"/>
  <c r="D80" i="9"/>
  <c r="C25" i="36"/>
  <c r="C72" i="9"/>
  <c r="S72" i="9" s="1"/>
  <c r="S73" i="9" s="1"/>
  <c r="S74" i="9" s="1"/>
  <c r="S75" i="9" s="1"/>
  <c r="T41" i="9"/>
  <c r="T42" i="9" s="1"/>
  <c r="T43" i="9" s="1"/>
  <c r="B17" i="35"/>
  <c r="E17" i="15"/>
  <c r="B25" i="15"/>
  <c r="B17" i="15"/>
  <c r="B17" i="31"/>
  <c r="T80" i="9"/>
  <c r="T81" i="9" s="1"/>
  <c r="T82" i="9" s="1"/>
  <c r="T83" i="9" s="1"/>
  <c r="D40" i="9"/>
  <c r="T40" i="9" s="1"/>
  <c r="B80" i="9"/>
  <c r="B56" i="9"/>
  <c r="D52" i="9"/>
  <c r="T52" i="9" s="1"/>
  <c r="T53" i="9" s="1"/>
  <c r="T54" i="9" s="1"/>
  <c r="T55" i="9" s="1"/>
  <c r="N20" i="15"/>
  <c r="D20" i="31" s="1"/>
  <c r="F20" i="36" s="1"/>
  <c r="D20" i="36"/>
  <c r="E18" i="15"/>
  <c r="S69" i="9"/>
  <c r="T69" i="9"/>
  <c r="S70" i="9"/>
  <c r="S71" i="9" s="1"/>
  <c r="T70" i="9"/>
  <c r="T71" i="9" s="1"/>
  <c r="D24" i="9"/>
  <c r="T24" i="9" s="1"/>
  <c r="T25" i="9" s="1"/>
  <c r="T26" i="9" s="1"/>
  <c r="T27" i="9" s="1"/>
  <c r="D13" i="36"/>
  <c r="S81" i="9"/>
  <c r="S82" i="9" s="1"/>
  <c r="S83" i="9" s="1"/>
  <c r="B72" i="9"/>
  <c r="B25" i="36"/>
  <c r="S66" i="9"/>
  <c r="S67" i="9" s="1"/>
  <c r="E24" i="31"/>
  <c r="G24" i="36" s="1"/>
  <c r="E26" i="36"/>
  <c r="F25" i="15"/>
  <c r="C25" i="31" s="1"/>
  <c r="F13" i="15"/>
  <c r="C13" i="31" s="1"/>
  <c r="E13" i="36" s="1"/>
  <c r="N27" i="15"/>
  <c r="D27" i="31" s="1"/>
  <c r="F27" i="36" s="1"/>
  <c r="N16" i="15"/>
  <c r="D16" i="31" s="1"/>
  <c r="F16" i="36" s="1"/>
  <c r="D56" i="9"/>
  <c r="T56" i="9" s="1"/>
  <c r="T57" i="9" s="1"/>
  <c r="T58" i="9" s="1"/>
  <c r="T59" i="9" s="1"/>
  <c r="T32" i="9"/>
  <c r="T33" i="9" s="1"/>
  <c r="T34" i="9" s="1"/>
  <c r="T35" i="9" s="1"/>
  <c r="V32" i="9" s="1"/>
  <c r="S76" i="9"/>
  <c r="S77" i="9" s="1"/>
  <c r="S78" i="9" s="1"/>
  <c r="S79" i="9" s="1"/>
  <c r="C56" i="9"/>
  <c r="S56" i="9" s="1"/>
  <c r="S57" i="9" s="1"/>
  <c r="S58" i="9" s="1"/>
  <c r="S59" i="9" s="1"/>
  <c r="C60" i="9"/>
  <c r="S60" i="9" s="1"/>
  <c r="S61" i="9" s="1"/>
  <c r="S62" i="9" s="1"/>
  <c r="S63" i="9" s="1"/>
  <c r="C22" i="36"/>
  <c r="D28" i="36"/>
  <c r="D84" i="9"/>
  <c r="T84" i="9" s="1"/>
  <c r="T85" i="9" s="1"/>
  <c r="T86" i="9" s="1"/>
  <c r="T87" i="9" s="1"/>
  <c r="N28" i="15"/>
  <c r="D28" i="31" s="1"/>
  <c r="F28" i="36" s="1"/>
  <c r="M26" i="15"/>
  <c r="M18" i="15"/>
  <c r="M14" i="15"/>
  <c r="S49" i="9"/>
  <c r="S50" i="9" s="1"/>
  <c r="S51" i="9" s="1"/>
  <c r="T50" i="9"/>
  <c r="T51" i="9" s="1"/>
  <c r="T62" i="9"/>
  <c r="T63" i="9" s="1"/>
  <c r="R8" i="9"/>
  <c r="D64" i="9"/>
  <c r="T64" i="9" s="1"/>
  <c r="T65" i="9" s="1"/>
  <c r="T66" i="9" s="1"/>
  <c r="T67" i="9" s="1"/>
  <c r="N23" i="15"/>
  <c r="D23" i="31" s="1"/>
  <c r="F23" i="36" s="1"/>
  <c r="R20" i="9"/>
  <c r="M9" i="15"/>
  <c r="D9" i="36" s="1"/>
  <c r="R32" i="9"/>
  <c r="R9" i="9"/>
  <c r="V36" i="9"/>
  <c r="I16" i="36"/>
  <c r="K16" i="36" s="1"/>
  <c r="D16" i="35"/>
  <c r="F16" i="35" s="1"/>
  <c r="C36" i="9"/>
  <c r="S36" i="9" s="1"/>
  <c r="S37" i="9" s="1"/>
  <c r="S38" i="9" s="1"/>
  <c r="S39" i="9" s="1"/>
  <c r="C16" i="36"/>
  <c r="E16" i="31"/>
  <c r="G16" i="36" s="1"/>
  <c r="E16" i="36"/>
  <c r="E15" i="31"/>
  <c r="G15" i="36" s="1"/>
  <c r="E15" i="36"/>
  <c r="C32" i="9"/>
  <c r="C15" i="36"/>
  <c r="N14" i="15"/>
  <c r="D14" i="31" s="1"/>
  <c r="F14" i="36" s="1"/>
  <c r="D14" i="36"/>
  <c r="D28" i="9"/>
  <c r="T28" i="9" s="1"/>
  <c r="T29" i="9" s="1"/>
  <c r="T30" i="9" s="1"/>
  <c r="T31" i="9" s="1"/>
  <c r="E14" i="36"/>
  <c r="C28" i="9"/>
  <c r="S28" i="9" s="1"/>
  <c r="S29" i="9" s="1"/>
  <c r="S30" i="9" s="1"/>
  <c r="S31" i="9" s="1"/>
  <c r="C14" i="36"/>
  <c r="I13" i="36"/>
  <c r="K13" i="36" s="1"/>
  <c r="D13" i="35"/>
  <c r="F13" i="35" s="1"/>
  <c r="V24" i="9"/>
  <c r="E13" i="31"/>
  <c r="G13" i="36" s="1"/>
  <c r="C13" i="36"/>
  <c r="C24" i="9"/>
  <c r="D20" i="9"/>
  <c r="T20" i="9" s="1"/>
  <c r="T21" i="9" s="1"/>
  <c r="T22" i="9" s="1"/>
  <c r="T23" i="9" s="1"/>
  <c r="V20" i="9" s="1"/>
  <c r="D12" i="36"/>
  <c r="N12" i="15"/>
  <c r="D12" i="31" s="1"/>
  <c r="F12" i="36" s="1"/>
  <c r="E12" i="36"/>
  <c r="C20" i="9"/>
  <c r="S20" i="9" s="1"/>
  <c r="S21" i="9" s="1"/>
  <c r="S22" i="9" s="1"/>
  <c r="S23" i="9" s="1"/>
  <c r="C12" i="36"/>
  <c r="M11" i="15"/>
  <c r="N11" i="15" s="1"/>
  <c r="D11" i="31" s="1"/>
  <c r="F11" i="36" s="1"/>
  <c r="B16" i="36"/>
  <c r="B14" i="36"/>
  <c r="B14" i="35"/>
  <c r="B13" i="31"/>
  <c r="B13" i="15"/>
  <c r="B13" i="35"/>
  <c r="B13" i="36"/>
  <c r="B12" i="31"/>
  <c r="B12" i="36"/>
  <c r="S12" i="9"/>
  <c r="S13" i="9" s="1"/>
  <c r="S14" i="9" s="1"/>
  <c r="S15" i="9" s="1"/>
  <c r="U12" i="9" s="1"/>
  <c r="M10" i="15"/>
  <c r="D10" i="36" s="1"/>
  <c r="B10" i="31"/>
  <c r="B10" i="35"/>
  <c r="B10" i="36"/>
  <c r="D11" i="36"/>
  <c r="C10" i="36"/>
  <c r="B10" i="15"/>
  <c r="B11" i="15"/>
  <c r="B9" i="31"/>
  <c r="B8" i="9"/>
  <c r="C11" i="36"/>
  <c r="C16" i="9"/>
  <c r="S16" i="9" s="1"/>
  <c r="D12" i="9"/>
  <c r="T12" i="9" s="1"/>
  <c r="T13" i="9" s="1"/>
  <c r="T14" i="9" s="1"/>
  <c r="T15" i="9" s="1"/>
  <c r="V12" i="9" s="1"/>
  <c r="E10" i="36"/>
  <c r="D8" i="9"/>
  <c r="T8" i="9" s="1"/>
  <c r="T9" i="9" s="1"/>
  <c r="T10" i="9" s="1"/>
  <c r="T11" i="9" s="1"/>
  <c r="C8" i="9"/>
  <c r="B9" i="35"/>
  <c r="B9" i="36"/>
  <c r="B11" i="35"/>
  <c r="B11" i="36"/>
  <c r="D16" i="9" l="1"/>
  <c r="T16" i="9" s="1"/>
  <c r="T17" i="9" s="1"/>
  <c r="T18" i="9" s="1"/>
  <c r="T19" i="9" s="1"/>
  <c r="N25" i="15"/>
  <c r="D25" i="31" s="1"/>
  <c r="F25" i="36" s="1"/>
  <c r="N9" i="15"/>
  <c r="D9" i="31" s="1"/>
  <c r="S17" i="9"/>
  <c r="S18" i="9" s="1"/>
  <c r="S19" i="9" s="1"/>
  <c r="S24" i="9"/>
  <c r="S25" i="9" s="1"/>
  <c r="S26" i="9" s="1"/>
  <c r="S27" i="9" s="1"/>
  <c r="U80" i="9"/>
  <c r="H27" i="36"/>
  <c r="J27" i="36" s="1"/>
  <c r="L27" i="36" s="1"/>
  <c r="N27" i="36" s="1"/>
  <c r="M27" i="36" s="1"/>
  <c r="P27" i="36" s="1"/>
  <c r="C27" i="35"/>
  <c r="E27" i="35" s="1"/>
  <c r="G27" i="35" s="1"/>
  <c r="I28" i="36"/>
  <c r="K28" i="36" s="1"/>
  <c r="D28" i="35"/>
  <c r="F28" i="35" s="1"/>
  <c r="V84" i="9"/>
  <c r="V64" i="9"/>
  <c r="I23" i="36"/>
  <c r="K23" i="36" s="1"/>
  <c r="D23" i="35"/>
  <c r="F23" i="35" s="1"/>
  <c r="U56" i="9"/>
  <c r="H21" i="36"/>
  <c r="J21" i="36" s="1"/>
  <c r="L21" i="36" s="1"/>
  <c r="N21" i="36" s="1"/>
  <c r="M21" i="36" s="1"/>
  <c r="P21" i="36" s="1"/>
  <c r="C21" i="35"/>
  <c r="E21" i="35" s="1"/>
  <c r="G21" i="35" s="1"/>
  <c r="U72" i="9"/>
  <c r="H25" i="36"/>
  <c r="J25" i="36" s="1"/>
  <c r="L25" i="36" s="1"/>
  <c r="N25" i="36" s="1"/>
  <c r="M25" i="36" s="1"/>
  <c r="P25" i="36" s="1"/>
  <c r="C25" i="35"/>
  <c r="E25" i="35" s="1"/>
  <c r="G25" i="35" s="1"/>
  <c r="C26" i="35"/>
  <c r="E26" i="35" s="1"/>
  <c r="G26" i="35" s="1"/>
  <c r="U76" i="9"/>
  <c r="H26" i="36"/>
  <c r="J26" i="36" s="1"/>
  <c r="L26" i="36" s="1"/>
  <c r="N26" i="36" s="1"/>
  <c r="M26" i="36" s="1"/>
  <c r="P26" i="36" s="1"/>
  <c r="U84" i="9"/>
  <c r="C28" i="35"/>
  <c r="E28" i="35" s="1"/>
  <c r="G28" i="35" s="1"/>
  <c r="H28" i="36"/>
  <c r="J28" i="36" s="1"/>
  <c r="L28" i="36" s="1"/>
  <c r="N28" i="36" s="1"/>
  <c r="M28" i="36" s="1"/>
  <c r="P28" i="36" s="1"/>
  <c r="V80" i="9"/>
  <c r="D27" i="35"/>
  <c r="F27" i="35" s="1"/>
  <c r="I27" i="36"/>
  <c r="K27" i="36" s="1"/>
  <c r="V40" i="9"/>
  <c r="I17" i="36"/>
  <c r="K17" i="36" s="1"/>
  <c r="D17" i="35"/>
  <c r="F17" i="35" s="1"/>
  <c r="V72" i="9"/>
  <c r="I25" i="36"/>
  <c r="K25" i="36" s="1"/>
  <c r="D25" i="35"/>
  <c r="F25" i="35" s="1"/>
  <c r="D76" i="9"/>
  <c r="T76" i="9" s="1"/>
  <c r="T77" i="9" s="1"/>
  <c r="T78" i="9" s="1"/>
  <c r="T79" i="9" s="1"/>
  <c r="D26" i="36"/>
  <c r="N26" i="15"/>
  <c r="D26" i="31" s="1"/>
  <c r="F26" i="36" s="1"/>
  <c r="C18" i="36"/>
  <c r="C44" i="9"/>
  <c r="S44" i="9" s="1"/>
  <c r="S45" i="9" s="1"/>
  <c r="S46" i="9" s="1"/>
  <c r="S47" i="9" s="1"/>
  <c r="C17" i="36"/>
  <c r="C40" i="9"/>
  <c r="S40" i="9" s="1"/>
  <c r="S41" i="9" s="1"/>
  <c r="S42" i="9" s="1"/>
  <c r="S43" i="9" s="1"/>
  <c r="U60" i="9"/>
  <c r="H22" i="36"/>
  <c r="J22" i="36" s="1"/>
  <c r="L22" i="36" s="1"/>
  <c r="N22" i="36" s="1"/>
  <c r="M22" i="36" s="1"/>
  <c r="P22" i="36" s="1"/>
  <c r="C22" i="35"/>
  <c r="E22" i="35" s="1"/>
  <c r="G22" i="35" s="1"/>
  <c r="C23" i="35"/>
  <c r="E23" i="35" s="1"/>
  <c r="G23" i="35" s="1"/>
  <c r="U64" i="9"/>
  <c r="H23" i="36"/>
  <c r="J23" i="36" s="1"/>
  <c r="L23" i="36" s="1"/>
  <c r="N23" i="36" s="1"/>
  <c r="M23" i="36" s="1"/>
  <c r="P23" i="36" s="1"/>
  <c r="U68" i="9"/>
  <c r="C24" i="35"/>
  <c r="E24" i="35" s="1"/>
  <c r="G24" i="35" s="1"/>
  <c r="H24" i="36"/>
  <c r="J24" i="36" s="1"/>
  <c r="L24" i="36" s="1"/>
  <c r="N24" i="36" s="1"/>
  <c r="M24" i="36" s="1"/>
  <c r="P24" i="36" s="1"/>
  <c r="V56" i="9"/>
  <c r="I21" i="36"/>
  <c r="K21" i="36" s="1"/>
  <c r="D21" i="35"/>
  <c r="F21" i="35" s="1"/>
  <c r="V68" i="9"/>
  <c r="D24" i="35"/>
  <c r="F24" i="35" s="1"/>
  <c r="I24" i="36"/>
  <c r="K24" i="36" s="1"/>
  <c r="V52" i="9"/>
  <c r="D20" i="35"/>
  <c r="F20" i="35" s="1"/>
  <c r="I20" i="36"/>
  <c r="K20" i="36" s="1"/>
  <c r="S32" i="9"/>
  <c r="S33" i="9" s="1"/>
  <c r="S34" i="9" s="1"/>
  <c r="S35" i="9" s="1"/>
  <c r="U32" i="9" s="1"/>
  <c r="I15" i="36"/>
  <c r="K15" i="36" s="1"/>
  <c r="D22" i="35"/>
  <c r="F22" i="35" s="1"/>
  <c r="I22" i="36"/>
  <c r="K22" i="36" s="1"/>
  <c r="V60" i="9"/>
  <c r="E25" i="36"/>
  <c r="E25" i="31"/>
  <c r="G25" i="36" s="1"/>
  <c r="H20" i="36"/>
  <c r="J20" i="36" s="1"/>
  <c r="L20" i="36" s="1"/>
  <c r="N20" i="36" s="1"/>
  <c r="M20" i="36" s="1"/>
  <c r="P20" i="36" s="1"/>
  <c r="C20" i="35"/>
  <c r="E20" i="35" s="1"/>
  <c r="G20" i="35" s="1"/>
  <c r="U52" i="9"/>
  <c r="U48" i="9"/>
  <c r="H19" i="36"/>
  <c r="J19" i="36" s="1"/>
  <c r="L19" i="36" s="1"/>
  <c r="N19" i="36" s="1"/>
  <c r="M19" i="36" s="1"/>
  <c r="P19" i="36" s="1"/>
  <c r="C19" i="35"/>
  <c r="E19" i="35" s="1"/>
  <c r="G19" i="35" s="1"/>
  <c r="E14" i="31"/>
  <c r="G14" i="36" s="1"/>
  <c r="D15" i="35"/>
  <c r="F15" i="35" s="1"/>
  <c r="S8" i="9"/>
  <c r="S9" i="9" s="1"/>
  <c r="S10" i="9" s="1"/>
  <c r="S11" i="9" s="1"/>
  <c r="C9" i="35" s="1"/>
  <c r="N10" i="15"/>
  <c r="D10" i="31" s="1"/>
  <c r="F10" i="36" s="1"/>
  <c r="E11" i="31"/>
  <c r="G11" i="36" s="1"/>
  <c r="E12" i="31"/>
  <c r="G12" i="36" s="1"/>
  <c r="V48" i="9"/>
  <c r="D19" i="35"/>
  <c r="F19" i="35" s="1"/>
  <c r="I19" i="36"/>
  <c r="K19" i="36" s="1"/>
  <c r="D44" i="9"/>
  <c r="T44" i="9" s="1"/>
  <c r="T45" i="9" s="1"/>
  <c r="T46" i="9" s="1"/>
  <c r="T47" i="9" s="1"/>
  <c r="N18" i="15"/>
  <c r="D18" i="31" s="1"/>
  <c r="F18" i="36" s="1"/>
  <c r="D18" i="36"/>
  <c r="I12" i="36"/>
  <c r="K12" i="36" s="1"/>
  <c r="D12" i="35"/>
  <c r="F12" i="35" s="1"/>
  <c r="U36" i="9"/>
  <c r="H16" i="36"/>
  <c r="J16" i="36" s="1"/>
  <c r="L16" i="36" s="1"/>
  <c r="N16" i="36" s="1"/>
  <c r="M16" i="36" s="1"/>
  <c r="P16" i="36" s="1"/>
  <c r="C16" i="35"/>
  <c r="E16" i="35" s="1"/>
  <c r="G16" i="35" s="1"/>
  <c r="C15" i="35"/>
  <c r="E15" i="35" s="1"/>
  <c r="G15" i="35" s="1"/>
  <c r="V28" i="9"/>
  <c r="I14" i="36"/>
  <c r="K14" i="36" s="1"/>
  <c r="D14" i="35"/>
  <c r="F14" i="35" s="1"/>
  <c r="U28" i="9"/>
  <c r="H14" i="36"/>
  <c r="J14" i="36" s="1"/>
  <c r="C14" i="35"/>
  <c r="E14" i="35" s="1"/>
  <c r="U24" i="9"/>
  <c r="H13" i="36"/>
  <c r="J13" i="36" s="1"/>
  <c r="L13" i="36" s="1"/>
  <c r="N13" i="36" s="1"/>
  <c r="M13" i="36" s="1"/>
  <c r="P13" i="36" s="1"/>
  <c r="C13" i="35"/>
  <c r="E13" i="35" s="1"/>
  <c r="G13" i="35" s="1"/>
  <c r="H12" i="36"/>
  <c r="J12" i="36" s="1"/>
  <c r="L12" i="36" s="1"/>
  <c r="N12" i="36" s="1"/>
  <c r="M12" i="36" s="1"/>
  <c r="P12" i="36" s="1"/>
  <c r="U20" i="9"/>
  <c r="C12" i="35"/>
  <c r="E12" i="35" s="1"/>
  <c r="G12" i="35" s="1"/>
  <c r="V16" i="9"/>
  <c r="D11" i="35"/>
  <c r="F11" i="35" s="1"/>
  <c r="H10" i="36"/>
  <c r="J10" i="36" s="1"/>
  <c r="C10" i="35"/>
  <c r="E10" i="35" s="1"/>
  <c r="I10" i="36"/>
  <c r="K10" i="36" s="1"/>
  <c r="D10" i="35"/>
  <c r="F10" i="35" s="1"/>
  <c r="I11" i="36"/>
  <c r="K11" i="36" s="1"/>
  <c r="U16" i="9"/>
  <c r="H11" i="36"/>
  <c r="J11" i="36" s="1"/>
  <c r="L11" i="36" s="1"/>
  <c r="N11" i="36" s="1"/>
  <c r="M11" i="36" s="1"/>
  <c r="P11" i="36" s="1"/>
  <c r="C11" i="35"/>
  <c r="E11" i="35" s="1"/>
  <c r="J10" i="31"/>
  <c r="D11" i="37" s="1"/>
  <c r="M10" i="31"/>
  <c r="G11" i="37" s="1"/>
  <c r="F9" i="36"/>
  <c r="E9" i="31"/>
  <c r="G9" i="36" s="1"/>
  <c r="K13" i="31"/>
  <c r="E14" i="37" s="1"/>
  <c r="V8" i="9"/>
  <c r="D9" i="35"/>
  <c r="L9" i="31" l="1"/>
  <c r="F10" i="37" s="1"/>
  <c r="K11" i="31"/>
  <c r="E12" i="37" s="1"/>
  <c r="J11" i="31"/>
  <c r="D12" i="37" s="1"/>
  <c r="J13" i="31"/>
  <c r="D14" i="37" s="1"/>
  <c r="G11" i="35"/>
  <c r="J12" i="31"/>
  <c r="D13" i="37" s="1"/>
  <c r="U44" i="9"/>
  <c r="C18" i="35"/>
  <c r="E18" i="35" s="1"/>
  <c r="G18" i="35" s="1"/>
  <c r="H18" i="36"/>
  <c r="J18" i="36" s="1"/>
  <c r="L18" i="36" s="1"/>
  <c r="N18" i="36" s="1"/>
  <c r="M18" i="36" s="1"/>
  <c r="P18" i="36" s="1"/>
  <c r="K9" i="31"/>
  <c r="E10" i="37" s="1"/>
  <c r="H15" i="36"/>
  <c r="J15" i="36" s="1"/>
  <c r="L15" i="36" s="1"/>
  <c r="N15" i="36" s="1"/>
  <c r="M15" i="36" s="1"/>
  <c r="P15" i="36" s="1"/>
  <c r="V76" i="9"/>
  <c r="D26" i="35"/>
  <c r="F26" i="35" s="1"/>
  <c r="I26" i="36"/>
  <c r="K26" i="36" s="1"/>
  <c r="U8" i="9"/>
  <c r="M11" i="31"/>
  <c r="G12" i="37" s="1"/>
  <c r="I10" i="31"/>
  <c r="C11" i="37" s="1"/>
  <c r="L11" i="31"/>
  <c r="F12" i="37" s="1"/>
  <c r="I12" i="31"/>
  <c r="C13" i="37" s="1"/>
  <c r="M9" i="31"/>
  <c r="G10" i="37" s="1"/>
  <c r="K12" i="31"/>
  <c r="E13" i="37" s="1"/>
  <c r="G14" i="35"/>
  <c r="V44" i="9"/>
  <c r="D18" i="35"/>
  <c r="F18" i="35" s="1"/>
  <c r="I18" i="36"/>
  <c r="K18" i="36" s="1"/>
  <c r="I13" i="31"/>
  <c r="C14" i="37" s="1"/>
  <c r="K10" i="31"/>
  <c r="E11" i="37" s="1"/>
  <c r="J9" i="31"/>
  <c r="D10" i="37" s="1"/>
  <c r="M13" i="31"/>
  <c r="G14" i="37" s="1"/>
  <c r="I9" i="31"/>
  <c r="C10" i="37" s="1"/>
  <c r="L10" i="31"/>
  <c r="F11" i="37" s="1"/>
  <c r="M12" i="31"/>
  <c r="G13" i="37" s="1"/>
  <c r="L13" i="31"/>
  <c r="F14" i="37" s="1"/>
  <c r="L12" i="31"/>
  <c r="F13" i="37" s="1"/>
  <c r="I11" i="31"/>
  <c r="C12" i="37" s="1"/>
  <c r="E10" i="31"/>
  <c r="G10" i="36" s="1"/>
  <c r="U40" i="9"/>
  <c r="C17" i="35"/>
  <c r="E17" i="35" s="1"/>
  <c r="G17" i="35" s="1"/>
  <c r="H17" i="36"/>
  <c r="J17" i="36" s="1"/>
  <c r="L17" i="36" s="1"/>
  <c r="N17" i="36" s="1"/>
  <c r="M17" i="36" s="1"/>
  <c r="P17" i="36" s="1"/>
  <c r="L14" i="36"/>
  <c r="N14" i="36" s="1"/>
  <c r="M14" i="36" s="1"/>
  <c r="P14" i="36" s="1"/>
  <c r="B17" i="33"/>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<sst xmlns="http://schemas.openxmlformats.org/spreadsheetml/2006/main" count="898" uniqueCount="366">
  <si>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</si>
  <si>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</si>
  <si>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</si>
  <si>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</si>
  <si>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</si>
  <si>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</si>
  <si>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</si>
  <si>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</si>
  <si>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</si>
  <si>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</si>
  <si>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</si>
  <si>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</si>
  <si>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</si>
  <si>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</si>
  <si>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</si>
  <si>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</si>
  <si>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</si>
  <si>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</si>
  <si>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</si>
  <si>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</si>
  <si>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</si>
  <si>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</si>
  <si>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</si>
  <si>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</si>
  <si>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</si>
  <si>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</si>
  <si>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</si>
  <si>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</si>
  <si>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</si>
  <si>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</si>
  <si>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</si>
  <si>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</si>
  <si>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</si>
  <si>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</si>
  <si>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</si>
  <si>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</si>
  <si>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</si>
  <si>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</si>
  <si>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</si>
  <si>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</si>
  <si>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</si>
  <si>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</si>
  <si>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</si>
  <si>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</si>
  <si>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</si>
  <si>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</si>
  <si>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</si>
  <si>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</si>
  <si>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</si>
  <si>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</si>
  <si>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</si>
  <si>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</si>
  <si>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</si>
  <si>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</si>
  <si>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</si>
  <si>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</si>
  <si>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</si>
  <si>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</si>
  <si>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</si>
  <si>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</si>
  <si>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</si>
  <si>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</si>
  <si>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</si>
  <si>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</si>
  <si>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</si>
  <si>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</si>
  <si>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</si>
  <si>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</si>
  <si>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</si>
  <si>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</si>
  <si>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</si>
  <si>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</si>
  <si>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</si>
  <si>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</si>
  <si>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</si>
  <si>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</si>
  <si>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</si>
  <si>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</si>
  <si>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</si>
  <si>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</si>
  <si>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</si>
  <si>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</si>
  <si>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</si>
  <si>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</si>
  <si>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</si>
  <si>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</si>
  <si>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</si>
  <si>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</si>
  <si>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</si>
  <si>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</si>
  <si>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</si>
  <si>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</si>
  <si>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</si>
  <si>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</si>
  <si>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</si>
  <si>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</si>
  <si>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</si>
  <si>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</si>
  <si>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</si>
  <si>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</si>
  <si>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</si>
  <si>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</si>
  <si>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</si>
  <si>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</si>
  <si>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</si>
  <si>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</si>
  <si>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</si>
  <si>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</si>
  <si>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</si>
  <si>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</si>
  <si>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</si>
  <si>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</si>
  <si>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</si>
  <si>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</si>
  <si>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</si>
  <si>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</si>
  <si>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</si>
  <si>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</si>
  <si>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</si>
  <si>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</si>
  <si>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</si>
  <si>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</si>
  <si>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</si>
  <si>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</si>
  <si>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</si>
  <si>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</si>
  <si>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</si>
  <si>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</si>
  <si>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</si>
  <si>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</si>
  <si>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</si>
  <si>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</si>
  <si>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</si>
  <si>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</si>
  <si>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</si>
  <si>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</si>
  <si>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</si>
  <si>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</si>
  <si>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</si>
  <si>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</si>
  <si>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</si>
  <si>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</si>
  <si>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</si>
  <si>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</si>
  <si>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</si>
  <si>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</si>
  <si>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</si>
  <si>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</si>
  <si>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</si>
  <si>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</si>
  <si>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</si>
  <si>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</si>
  <si>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</si>
  <si>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</si>
  <si>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</si>
  <si>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</si>
  <si>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</si>
  <si>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</si>
  <si>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</si>
  <si>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</si>
  <si>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</si>
  <si>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</si>
  <si>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</si>
  <si>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</si>
  <si>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</si>
  <si>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</si>
  <si>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</si>
  <si>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</si>
  <si>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</si>
  <si>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</si>
  <si>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</si>
  <si>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</si>
  <si>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</si>
  <si>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</si>
  <si>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</si>
  <si>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</si>
  <si>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</si>
  <si>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</si>
  <si>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</si>
  <si>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</si>
  <si>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</si>
  <si>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</si>
  <si>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</si>
  <si>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</si>
  <si>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</si>
  <si>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</si>
  <si>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</si>
  <si>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</si>
  <si>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</si>
  <si>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</si>
  <si>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</si>
  <si>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</si>
  <si>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</si>
  <si>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</si>
  <si>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</si>
  <si>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</si>
  <si>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</si>
  <si>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</si>
  <si>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</si>
  <si>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</si>
  <si>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</si>
  <si>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</si>
  <si>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</si>
  <si>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</si>
  <si>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</si>
  <si>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</si>
  <si>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</si>
  <si>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</si>
  <si>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</si>
  <si>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</si>
  <si>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</si>
  <si>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</si>
  <si>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</si>
  <si>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</si>
  <si>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</si>
  <si>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</si>
  <si>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</si>
  <si>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</si>
  <si>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</si>
  <si>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</si>
  <si>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</si>
  <si>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</si>
  <si>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</si>
  <si>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</si>
  <si>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</si>
  <si>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</si>
  <si>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</si>
  <si>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</si>
  <si>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</si>
  <si>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</si>
  <si>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</si>
  <si>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</si>
  <si>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</si>
  <si>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</si>
  <si>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</si>
  <si>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</si>
  <si>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</si>
  <si>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</si>
  <si>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</si>
  <si>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</si>
  <si>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</si>
  <si>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</si>
  <si>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</si>
  <si>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</si>
  <si>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</si>
  <si>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</si>
  <si>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</si>
  <si>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</si>
  <si>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</si>
  <si>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</si>
  <si>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</si>
  <si>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</si>
  <si>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</si>
  <si>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</si>
  <si>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</si>
  <si>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</si>
  <si>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</si>
  <si>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</si>
  <si>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</si>
  <si>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</si>
  <si>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</si>
  <si>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</si>
  <si>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</si>
  <si>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</si>
  <si>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</si>
  <si>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</si>
  <si>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</si>
  <si>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</si>
  <si>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</si>
  <si>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</si>
  <si>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</si>
  <si>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</si>
  <si>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</si>
  <si>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</si>
  <si>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</si>
  <si>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</si>
  <si>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</si>
  <si>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</si>
  <si>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</si>
  <si>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</si>
  <si>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</si>
  <si>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</si>
  <si>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</si>
  <si>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</si>
  <si>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</si>
  <si>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SERVICIO FARMACEUTICO</t>
  </si>
  <si>
    <t>por deficiencia en la preparación de medicamentos de central de mezclas,</t>
  </si>
  <si>
    <t xml:space="preserve">por contaminación microbiana de preparados estériles, </t>
  </si>
  <si>
    <t>debido a errores de formulación, errores en la transcripción de las fórmulas médicas, errores en los cálculos de las unidosis, errores humanos en la preparación.</t>
  </si>
  <si>
    <t>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t>
  </si>
  <si>
    <t xml:space="preserve">por cierre parcial o total de central de mezclas parenterales y central de gases  medicinales, </t>
  </si>
  <si>
    <t>debido a daños de infraestructura, daños de equipo, falta de personal, ausencia de contratos de mantenimiento, falta de validación y verificación de equipos, sistemas de aire y equipos de producción..</t>
  </si>
  <si>
    <t xml:space="preserve">por suspensión del suministro de gases medicinales, </t>
  </si>
  <si>
    <t xml:space="preserve"> debido a fallas en los equipos de suministro de aire, reserva insuficiente para cubrir el tiempo de respuesta, suspensión del fluido eléctrico, taponamiento de las vías de acceso, aumento de demanda por incremento temporal de camas de UCI por epidemias o pandemias</t>
  </si>
  <si>
    <t xml:space="preserve"> por recepcionar productos farmacéuticos fraudulentos o adulterados, </t>
  </si>
  <si>
    <t>debido a la selección inadecuada de proveedores y la no realización de inspección técnica de los productos recibidos</t>
  </si>
  <si>
    <t>por vencimiento de productos farmacéuticos,</t>
  </si>
  <si>
    <t xml:space="preserve">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t>
  </si>
  <si>
    <t xml:space="preserve">por indisponibilidad de medicamentos y dispositivos médicos, </t>
  </si>
  <si>
    <t>debido a la ausencia de contratación, productos nuevos no incluidos en el listado básico, retrasos en el despacho, productos desabastecidos o descontinuados, bloqueos de despacho por cartera, Indisponibilidad en la farmacia satélite.</t>
  </si>
  <si>
    <t xml:space="preserve"> por errores en la dispensación,</t>
  </si>
  <si>
    <t>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t>
  </si>
  <si>
    <t xml:space="preserve">Jefe de producción, </t>
  </si>
  <si>
    <t>realiza validación de orden médica,</t>
  </si>
  <si>
    <t>con el fin de incrementar la seguridad del paciente mediante la prevención de errores de medicación.</t>
  </si>
  <si>
    <t xml:space="preserve">encargados de realizar los controles de calidad </t>
  </si>
  <si>
    <t>antes, durante y después de la preparación, asi: 
Antes - Jefe de producción
Durante - químico preparador
Después - jefe de calidad</t>
  </si>
  <si>
    <t>Jefe de producción, Químico preparador y Jefe de calidad,</t>
  </si>
  <si>
    <t xml:space="preserve">Regente de farmacia y jefe de servicio, </t>
  </si>
  <si>
    <t xml:space="preserve">realiza doble chequeo en dispensación y recepción, </t>
  </si>
  <si>
    <t>con el fin de detectar errores para administrar medicamentos.</t>
  </si>
  <si>
    <t>Contratista especializado</t>
  </si>
  <si>
    <t>realiza mensualmente, controles y validaciones microbiológicas de las unidosis elaboradas en la central de mezclas así como a los ambientes y al personal,</t>
  </si>
  <si>
    <t xml:space="preserve"> lo cual permite verificar que se estén empleando las técnicas de asepsia y antisepsia que garanticen la esterilidad y apirogenicidad de los preparados.
Evidencia: Mediante los informes de control microbiológico y  seguimiento mensual a través de evaluaciones microbiológicos.</t>
  </si>
  <si>
    <t>Jefe de producción,</t>
  </si>
  <si>
    <t xml:space="preserve">verifica todos los días, las 24 horas del día, también se tiene en funcionamiento un sistema de alarmas y un personal que las monitoriza constantemente, </t>
  </si>
  <si>
    <t>lo cual garantiza que la presión del aire medicinal y del oxígeno medicinal, permanezca dentro del intervalo definido asegurando el continuo suministro de gases medicinales, lo cual puede ser evidenciado mediante Reserva de repuestos - reserva de suministros - Control de Stock - Contratos vigentes - contrato de mantenimiento.</t>
  </si>
  <si>
    <t xml:space="preserve">Director técnico y químico farmacéutico, </t>
  </si>
  <si>
    <t xml:space="preserve">realizan evaluación técnica de requisitos habilitantes, evaluación antes de contratar y auditoria a proveedores críticos, </t>
  </si>
  <si>
    <t>por otra parte regente de farmacia con verificación de químico farmacéutico realizan  inspección  administrativa y técnica de los productos recibidos.</t>
  </si>
  <si>
    <t>Director técnico de servicio farmacéutico,</t>
  </si>
  <si>
    <t xml:space="preserve">realiza reporte mensual de gestión de fechas de vencimiento, </t>
  </si>
  <si>
    <t xml:space="preserve"> lo cual arroja productos próximos   a vencer, vencidos, mayor rotación y ayuda a reclasificarlos.</t>
  </si>
  <si>
    <t>Auxiliar de servicio farmacéutico,</t>
  </si>
  <si>
    <t>realiza semaforización de próximos a vencer,</t>
  </si>
  <si>
    <t>logística inversa y control de inventarios.</t>
  </si>
  <si>
    <t>Auxiliares de farmacia,</t>
  </si>
  <si>
    <t xml:space="preserve"> reportan todos los días al coordinador del servicio farmacéutico y personal de apoyo aquellos productos próximos a agotarse,  en procura de que se gestione su compra o préstamo de manera oportuna,</t>
  </si>
  <si>
    <t>lo cual permite dar continuidad a la farmacoterapia según los requerimientos que el personal médico.</t>
  </si>
  <si>
    <t>antes de surtir los medicamentos, emplean técnica de codificación de colores, lo cual permite de manera visible alertar sobre productos LASA, y medicamentos de alto riesgo,</t>
  </si>
  <si>
    <t>disminuyendo la probabilidad de errores de dispensación, lo cual se evidencia mediante el registro de calidad de "suministros sin confirmar".</t>
  </si>
  <si>
    <t>Director técnico de servicio farmacéutico</t>
  </si>
  <si>
    <t xml:space="preserve">realiza Plan Anual de Adquisiciones </t>
  </si>
  <si>
    <t xml:space="preserve">Jefe de control de calidad, </t>
  </si>
  <si>
    <t>realiza ECO</t>
  </si>
  <si>
    <t>y gestiona con junta directiva  presupuesto.</t>
  </si>
  <si>
    <t>y cronograma de mantenimientos.</t>
  </si>
  <si>
    <t>Director tecnico de servicio farmaceutico</t>
  </si>
  <si>
    <t>Gestionar contratacion de maquila con central de mezclas certificada vigente y garantizar prorrogas de contratos</t>
  </si>
  <si>
    <t>Suministrar medicamentos y dispositivos médicos, entregando la información necesaria a los usuarios y al personal asistencial sobre su uso adecuado, contribuyendo así al cumplimiento de la farmacoterapia;  promoviendo y propiciando estilos de vida saludable y previniendo factores de riesgo derivados de su uso, brindando atención farmacéutica a los pacientes y realizando con el equipo de salud, todas las intervenciones relacionadas con los medicamentos y dispositivos médicos necesarias para el cumplimiento de su finalidad.</t>
  </si>
  <si>
    <t>Dar cumplimiento mensualmente a controles y validaciones microbiológicas de las unidosis</t>
  </si>
  <si>
    <t>Cumplir con la evaluación técnica de requisitos habilitantes, evaluación antes de contratar y auditoria a proveedores críticos</t>
  </si>
  <si>
    <t>Verificar continuamente antes de surtir productos LASA y medicamentos de alto riesgo para evitar errores.</t>
  </si>
  <si>
    <t xml:space="preserve">Se cumple efectivamente con los controles propuestos. </t>
  </si>
  <si>
    <t>Se da cumplimiento al control y plan de acción descrito, se puede evidenciar mediante los informes de control microbiológico y  seguimiento mensual a través de evaluaciones microbiológicos, en caso de no cumplir se debe verificar una serie de actividades. 
El ultimo control microbiológico se realizó el 16/05/2023, y está plasmado en un formato el cual se puede evidenciar si cumple o no los niveles de microrganismos permitidos.</t>
  </si>
  <si>
    <t xml:space="preserve">SEGUIMIENTO CTRL 1.
En el momento no hay contrato debido a que ninguno de los proveedores locales quiere hacer contrato porque es contingencia, en este caso Subgerencia de Prestación de Servicios, solicito un informe de porque es necesario contrato o hacer un convenio interinstitucional para manejar contingencia, el cual fue entregado el 28 de febrero del 2023. 
SEGUIMIENTO CTRL 2. 
En este momento se tienen contrato con promovedor externo de BPE, con experiencia de mantenimiento en central de mezclas certificadas, vigente de mantenimiento hasta el 30 de junio y se está elaborando estudios previos para la siguiente contratación en lo que resta del año, la  primera solicitud fue realizada el 27 enero, y la última solicitud de ECO fue el 27 mayo
En cuanto al plan de acción, maquilas no se ha podido generar contrato, por eso se realizó un informe con la necesidad de generar un convenio interinstitucional </t>
  </si>
  <si>
    <t>Esta actividad se lleva a cabo, queda registrado en la FRFAR-210 "orden de producción" para llevar control de  valores que arroja la producción. -FRFAR 206 el cual se diligencia de forma diaria, verificando la funcionalidad del sistema. 
Se tiene contrato de mantenimiento el cual inicio a partir de abril del 2023 y mensualmente se cumplen rutinas de mantenimiento de acuerdo a cronograma
Evidencia - formato FRFAR 210 y FRFAR 206 en central de gases</t>
  </si>
  <si>
    <t>Se realizaron evaluaciones técnicas de proveedores, a lo largo de los cuatro meses, se inició en febrero y la última se está realizando en el mes de mayo. Referente a material osteosíntesis, medicamentos, dispositivos médicos, entre otros. 
Evidencia: procesos cargados en el SECOP II de evaluaciones técnicas realizadas
En cuanto al plan de acción, se cumple  con la evaluación técnica de requisitos habilitantes, evaluación antes de contratar y auditoría a  proveedores críticos, una vez estén contratados, la última fue en el año 2022 para el presente año 2023 se está en espera de lista definitiva de proveedores</t>
  </si>
  <si>
    <t>El reporte extraoficial es por WhatsApp en el cual está el personal farmacéutico, en el cual se reporta próximo a agotarse y se diligencia formato FRFAR-115 "registro de medicamentos no disponibles en el servicio" posterior a esto es entregado al área de bodega para la respectiva gestión y adquisición</t>
  </si>
  <si>
    <t>Se da cumplimiento al control y plan de acción descrito
Los auxiliares en el cumplimiento de actividades, verifican medicamentos LASA y de alto riesgo, que estén semaforizados de acuerdo al listado de medicamentos, también en la entrega de medicamentos hacen doble chequeo, teniendo una persona que alista y otra persona que rectifica el alistamiento de carros de unidosis. En piso donde reciben carros de medicamentos, cada auxiliar o jefe recibe medicamentos de acuerdo a orden médica.
Además, cuenta con dos indicadores en el POA denominados "% de calidad en la dispensación de medicamentos y dispositivos médicos " tiene como meta menor a 0.5% y resultado para el primer trimestre del año se obtuvo 0.17% siendo efectivo, y "% de errores de medicación asociados a la  dispensación"  teniendo como meta menor al 20% y en el primer trimestre se cumple con el 0% siendo efectivo. se da cumplimiento al análisis definido por la OAP y cuenta con sus respectivas fichas técnicas
EVIDENCIA: Formato FRFAR-057  "control de distribución de medicamentos y dispositivos médicos a los servicios asistenciales" reposan en el servicio farmacéutico.</t>
  </si>
  <si>
    <t>SEGUIMIENTO CTRL 1.
El director técnico de servicio farmacéutico reporta a las diferentes áreas asistencial y diferentes farmacias del hospital mediante correo electrónico, el último se envió el 14/09/2023, en el cual reporta por áreas, con código, medicamento o deposito médico, fecha vencimiento y cantidades y es clasificado por colores. 
Evidencia: correo electronico del 14/09/2023
SEGUIMIENTO CTRL 2.
Se tiene establecido que cada auxiliar tiene asignado un tramo de medicamento o dispositivos médicos próximos  a vencer, de acuerdo al reporte verificar, entrega de próximos a vencer, lo que ya este vencido enviar al área de cuarentena y lo que reporta el sistema sea igual a lo que se tiene en física.</t>
  </si>
  <si>
    <t>Se da cumplimiento al control y plan de acción descrito, se puede evidenciar mediante los informes de control microbiológico y  seguimiento mensual a través de evaluaciones microbiológicos, en caso de no cumplir se debe verificar una serie de actividades. 
El ultimo control microbiológico se realizó el 24/08/2023, y está plasmado en un formato el cual se puede evidenciar si cumple o no los niveles de microrganismos permitidos. 
Evidencia: Formato de registro- reporte analisis de resultados de pruebas microbiologicas.</t>
  </si>
  <si>
    <t>SEGUIMIENTO CTRL 1.
Por cada linea de producción se realiza validación de orden medica por cada paciente
Evidencia: paquete tecnico - validación orden medica unidosis, codificado FRFAR.094
SEGUIMIENTO CTRL 2.
Por cada linea de producción se realiza validación de orden medica por cada paciente
Evidencia: formato diligenciado, Control de calidad (inicial, proceso final) y liberación de productos acondifcionados, codificado FRFAR-187  
SEGUIMIENTO CTRL 3.
Una vez salen los medicamentos de Central de Mezclas, auxiliares de farmacia, realizan chequeo, que lo preparado coincida con lo formulado por cada paciente.
Evidencia: formato diligenciado "estadistico de suministro a pacientes estado registrado sin confirmar" - reporte del sistema</t>
  </si>
  <si>
    <t>Esta actividad se lleva a cabo, queda registrado en la FRFAR-210 "orden de producción" para llevar control de  valores que arroja la producción. -FRFAR 206 el cual se diligencia de forma diaria, verificando la funcionalidad del sistema. 
Se tiene contrato de mantenimiento el cual inicio a partir de abril del 2023 y mensualmente se cumplen rutinas de mantenimiento de acuerdo a cronograma
Evidencia - formatos diligenciados  FRFAR 210  y FRFAR 206 en central de gases</t>
  </si>
  <si>
    <t>SEGUIMIENTO CTRL 1.
Para el 2024 se reporto el PAA, en el tiempo establecido por gerencia, las nuevas necesidades del servicio. se continua sin contrato  con ninguno de los proveedores locales, teniendo en cuenta que no quieren hacer contrato porque es contingencia, en este caso Subgerencia de Prestación de Servicios, solicito un informe de porque es necesario contrato o hacer un convenio interinstitucional para manejar contingencia, el cual fue entregado el 28 de febrero del 2023. 
Evidencia: Radicado de informe entregado a subgerencia.
SEGUIMIENTO CTRL 2. 
En este momento se tienen contrato con promovedor externo de BPE, con experiencia de mantenimiento en central de mezclas certificadas, el 11 de agosto del 2023 se inicio el nuevo contrato con validarr
En cuanto al plan de acción, maquilas no se ha podido generar contrato, por eso se realizó un informe con la necesidad de generar un convenio interinstitucional 
Evidencia: el contrato se puede evidenciar en SECOP II</t>
  </si>
  <si>
    <t>En el momento se esta en proceso de estudio de mercado reportado el 17 de agosto, de dispositivos medicos para la especialidad de cirgugia cardiovascular - se esta ajustando el ECO segun necesidades y se tiene previsto sacar el contrato o en proceso de licitación en el mes de ocubre
Evidencia: Solicitud de cotización para estudio de mercado N° SIP-112-2023
En cuanto al plan de acción, se esta en proceso de creación de cronograma para realizar auditorias en lo que resta del año a proveedores.</t>
  </si>
  <si>
    <t xml:space="preserve">SEGUIMIENTO CTRL 1.
El director técnico de servicio farmacéutico reporta a las diferentes áreas asistencial y diferentes farmacias del hospital mediante correo electrónico, el último se envió el 14/09/2023, en el cual reporta por áreas, con código, medicamento o deposito médico, fecha vencimiento y cantidades y es clasificado por colores. 
Evidencia: correo electronico del 14/09/2023
SEGUIMIENTO CTRL 2.
Se tiene establecido que cada auxiliar tiene asignado un tramo de medicamento o dispositivos médicos próximos  a vencer, de acuerdo al reporte verificar, entrega de próximos a vencer, lo que ya este vencido enviar al área de cuarentena y lo que reporta el sistema sea igual a lo que se tiene en física.
Evidencia: Formato de conteo  FRFAR - 012 denominado "Acta de conteo" - FRFAR-121 denominado REgistro diarrio de medicamentos de control especial" - en caso de encontrar medicamentos vencidos, reportan en el formato FRFAR - 075 entrega de MX y DM al area de cuarentena. </t>
  </si>
  <si>
    <t>El reporte extraoficial es por WhatsApp en el cual está el personal farmacéutico, en el cual se reporta próximo a agotarse y se diligencia formato FRFAR-115 "registro de medicamentos no disponibles en el servicio" posterior a esto es entregado al área de bodega para la respectiva gestión y adquisición, tambien se envian circulares a toda la institucion de desabastecimiento de medicamentos, la ultima fue enviada el 31 de agosto del 2023   y ademas se trato el tema en el comite de farmacia y terapeutica
Evidencia: Formato diligencia FRFAR-115 "registro de medicamentos no disponibles en el servicio" - circular - lista de asistencia del comite de farmacia y terapeutica</t>
  </si>
  <si>
    <t>Se da cumplimiento al control y plan de acción descrito, se puede evidenciar mediante los informes de control microbiológico y  seguimiento mensual a través de evaluaciones microbiológicos, en caso de no cumplir se debe verificar una serie de actividades. 
El ultimo control microbiológico se realizó el en el mes de noviembre y está plasmado en un formato el cual se puede evidenciar si cumple o no los niveles de microrganismos permitidos. 
Evidencia: Formato de registro- reporte analisis de resultados de pruebas microbiologicas.</t>
  </si>
  <si>
    <t>SEGUIMIENTO CTRL 1.
Para el 2024 se reporto el PAA, en el tiempo establecido por gerencia, las nuevas necesidades del servicio. se continua sin contrato  con ninguno de los proveedores locales, teniendo en cuenta que no quieren hacer contrato porque es contingencia, en este caso Subgerencia de Prestación de Servicios, solicito un informe de porque es necesario contrato o hacer un convenio interinstitucional para manejar contingencia, el cual fue entregado el 28 de febrero del 2023. A fin de año 2023 se continua sin contrato. 
Evidencia: Radicado de informe entregado a subgerencia.
SEGUIMIENTO CTRL 2. 
En este momento se tienen contrato con promovedor externo de BPE, con experiencia de mantenimiento en central de mezclas certificadas, el 11 de agosto del 2023 se inicio el nuevo contrato con validarr, ese contrato tiene prorroga y ya se realizo solicitud de contratación para 2024
En cuanto al plan de acción, maquilas no se ha podido generar contrato, por eso se realizó un informe con la necesidad de generar un convenio interinstitucional 
Evidencia: el contrato se puede evidenciar en SECOP II</t>
  </si>
  <si>
    <t>Esta actividad se lleva a cabo, queda registrado en la FRFAR-210 "orden de producción" para llevar control de  valores que arroja la producción. -FRFAR 206 el cual se diligencia de forma diaria, verificando la funcionalidad del sistema. 
Se tiene contrato de mantenimiento el cual inicio a partir de abril del 2023 y mensualmente se cumplen rutinas de mantenimiento de acuerdo a cronograma. Este contrato tiene prorroga hasta febrero 2024 y se esta realizando ECO y estudio de mercado. 
Evidencia - formatos diligenciados  FRFAR 210  y FRFAR 206 en central de gases</t>
  </si>
  <si>
    <t>En el momento todos los contratos tienen prorroga y se envio al proceso de contratación ECO's.
Evidencia: correo a contratación de ECO's
En cuanto al plan de acción, se cuenta con un "cronograma de auditoria de proveedores servicios farmaceutico" codificado FRFAR-040 - de los cuales se programaron 8 proveedores, de los cuales unicamente falto realizarle a uno de ellos, por motivos externos. 
Evidencia: cronograma e informe.</t>
  </si>
  <si>
    <t xml:space="preserve">SEGUIMIENTO CTRL 1.
El director técnico de servicio farmacéutico reporta a las diferentes áreas asistencial y diferentes farmacias del hospital mediante correo electrónico, el último se envió el 07/12/2023, en el cual reporta por áreas, con código, medicamento o deposito médico, fecha vencimiento y cantidades y es clasificado por colores. 
Evidencia: correo electronico del 07/12/2023
SEGUIMIENTO CTRL 2.
Se tiene establecido que cada auxiliar tiene asignado un tramo de medicamento o dispositivos médicos próximos  a vencer, de acuerdo al reporte verificar, entrega de próximos a vencer, lo que ya este vencido enviar al área de cuarentena y lo que reporta el sistema sea igual a lo que se tiene en física.
Evidencia: Formato de conteo  FRFAR - 012 denominado "Acta de conteo" - FRFAR-121 denominado REgistro diarrio de medicamentos de control especial" - en caso de encontrar medicamentos vencidos, reportan en el formato FRFAR - 075 entrega de MX y DM al area de cuarentena. </t>
  </si>
  <si>
    <t>El reporte extraoficial es por WhatsApp en el cual está el personal farmacéutico, en el cual se reporta próximo a agotarse y se diligencia formato FRFAR-115 "registro de medicamentos no disponibles en el servicio" posterior a esto es entregado al área de bodega para la respectiva gestión y adquisición, tambien se envian circulares a toda la institucion de desabastecimiento de medicamentos, la ultima fue enviada el 15  de diciembre del 2023 .
Evidencia: Formato diligencia FRFAR-115 "registro de medicamentos no disponibles en el servicio" - circular.</t>
  </si>
  <si>
    <t xml:space="preserve">Se da cumplimiento al control y plan de acción descrito
Los auxiliares en el cumplimiento de actividades, verifican medicamentos LASA y de alto riesgo, que estén semaforizados de acuerdo al listado de medicamentos, también en la entrega de medicamentos hacen doble chequeo, teniendo una persona que alista y otra persona que rectifica el alistamiento de carros de unidosis. En piso donde reciben carros de medicamentos, cada auxiliar o jefe recibe medicamentos de acuerdo a orden médica.
Además, cuenta con dos indicadores en el POA denominados "% de calidad en la dispensación de medicamentos y dispositivos médicos " tiene como meta menor a 0,50% y resultado para el cuarto trimestre del año se obtuvo 0,11% siendo efectivo, y "% de errores de medicación asociados a la  dispensación"  teniendo como meta menor al 20% y en el cuarto trimestre se cumple con el 4,55% siendo efectivo. se da cumplimiento al análisis definido por la OAP y cuenta con sus respectivas fichas técnicas
EVIDENCIA: Formato diligenciado FRFAR-057  "control de distribución de medicamentos y dispositivos médicos a los servicios asistenciales" reposan en el servicio farmacéutico. -  POA cuarto trimestre. </t>
  </si>
  <si>
    <t xml:space="preserve">Se da cumplimiento al control y plan de acción descrito
Los auxiliares en el cumplimiento de actividades, verifican medicamentos LASA y de alto riesgo, que estén semaforizados de acuerdo al listado de medicamentos, también en la entrega de medicamentos hacen doble chequeo, teniendo una persona que alista y otra persona que rectifica el alistamiento de carros de unidosis. En piso donde reciben carros de medicamentos, cada auxiliar o jefe recibe medicamentos de acuerdo a orden médica.
Además, cuenta con dos indicadores en el POA denominados "% de calidad en la dispensación de medicamentos y dispositivos médicos " tiene como meta menor a 0.50% y resultado para el segundo trimestre del año se obtuvo 0.09% siendo efectivo, y "% de errores de medicación asociados a la  dispensación"  teniendo como meta menor al 20% y en el segundo trimestre se cumple con el 0% siendo efectivo. se da cumplimiento al análisis definido por la OAP y cuenta con sus respectivas fichas técnicas
EVIDENCIA: Formato diligenciado FRFAR-057  "control de distribución de medicamentos y dispositivos médicos a los servicios asistenciales" reposan en el servicio farmacéutico. -  POA IV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</si>
</sst>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448084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6" zoomScale="84" zoomScaleNormal="84" workbookViewId="0">
      <pane xSplit="2" topLeftCell="C1" activePane="topRight" state="frozen"/>
      <selection pane="topRight" activeCell="A6" sqref="A6"/>
    </sheetView>
  </sheetViews>
  <sheetFormatPr baseColWidth="10" defaultColWidth="11.42578125" defaultRowHeight="14.25" x14ac:dyDescent="0.25"/>
  <cols>
    <col min="1" max="1" width="21.42578125" style="10" customWidth="1"/>
    <col min="2" max="2" width="30.7109375" style="10" customWidth="1"/>
    <col min="3" max="3" width="36.42578125" style="10" customWidth="1"/>
    <col min="4" max="4" width="39.28515625" style="10" customWidth="1"/>
    <col min="5" max="5" width="44.4257812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114" customHeight="1" x14ac:dyDescent="0.25">
      <c r="A5" s="19" t="s">
        <v>158</v>
      </c>
      <c r="B5" s="400" t="s">
        <v>339</v>
      </c>
      <c r="C5" s="400"/>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110.25" customHeight="1" x14ac:dyDescent="0.25">
      <c r="A9" s="2" t="s">
        <v>13</v>
      </c>
      <c r="B9" s="2" t="s">
        <v>142</v>
      </c>
      <c r="C9" s="2" t="s">
        <v>286</v>
      </c>
      <c r="D9" s="2" t="s">
        <v>288</v>
      </c>
      <c r="E9" s="167" t="str">
        <f>+CONCATENATE(B9," ",C9," ",D9)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F9" s="3" t="s">
        <v>160</v>
      </c>
      <c r="G9" s="3"/>
      <c r="H9" s="183" t="str">
        <f>+IF(F9='11 FORMULAS'!$B$4,'11 FORMULAS'!$C$4,IF(F9='11 FORMULAS'!$B$6,'11 FORMULAS'!$C$6,IF(F9='11 FORMULAS'!$B$8,'11 FORMULAS'!$C$8,IF(F9='11 FORMULAS'!$B$10,'11 FORMULAS'!$C$10,""))))</f>
        <v>Procesos</v>
      </c>
      <c r="I9" s="183" t="str">
        <f>+G9&amp;H9</f>
        <v>Procesos</v>
      </c>
    </row>
    <row r="10" spans="1:9" s="11" customFormat="1" ht="159" customHeight="1" x14ac:dyDescent="0.25">
      <c r="A10" s="2" t="s">
        <v>14</v>
      </c>
      <c r="B10" s="2" t="s">
        <v>142</v>
      </c>
      <c r="C10" s="2" t="s">
        <v>287</v>
      </c>
      <c r="D10" s="2" t="s">
        <v>289</v>
      </c>
      <c r="E10" s="167" t="str">
        <f t="shared" ref="E10:E28" si="0">+CONCATENATE(B10," ",C10," ",D10)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128.25" x14ac:dyDescent="0.25">
      <c r="A11" s="2" t="s">
        <v>15</v>
      </c>
      <c r="B11" s="2" t="s">
        <v>142</v>
      </c>
      <c r="C11" s="2" t="s">
        <v>290</v>
      </c>
      <c r="D11" s="2" t="s">
        <v>291</v>
      </c>
      <c r="E11" s="167" t="str">
        <f t="shared" si="0"/>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F11" s="3" t="s">
        <v>160</v>
      </c>
      <c r="G11" s="3"/>
      <c r="H11" s="183" t="str">
        <f>+IF(F11='11 FORMULAS'!$B$4,'11 FORMULAS'!$C$4,IF(F11='11 FORMULAS'!$B$6,'11 FORMULAS'!$C$6,IF(F11='11 FORMULAS'!$B$8,'11 FORMULAS'!$C$8,IF(F11='11 FORMULAS'!$B$10,'11 FORMULAS'!$C$10,""))))</f>
        <v>Procesos</v>
      </c>
      <c r="I11" s="183" t="str">
        <f t="shared" si="1"/>
        <v>Procesos</v>
      </c>
    </row>
    <row r="12" spans="1:9" ht="128.25" x14ac:dyDescent="0.25">
      <c r="A12" s="2" t="s">
        <v>16</v>
      </c>
      <c r="B12" s="2" t="s">
        <v>142</v>
      </c>
      <c r="C12" s="2" t="s">
        <v>292</v>
      </c>
      <c r="D12" s="2" t="s">
        <v>293</v>
      </c>
      <c r="E12" s="167" t="str">
        <f t="shared" si="0"/>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F12" s="3" t="s">
        <v>160</v>
      </c>
      <c r="G12" s="3"/>
      <c r="H12" s="183" t="str">
        <f>+IF(F12='11 FORMULAS'!$B$4,'11 FORMULAS'!$C$4,IF(F12='11 FORMULAS'!$B$6,'11 FORMULAS'!$C$6,IF(F12='11 FORMULAS'!$B$8,'11 FORMULAS'!$C$8,IF(F12='11 FORMULAS'!$B$10,'11 FORMULAS'!$C$10,""))))</f>
        <v>Procesos</v>
      </c>
      <c r="I12" s="183" t="str">
        <f t="shared" si="1"/>
        <v>Procesos</v>
      </c>
    </row>
    <row r="13" spans="1:9" ht="85.5" x14ac:dyDescent="0.25">
      <c r="A13" s="2" t="s">
        <v>17</v>
      </c>
      <c r="B13" s="2" t="s">
        <v>142</v>
      </c>
      <c r="C13" s="2" t="s">
        <v>294</v>
      </c>
      <c r="D13" s="2" t="s">
        <v>295</v>
      </c>
      <c r="E13" s="167" t="str">
        <f t="shared" si="0"/>
        <v>Posibilidad de pérdida Económica y Reputacional  por recepcionar productos farmacéuticos fraudulentos o adulterados,  debido a la selección inadecuada de proveedores y la no realización de inspección técnica de los productos recibidos</v>
      </c>
      <c r="F13" s="3" t="s">
        <v>160</v>
      </c>
      <c r="G13" s="3"/>
      <c r="H13" s="183" t="str">
        <f>+IF(F13='11 FORMULAS'!$B$4,'11 FORMULAS'!$C$4,IF(F13='11 FORMULAS'!$B$6,'11 FORMULAS'!$C$6,IF(F13='11 FORMULAS'!$B$8,'11 FORMULAS'!$C$8,IF(F13='11 FORMULAS'!$B$10,'11 FORMULAS'!$C$10,""))))</f>
        <v>Procesos</v>
      </c>
      <c r="I13" s="183" t="str">
        <f t="shared" si="1"/>
        <v>Procesos</v>
      </c>
    </row>
    <row r="14" spans="1:9" ht="171" x14ac:dyDescent="0.25">
      <c r="A14" s="2" t="s">
        <v>18</v>
      </c>
      <c r="B14" s="2" t="s">
        <v>140</v>
      </c>
      <c r="C14" s="2" t="s">
        <v>296</v>
      </c>
      <c r="D14" s="2" t="s">
        <v>297</v>
      </c>
      <c r="E14" s="167" t="str">
        <f t="shared" si="0"/>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F14" s="3" t="s">
        <v>160</v>
      </c>
      <c r="G14" s="3"/>
      <c r="H14" s="183" t="str">
        <f>+IF(F14='11 FORMULAS'!$B$4,'11 FORMULAS'!$C$4,IF(F14='11 FORMULAS'!$B$6,'11 FORMULAS'!$C$6,IF(F14='11 FORMULAS'!$B$8,'11 FORMULAS'!$C$8,IF(F14='11 FORMULAS'!$B$10,'11 FORMULAS'!$C$10,""))))</f>
        <v>Procesos</v>
      </c>
      <c r="I14" s="183" t="str">
        <f t="shared" si="1"/>
        <v>Procesos</v>
      </c>
    </row>
    <row r="15" spans="1:9" ht="128.25" x14ac:dyDescent="0.25">
      <c r="A15" s="2" t="s">
        <v>19</v>
      </c>
      <c r="B15" s="2" t="s">
        <v>142</v>
      </c>
      <c r="C15" s="2" t="s">
        <v>298</v>
      </c>
      <c r="D15" s="2" t="s">
        <v>299</v>
      </c>
      <c r="E15" s="167" t="str">
        <f t="shared" si="0"/>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F15" s="3" t="s">
        <v>160</v>
      </c>
      <c r="G15" s="3"/>
      <c r="H15" s="183" t="str">
        <f>+IF(F15='11 FORMULAS'!$B$4,'11 FORMULAS'!$C$4,IF(F15='11 FORMULAS'!$B$6,'11 FORMULAS'!$C$6,IF(F15='11 FORMULAS'!$B$8,'11 FORMULAS'!$C$8,IF(F15='11 FORMULAS'!$B$10,'11 FORMULAS'!$C$10,""))))</f>
        <v>Procesos</v>
      </c>
      <c r="I15" s="183" t="str">
        <f t="shared" si="1"/>
        <v>Procesos</v>
      </c>
    </row>
    <row r="16" spans="1:9" ht="142.5" x14ac:dyDescent="0.25">
      <c r="A16" s="2" t="s">
        <v>20</v>
      </c>
      <c r="B16" s="2" t="s">
        <v>142</v>
      </c>
      <c r="C16" s="2" t="s">
        <v>300</v>
      </c>
      <c r="D16" s="2" t="s">
        <v>301</v>
      </c>
      <c r="E16" s="167" t="str">
        <f t="shared" si="0"/>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F16" s="3" t="s">
        <v>160</v>
      </c>
      <c r="G16" s="3"/>
      <c r="H16" s="183" t="str">
        <f>+IF(F16='11 FORMULAS'!$B$4,'11 FORMULAS'!$C$4,IF(F16='11 FORMULAS'!$B$6,'11 FORMULAS'!$C$6,IF(F16='11 FORMULAS'!$B$8,'11 FORMULAS'!$C$8,IF(F16='11 FORMULAS'!$B$10,'11 FORMULAS'!$C$10,""))))</f>
        <v>Procesos</v>
      </c>
      <c r="I16" s="183" t="str">
        <f t="shared" si="1"/>
        <v>Procesos</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sqref="A1:A2"/>
    </sheetView>
  </sheetViews>
  <sheetFormatPr baseColWidth="10" defaultColWidth="14.28515625" defaultRowHeight="14.25" x14ac:dyDescent="0.25"/>
  <cols>
    <col min="1" max="1" width="15.42578125" style="10" customWidth="1"/>
    <col min="2" max="2" width="58.710937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SERVICIO FARMACEUTICO</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75" x14ac:dyDescent="0.25">
      <c r="A9" s="31" t="str">
        <f>'2 CONTEXTO E IDENTIFICACIÓN'!A9</f>
        <v>R1</v>
      </c>
      <c r="B9" s="217" t="str">
        <f>+'2 CONTEXTO E IDENTIFICACIÓN'!E9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69</v>
      </c>
      <c r="H9" s="194">
        <f>+IF(G9="","",IF(G9="N/A","",IF(OR(G9=$X$9,G9=$Y$9),$W$9,IF(OR(G9=$X$10,G9=$Y$10),$W$10,IF(OR(G9=$X$11,G9=$Y$11),$W$11,IF(OR(G9=$X$12,G9=$Y$12),$W$12,IF(OR(G9=$X$13,G9=$Y$13),$W$13)))))))</f>
        <v>0.6</v>
      </c>
      <c r="I9" s="200" t="str">
        <f t="shared" ref="I9:I28" si="3">+IF(G9="","",IF(G9="N/A","",IF(OR(G9=$X$9,G9=$Y$9),$V$9,IF(OR(G9=$X$10,G9=$Y$10),$V$10,IF(OR(G9=$X$11,G9=$Y$11),$V$11,IF(OR(G9=$X$12,G9=$Y$12),$V$12,IF(OR(G9=$X$13,G9=$Y$13),$V$13)))))))</f>
        <v>Moderado</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114" x14ac:dyDescent="0.25">
      <c r="A10" s="31" t="str">
        <f>'2 CONTEXTO E IDENTIFICACIÓN'!A10</f>
        <v>R2</v>
      </c>
      <c r="B10" s="217" t="str">
        <f>+'2 CONTEXTO E IDENTIFICACIÓN'!E10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C10" s="219">
        <v>60</v>
      </c>
      <c r="D10" s="191" t="str">
        <f t="shared" si="0"/>
        <v>La actividad que conlleva el riesgo se ejecuta de 24 a 500 veces por año</v>
      </c>
      <c r="E10" s="192">
        <f t="shared" si="1"/>
        <v>0.6</v>
      </c>
      <c r="F10" s="32" t="str">
        <f t="shared" si="2"/>
        <v>Media</v>
      </c>
      <c r="G10" s="202" t="s">
        <v>71</v>
      </c>
      <c r="H10" s="194">
        <f t="shared" ref="H10:H28" si="6">+IF(G10="","",IF(G10="N/A","",IF(OR(G10=$X$9,G10=$Y$9),$W$9,IF(OR(G10=$X$10,G10=$Y$10),$W$10,IF(OR(G10=$X$11,G10=$Y$11),$W$11,IF(OR(G10=$X$12,G10=$Y$12),$W$12,IF(OR(G10=$X$13,G10=$Y$13),$W$13)))))))</f>
        <v>0.8</v>
      </c>
      <c r="I10" s="200" t="str">
        <f t="shared" si="3"/>
        <v>Mayor</v>
      </c>
      <c r="J10" s="202" t="s">
        <v>72</v>
      </c>
      <c r="K10" s="194">
        <f t="shared" si="4"/>
        <v>0.8</v>
      </c>
      <c r="L10" s="200" t="str">
        <f t="shared" si="5"/>
        <v>Mayor</v>
      </c>
      <c r="M10" s="226">
        <f>+IF(H10="",K10,IF(K10="",H10,IF(H10&gt;K10,H10,K10)))</f>
        <v>0.8</v>
      </c>
      <c r="N10" s="227" t="str">
        <f t="shared" ref="N10:N28" si="7">+IF(M10="","",IF(M10=$W$9,$V$9,IF(M10=$W$10,$V$10,IF(M10=$W$11,$V$11,IF(M10=$W$12,$V$12,IF(M10=$W$13,$V$13))))))</f>
        <v>Mayor</v>
      </c>
      <c r="P10" s="38" t="s">
        <v>57</v>
      </c>
      <c r="Q10" s="39" t="s">
        <v>58</v>
      </c>
      <c r="R10" s="188">
        <v>3</v>
      </c>
      <c r="S10" s="188">
        <v>24</v>
      </c>
      <c r="T10" s="35">
        <v>0.4</v>
      </c>
      <c r="V10" s="38" t="s">
        <v>7</v>
      </c>
      <c r="W10" s="36">
        <v>0.4</v>
      </c>
      <c r="X10" s="39" t="s">
        <v>67</v>
      </c>
      <c r="Y10" s="40" t="s">
        <v>68</v>
      </c>
    </row>
    <row r="11" spans="1:25" ht="85.5" x14ac:dyDescent="0.25">
      <c r="A11" s="31" t="str">
        <f>'2 CONTEXTO E IDENTIFICACIÓN'!A11</f>
        <v>R3</v>
      </c>
      <c r="B11" s="217" t="str">
        <f>+'2 CONTEXTO E IDENTIFICACIÓN'!E11</f>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C11" s="219">
        <v>20</v>
      </c>
      <c r="D11" s="191" t="str">
        <f t="shared" si="0"/>
        <v>La actividad que conlleva el riesgo se ejecuta de 3 a 24 veces por año</v>
      </c>
      <c r="E11" s="192">
        <f t="shared" si="1"/>
        <v>0.4</v>
      </c>
      <c r="F11" s="32" t="str">
        <f t="shared" si="2"/>
        <v>Baja</v>
      </c>
      <c r="G11" s="202" t="s">
        <v>74</v>
      </c>
      <c r="H11" s="194">
        <f t="shared" si="6"/>
        <v>1</v>
      </c>
      <c r="I11" s="200" t="str">
        <f t="shared" si="3"/>
        <v>Catastrófico</v>
      </c>
      <c r="J11" s="202" t="s">
        <v>75</v>
      </c>
      <c r="K11" s="194">
        <f t="shared" si="4"/>
        <v>1</v>
      </c>
      <c r="L11" s="200" t="str">
        <f t="shared" si="5"/>
        <v>Catastrófico</v>
      </c>
      <c r="M11" s="226">
        <f t="shared" ref="M11:M28" si="8">+IF(H11="",K11,IF(K11="",H11,IF(H11&gt;K11,H11,K11)))</f>
        <v>1</v>
      </c>
      <c r="N11" s="227" t="str">
        <f t="shared" si="7"/>
        <v>Catastrófico</v>
      </c>
      <c r="P11" s="41" t="s">
        <v>59</v>
      </c>
      <c r="Q11" s="39" t="s">
        <v>60</v>
      </c>
      <c r="R11" s="188">
        <v>25</v>
      </c>
      <c r="S11" s="188">
        <v>500</v>
      </c>
      <c r="T11" s="35">
        <v>0.6</v>
      </c>
      <c r="V11" s="41" t="s">
        <v>5</v>
      </c>
      <c r="W11" s="36">
        <v>0.6</v>
      </c>
      <c r="X11" s="39" t="s">
        <v>69</v>
      </c>
      <c r="Y11" s="40" t="s">
        <v>70</v>
      </c>
    </row>
    <row r="12" spans="1:25" ht="99.75" x14ac:dyDescent="0.25">
      <c r="A12" s="31" t="str">
        <f>'2 CONTEXTO E IDENTIFICACIÓN'!A12</f>
        <v>R4</v>
      </c>
      <c r="B12" s="217" t="str">
        <f>+'2 CONTEXTO E IDENTIFICACIÓN'!E12</f>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C12" s="219">
        <v>60</v>
      </c>
      <c r="D12" s="191" t="str">
        <f t="shared" si="0"/>
        <v>La actividad que conlleva el riesgo se ejecuta de 24 a 500 veces por año</v>
      </c>
      <c r="E12" s="192">
        <f t="shared" si="1"/>
        <v>0.6</v>
      </c>
      <c r="F12" s="32" t="str">
        <f t="shared" si="2"/>
        <v>Media</v>
      </c>
      <c r="G12" s="202" t="s">
        <v>69</v>
      </c>
      <c r="H12" s="194">
        <f t="shared" si="6"/>
        <v>0.6</v>
      </c>
      <c r="I12" s="200" t="str">
        <f t="shared" si="3"/>
        <v>Moderado</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90" x14ac:dyDescent="0.25">
      <c r="A13" s="31" t="str">
        <f>'2 CONTEXTO E IDENTIFICACIÓN'!A13</f>
        <v>R5</v>
      </c>
      <c r="B13" s="217" t="str">
        <f>+'2 CONTEXTO E IDENTIFICACIÓN'!E13</f>
        <v>Posibilidad de pérdida Económica y Reputacional  por recepcionar productos farmacéuticos fraudulentos o adulterados,  debido a la selección inadecuada de proveedores y la no realización de inspección técnica de los productos recibidos</v>
      </c>
      <c r="C13" s="219">
        <v>60</v>
      </c>
      <c r="D13" s="191" t="str">
        <f t="shared" si="0"/>
        <v>La actividad que conlleva el riesgo se ejecuta de 24 a 500 veces por año</v>
      </c>
      <c r="E13" s="192">
        <f t="shared" si="1"/>
        <v>0.6</v>
      </c>
      <c r="F13" s="32" t="str">
        <f t="shared" si="2"/>
        <v>Media</v>
      </c>
      <c r="G13" s="202" t="s">
        <v>71</v>
      </c>
      <c r="H13" s="194">
        <f t="shared" si="6"/>
        <v>0.8</v>
      </c>
      <c r="I13" s="200" t="str">
        <f t="shared" si="3"/>
        <v>Mayor</v>
      </c>
      <c r="J13" s="202" t="s">
        <v>72</v>
      </c>
      <c r="K13" s="194">
        <f t="shared" si="4"/>
        <v>0.8</v>
      </c>
      <c r="L13" s="200" t="str">
        <f t="shared" si="5"/>
        <v>Mayor</v>
      </c>
      <c r="M13" s="226">
        <f t="shared" si="8"/>
        <v>0.8</v>
      </c>
      <c r="N13" s="227" t="str">
        <f t="shared" si="7"/>
        <v>Mayor</v>
      </c>
      <c r="P13" s="43" t="s">
        <v>62</v>
      </c>
      <c r="Q13" s="39" t="s">
        <v>80</v>
      </c>
      <c r="R13" s="188">
        <v>5001</v>
      </c>
      <c r="S13" s="188"/>
      <c r="T13" s="35">
        <v>1</v>
      </c>
      <c r="V13" s="43" t="s">
        <v>73</v>
      </c>
      <c r="W13" s="36">
        <v>1</v>
      </c>
      <c r="X13" s="39" t="s">
        <v>74</v>
      </c>
      <c r="Y13" s="40" t="s">
        <v>75</v>
      </c>
    </row>
    <row r="14" spans="1:25" ht="129" thickBot="1" x14ac:dyDescent="0.3">
      <c r="A14" s="31" t="str">
        <f>'2 CONTEXTO E IDENTIFICACIÓN'!A14</f>
        <v>R6</v>
      </c>
      <c r="B14" s="217" t="str">
        <f>+'2 CONTEXTO E IDENTIFICACIÓN'!E14</f>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C14" s="219">
        <v>60</v>
      </c>
      <c r="D14" s="191" t="str">
        <f t="shared" si="0"/>
        <v>La actividad que conlleva el riesgo se ejecuta de 24 a 500 veces por año</v>
      </c>
      <c r="E14" s="192">
        <f t="shared" si="1"/>
        <v>0.6</v>
      </c>
      <c r="F14" s="32" t="str">
        <f t="shared" si="2"/>
        <v>Media</v>
      </c>
      <c r="G14" s="202" t="s">
        <v>69</v>
      </c>
      <c r="H14" s="194">
        <f t="shared" si="6"/>
        <v>0.6</v>
      </c>
      <c r="I14" s="200" t="str">
        <f t="shared" si="3"/>
        <v>Moderado</v>
      </c>
      <c r="J14" s="202"/>
      <c r="K14" s="194" t="str">
        <f t="shared" si="4"/>
        <v/>
      </c>
      <c r="L14" s="200" t="str">
        <f t="shared" si="5"/>
        <v/>
      </c>
      <c r="M14" s="226">
        <f t="shared" si="8"/>
        <v>0.6</v>
      </c>
      <c r="N14" s="227" t="str">
        <f t="shared" si="7"/>
        <v>Moderado</v>
      </c>
      <c r="P14" s="44"/>
      <c r="Q14" s="45"/>
      <c r="R14" s="189"/>
      <c r="S14" s="189"/>
      <c r="T14" s="46"/>
      <c r="V14" s="44"/>
      <c r="W14" s="45"/>
      <c r="X14" s="45" t="s">
        <v>144</v>
      </c>
      <c r="Y14" s="46" t="s">
        <v>144</v>
      </c>
    </row>
    <row r="15" spans="1:25" ht="85.5" x14ac:dyDescent="0.25">
      <c r="A15" s="31" t="str">
        <f>'2 CONTEXTO E IDENTIFICACIÓN'!A15</f>
        <v>R7</v>
      </c>
      <c r="B15" s="217" t="str">
        <f>+'2 CONTEXTO E IDENTIFICACIÓN'!E15</f>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C15" s="219">
        <v>60</v>
      </c>
      <c r="D15" s="191" t="str">
        <f t="shared" si="0"/>
        <v>La actividad que conlleva el riesgo se ejecuta de 24 a 500 veces por año</v>
      </c>
      <c r="E15" s="192">
        <f t="shared" si="1"/>
        <v>0.6</v>
      </c>
      <c r="F15" s="32" t="str">
        <f t="shared" si="2"/>
        <v>Media</v>
      </c>
      <c r="G15" s="202" t="s">
        <v>69</v>
      </c>
      <c r="H15" s="194">
        <f t="shared" si="6"/>
        <v>0.6</v>
      </c>
      <c r="I15" s="200" t="str">
        <f t="shared" si="3"/>
        <v>Moderado</v>
      </c>
      <c r="J15" s="202"/>
      <c r="K15" s="194" t="str">
        <f t="shared" si="4"/>
        <v/>
      </c>
      <c r="L15" s="200" t="str">
        <f t="shared" si="5"/>
        <v/>
      </c>
      <c r="M15" s="226">
        <f t="shared" si="8"/>
        <v>0.6</v>
      </c>
      <c r="N15" s="227" t="str">
        <f t="shared" si="7"/>
        <v>Moderado</v>
      </c>
    </row>
    <row r="16" spans="1:25" ht="114" x14ac:dyDescent="0.25">
      <c r="A16" s="31" t="str">
        <f>'2 CONTEXTO E IDENTIFICACIÓN'!A16</f>
        <v>R8</v>
      </c>
      <c r="B16" s="217" t="str">
        <f>+'2 CONTEXTO E IDENTIFICACIÓN'!E16</f>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C16" s="219">
        <v>60</v>
      </c>
      <c r="D16" s="191" t="str">
        <f t="shared" si="0"/>
        <v>La actividad que conlleva el riesgo se ejecuta de 24 a 500 veces por año</v>
      </c>
      <c r="E16" s="192">
        <f t="shared" si="1"/>
        <v>0.6</v>
      </c>
      <c r="F16" s="32" t="str">
        <f t="shared" si="2"/>
        <v>Media</v>
      </c>
      <c r="G16" s="202" t="s">
        <v>71</v>
      </c>
      <c r="H16" s="194">
        <f t="shared" si="6"/>
        <v>0.8</v>
      </c>
      <c r="I16" s="200" t="str">
        <f t="shared" si="3"/>
        <v>Mayor</v>
      </c>
      <c r="J16" s="202" t="s">
        <v>72</v>
      </c>
      <c r="K16" s="194">
        <f t="shared" si="4"/>
        <v>0.8</v>
      </c>
      <c r="L16" s="200" t="str">
        <f t="shared" si="5"/>
        <v>Mayor</v>
      </c>
      <c r="M16" s="226">
        <f t="shared" si="8"/>
        <v>0.8</v>
      </c>
      <c r="N16" s="227" t="str">
        <f t="shared" si="7"/>
        <v>Mayor</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0" sqref="B10"/>
    </sheetView>
  </sheetViews>
  <sheetFormatPr baseColWidth="10" defaultColWidth="14.28515625" defaultRowHeight="12.75" x14ac:dyDescent="0.25"/>
  <cols>
    <col min="1" max="1" width="13.7109375" style="87" customWidth="1"/>
    <col min="2" max="2" width="59.855468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SERVICIO FARMACEUTICO</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63.75" x14ac:dyDescent="0.2">
      <c r="A9" s="104" t="str">
        <f>'2 CONTEXTO E IDENTIFICACIÓN'!A9</f>
        <v>R1</v>
      </c>
      <c r="B9" s="105" t="str">
        <f>+'2 CONTEXTO E IDENTIFICACIÓN'!E9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C9" s="106" t="str">
        <f>+'3 PROBABIL E IMPACTO INHERENTE'!F9</f>
        <v>Media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89.25" x14ac:dyDescent="0.2">
      <c r="A10" s="104" t="str">
        <f>'2 CONTEXTO E IDENTIFICACIÓN'!A10</f>
        <v>R2</v>
      </c>
      <c r="B10" s="105" t="str">
        <f>+'2 CONTEXTO E IDENTIFICACIÓN'!E10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C10" s="106" t="str">
        <f>+'3 PROBABIL E IMPACTO INHERENTE'!F10</f>
        <v>Media</v>
      </c>
      <c r="D10" s="106" t="str">
        <f>+'3 PROBABIL E IMPACTO INHERENTE'!N10</f>
        <v>Mayor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Alto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76.5" x14ac:dyDescent="0.2">
      <c r="A11" s="104" t="str">
        <f>'2 CONTEXTO E IDENTIFICACIÓN'!A11</f>
        <v>R3</v>
      </c>
      <c r="B11" s="105" t="str">
        <f>+'2 CONTEXTO E IDENTIFICACIÓN'!E11</f>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C11" s="106" t="str">
        <f>+'3 PROBABIL E IMPACTO INHERENTE'!F11</f>
        <v>Baja</v>
      </c>
      <c r="D11" s="106" t="str">
        <f>+'3 PROBABIL E IMPACTO INHERENTE'!N11</f>
        <v>Catastrófico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Extremo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R1   R4  R6 R7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R2   R5   R8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76.5" x14ac:dyDescent="0.2">
      <c r="A12" s="104" t="str">
        <f>'2 CONTEXTO E IDENTIFICACIÓN'!A12</f>
        <v>R4</v>
      </c>
      <c r="B12" s="105" t="str">
        <f>+'2 CONTEXTO E IDENTIFICACIÓN'!E12</f>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C12" s="106" t="str">
        <f>+'3 PROBABIL E IMPACTO INHERENTE'!F12</f>
        <v>Media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R3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51.75" thickBot="1" x14ac:dyDescent="0.25">
      <c r="A13" s="104" t="str">
        <f>'2 CONTEXTO E IDENTIFICACIÓN'!A13</f>
        <v>R5</v>
      </c>
      <c r="B13" s="105" t="str">
        <f>+'2 CONTEXTO E IDENTIFICACIÓN'!E13</f>
        <v>Posibilidad de pérdida Económica y Reputacional  por recepcionar productos farmacéuticos fraudulentos o adulterados,  debido a la selección inadecuada de proveedores y la no realización de inspección técnica de los productos recibidos</v>
      </c>
      <c r="C13" s="106" t="str">
        <f>+'3 PROBABIL E IMPACTO INHERENTE'!F13</f>
        <v>Media</v>
      </c>
      <c r="D13" s="106" t="str">
        <f>+'3 PROBABIL E IMPACTO INHERENTE'!N13</f>
        <v>Mayor</v>
      </c>
      <c r="E13" s="105" t="str">
        <f t="shared" si="0"/>
        <v>Alto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102" x14ac:dyDescent="0.2">
      <c r="A14" s="104" t="str">
        <f>'2 CONTEXTO E IDENTIFICACIÓN'!A14</f>
        <v>R6</v>
      </c>
      <c r="B14" s="105" t="str">
        <f>+'2 CONTEXTO E IDENTIFICACIÓN'!E14</f>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C14" s="106" t="str">
        <f>+'3 PROBABIL E IMPACTO INHERENTE'!F14</f>
        <v>Media</v>
      </c>
      <c r="D14" s="106" t="str">
        <f>+'3 PROBABIL E IMPACTO INHERENTE'!N14</f>
        <v>Moderado</v>
      </c>
      <c r="E14" s="105" t="str">
        <f t="shared" si="0"/>
        <v>Moderado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76.5" x14ac:dyDescent="0.2">
      <c r="A15" s="104" t="str">
        <f>'2 CONTEXTO E IDENTIFICACIÓN'!A15</f>
        <v>R7</v>
      </c>
      <c r="B15" s="105" t="str">
        <f>+'2 CONTEXTO E IDENTIFICACIÓN'!E15</f>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C15" s="106" t="str">
        <f>+'3 PROBABIL E IMPACTO INHERENTE'!F15</f>
        <v>Media</v>
      </c>
      <c r="D15" s="106" t="str">
        <f>+'3 PROBABIL E IMPACTO INHERENTE'!N15</f>
        <v>Moderado</v>
      </c>
      <c r="E15" s="105" t="str">
        <f t="shared" si="0"/>
        <v>Moderado</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89.25" x14ac:dyDescent="0.2">
      <c r="A16" s="104" t="str">
        <f>'2 CONTEXTO E IDENTIFICACIÓN'!A16</f>
        <v>R8</v>
      </c>
      <c r="B16" s="105" t="str">
        <f>+'2 CONTEXTO E IDENTIFICACIÓN'!E16</f>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C16" s="106" t="str">
        <f>+'3 PROBABIL E IMPACTO INHERENTE'!F16</f>
        <v>Media</v>
      </c>
      <c r="D16" s="106" t="str">
        <f>+'3 PROBABIL E IMPACTO INHERENTE'!N16</f>
        <v>Mayor</v>
      </c>
      <c r="E16" s="105" t="str">
        <f t="shared" si="0"/>
        <v>Alto</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C8" activePane="bottomRight" state="frozen"/>
      <selection pane="topRight" activeCell="B1" sqref="B1"/>
      <selection pane="bottomLeft" activeCell="A7" sqref="A7"/>
      <selection pane="bottomRight" activeCell="G40" sqref="G40"/>
    </sheetView>
  </sheetViews>
  <sheetFormatPr baseColWidth="10" defaultColWidth="11.42578125" defaultRowHeight="14.25" x14ac:dyDescent="0.25"/>
  <cols>
    <col min="1" max="1" width="14.85546875" style="55" customWidth="1"/>
    <col min="2" max="2" width="62.42578125" style="55" customWidth="1"/>
    <col min="3" max="3" width="15.5703125" style="55" customWidth="1"/>
    <col min="4" max="4" width="11.5703125" style="55" customWidth="1"/>
    <col min="5" max="5" width="10.140625" style="55" customWidth="1"/>
    <col min="6" max="6" width="32.28515625" style="55" customWidth="1"/>
    <col min="7" max="7" width="40.7109375" style="55" customWidth="1"/>
    <col min="8" max="8" width="42" style="55" customWidth="1"/>
    <col min="9" max="9" width="57.140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SERVICIO FARMACEUTICO</v>
      </c>
      <c r="C4" s="411"/>
      <c r="D4" s="411"/>
      <c r="E4" s="60" t="s">
        <v>44</v>
      </c>
      <c r="F4" s="56" t="s">
        <v>45</v>
      </c>
      <c r="G4" s="60"/>
      <c r="H4" s="60"/>
      <c r="I4" s="60"/>
      <c r="R4" s="450" t="s">
        <v>201</v>
      </c>
      <c r="S4" s="450" t="s">
        <v>202</v>
      </c>
      <c r="T4" s="450" t="s">
        <v>203</v>
      </c>
      <c r="U4" s="164"/>
      <c r="V4" s="164"/>
      <c r="W4" s="55"/>
      <c r="X4" s="401" t="s">
        <v>271</v>
      </c>
      <c r="Y4" s="402"/>
      <c r="Z4" s="403"/>
    </row>
    <row r="5" spans="1:26" s="61" customFormat="1" ht="16.5" customHeight="1" x14ac:dyDescent="0.25">
      <c r="A5" s="248"/>
      <c r="B5" s="247"/>
      <c r="C5" s="247"/>
      <c r="D5" s="164"/>
      <c r="E5" s="60"/>
      <c r="F5" s="60"/>
      <c r="G5" s="60"/>
      <c r="H5" s="60"/>
      <c r="I5" s="60"/>
      <c r="J5" s="456" t="s">
        <v>110</v>
      </c>
      <c r="K5" s="456"/>
      <c r="L5" s="456"/>
      <c r="M5" s="456"/>
      <c r="N5" s="456"/>
      <c r="O5" s="456"/>
      <c r="P5" s="456"/>
      <c r="Q5" s="456"/>
      <c r="R5" s="451"/>
      <c r="S5" s="451"/>
      <c r="T5" s="451"/>
      <c r="U5" s="164"/>
      <c r="V5" s="164"/>
      <c r="W5" s="55"/>
      <c r="X5" s="28" t="s">
        <v>52</v>
      </c>
      <c r="Y5" s="29" t="s">
        <v>272</v>
      </c>
      <c r="Z5" s="30" t="s">
        <v>273</v>
      </c>
    </row>
    <row r="6" spans="1:26" ht="29.25" customHeight="1" x14ac:dyDescent="0.25">
      <c r="A6" s="448" t="s">
        <v>197</v>
      </c>
      <c r="B6" s="448" t="s">
        <v>196</v>
      </c>
      <c r="C6" s="448" t="s">
        <v>115</v>
      </c>
      <c r="D6" s="448" t="s">
        <v>116</v>
      </c>
      <c r="E6" s="457" t="s">
        <v>112</v>
      </c>
      <c r="F6" s="462" t="s">
        <v>175</v>
      </c>
      <c r="G6" s="463"/>
      <c r="H6" s="457"/>
      <c r="I6" s="207"/>
      <c r="J6" s="459" t="s">
        <v>105</v>
      </c>
      <c r="K6" s="460"/>
      <c r="L6" s="460"/>
      <c r="M6" s="460"/>
      <c r="N6" s="461"/>
      <c r="O6" s="459" t="s">
        <v>109</v>
      </c>
      <c r="P6" s="460"/>
      <c r="Q6" s="461"/>
      <c r="R6" s="452"/>
      <c r="S6" s="452"/>
      <c r="T6" s="452"/>
      <c r="X6" s="33" t="s">
        <v>55</v>
      </c>
      <c r="Y6" s="36">
        <v>0.01</v>
      </c>
      <c r="Z6" s="35">
        <v>0.2</v>
      </c>
    </row>
    <row r="7" spans="1:26" s="49" customFormat="1" ht="72" thickBot="1" x14ac:dyDescent="0.3">
      <c r="A7" s="455"/>
      <c r="B7" s="455"/>
      <c r="C7" s="449"/>
      <c r="D7" s="449"/>
      <c r="E7" s="458"/>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43.5" thickBot="1" x14ac:dyDescent="0.3">
      <c r="A8" s="436" t="str">
        <f>'2 CONTEXTO E IDENTIFICACIÓN'!A9</f>
        <v>R1</v>
      </c>
      <c r="B8" s="439" t="str">
        <f>+'2 CONTEXTO E IDENTIFICACIÓN'!E9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C8" s="442">
        <f>+'3 PROBABIL E IMPACTO INHERENTE'!E9</f>
        <v>0.6</v>
      </c>
      <c r="D8" s="445">
        <f>+'3 PROBABIL E IMPACTO INHERENTE'!M9</f>
        <v>0.6</v>
      </c>
      <c r="E8" s="68">
        <v>1</v>
      </c>
      <c r="F8" s="71" t="s">
        <v>302</v>
      </c>
      <c r="G8" s="71" t="s">
        <v>303</v>
      </c>
      <c r="H8" s="71" t="s">
        <v>304</v>
      </c>
      <c r="I8" s="318" t="str">
        <f t="shared" ref="I8:I39" si="0">+CONCATENATE(F8," ",G8," ",H8)</f>
        <v>Jefe de producción,  realiza validación de orden médica, con el fin de incrementar la seguridad del paciente mediante la prevención de errores de medicación.</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0.6</v>
      </c>
      <c r="U8" s="430">
        <f>+IF(S11="","",S11)</f>
        <v>0.12959999999999999</v>
      </c>
      <c r="V8" s="433">
        <f>+IF(T11="","",T11)</f>
        <v>0.6</v>
      </c>
      <c r="X8" s="41" t="s">
        <v>59</v>
      </c>
      <c r="Y8" s="36">
        <v>0.41</v>
      </c>
      <c r="Z8" s="35">
        <v>0.6</v>
      </c>
    </row>
    <row r="9" spans="1:26" ht="86.25" thickBot="1" x14ac:dyDescent="0.3">
      <c r="A9" s="437"/>
      <c r="B9" s="440"/>
      <c r="C9" s="443"/>
      <c r="D9" s="446"/>
      <c r="E9" s="69">
        <v>2</v>
      </c>
      <c r="F9" s="231" t="s">
        <v>307</v>
      </c>
      <c r="G9" s="231" t="s">
        <v>305</v>
      </c>
      <c r="H9" s="231" t="s">
        <v>306</v>
      </c>
      <c r="I9" s="319" t="str">
        <f t="shared" si="0"/>
        <v>Jefe de producción, Químico preparador y Jefe de calidad, encargados de realizar los controles de calidad  antes, durante y después de la preparación, asi: 
Antes - Jefe de producción
Durante - químico preparador
Después - jefe de calidad</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6" t="s">
        <v>98</v>
      </c>
      <c r="P9" s="6" t="s">
        <v>100</v>
      </c>
      <c r="Q9" s="6" t="s">
        <v>103</v>
      </c>
      <c r="R9" s="334">
        <f t="shared" ref="R9:R11" si="1">+IFERROR(K9+N9,"")</f>
        <v>0.4</v>
      </c>
      <c r="S9" s="334">
        <f>IF(L9='11 FORMULAS'!$P$5,S8-(S8*R9),S8)</f>
        <v>0.216</v>
      </c>
      <c r="T9" s="334">
        <f>IF(L9='11 FORMULAS'!$P$6,T8-(T8*R9),T8)</f>
        <v>0.6</v>
      </c>
      <c r="U9" s="431"/>
      <c r="V9" s="434"/>
      <c r="X9" s="42" t="s">
        <v>61</v>
      </c>
      <c r="Y9" s="36">
        <v>0.61</v>
      </c>
      <c r="Z9" s="35">
        <v>0.8</v>
      </c>
    </row>
    <row r="10" spans="1:26" ht="59.25" customHeight="1" x14ac:dyDescent="0.25">
      <c r="A10" s="437"/>
      <c r="B10" s="440"/>
      <c r="C10" s="443"/>
      <c r="D10" s="446"/>
      <c r="E10" s="69">
        <v>3</v>
      </c>
      <c r="F10" s="231" t="s">
        <v>308</v>
      </c>
      <c r="G10" s="231" t="s">
        <v>309</v>
      </c>
      <c r="H10" s="231" t="s">
        <v>310</v>
      </c>
      <c r="I10" s="319" t="str">
        <f t="shared" si="0"/>
        <v>Regente de farmacia y jefe de servicio,  realiza doble chequeo en dispensación y recepción,  con el fin de detectar errores para administrar medicamentos.</v>
      </c>
      <c r="J10" s="1" t="s">
        <v>106</v>
      </c>
      <c r="K10" s="65">
        <f>+IF(J10='11 FORMULAS'!$E$4,'11 FORMULAS'!$F$4,IF(J10='11 FORMULAS'!$E$5,'11 FORMULAS'!$F$5,IF(J10='11 FORMULAS'!$E$6,'11 FORMULAS'!$F$6,"")))</f>
        <v>0.25</v>
      </c>
      <c r="L10" s="65" t="str">
        <f>+IF(OR(J10='11 FORMULAS'!$O$4,J10='11 FORMULAS'!$O$5),'11 FORMULAS'!$P$5,IF(J10='11 FORMULAS'!$O$6,'11 FORMULAS'!$P$6,""))</f>
        <v>Probabilidad</v>
      </c>
      <c r="M10" s="1" t="s">
        <v>95</v>
      </c>
      <c r="N10" s="65">
        <f>+IF(M10='11 FORMULAS'!$H$4,'11 FORMULAS'!$I$4,IF(M10='11 FORMULAS'!$H$5,'11 FORMULAS'!$I$5,""))</f>
        <v>0.15</v>
      </c>
      <c r="O10" s="6" t="s">
        <v>98</v>
      </c>
      <c r="P10" s="6" t="s">
        <v>100</v>
      </c>
      <c r="Q10" s="6" t="s">
        <v>103</v>
      </c>
      <c r="R10" s="334">
        <f>+IFERROR(K10+N10,"")</f>
        <v>0.4</v>
      </c>
      <c r="S10" s="334">
        <f>IF(L10='11 FORMULAS'!$P$5,S9-(S9*R10),S9)</f>
        <v>0.12959999999999999</v>
      </c>
      <c r="T10" s="334">
        <f>IF(L10='11 FORMULAS'!$P$6,T9-(T9*R10),T9)</f>
        <v>0.6</v>
      </c>
      <c r="U10" s="431"/>
      <c r="V10" s="434"/>
      <c r="X10" s="43" t="s">
        <v>62</v>
      </c>
      <c r="Y10" s="36">
        <v>0.81</v>
      </c>
      <c r="Z10" s="35">
        <v>1</v>
      </c>
    </row>
    <row r="11" spans="1:26" ht="15"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0.12959999999999999</v>
      </c>
      <c r="T11" s="335">
        <f>IF(L11='11 FORMULAS'!$P$6,T10-(T10*R11),T10)</f>
        <v>0.6</v>
      </c>
      <c r="U11" s="432"/>
      <c r="V11" s="435"/>
      <c r="X11" s="44"/>
      <c r="Y11" s="45"/>
      <c r="Z11" s="46"/>
    </row>
    <row r="12" spans="1:26" ht="128.25" x14ac:dyDescent="0.25">
      <c r="A12" s="436" t="str">
        <f>'2 CONTEXTO E IDENTIFICACIÓN'!A10</f>
        <v>R2</v>
      </c>
      <c r="B12" s="439" t="str">
        <f>+'2 CONTEXTO E IDENTIFICACIÓN'!E10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C12" s="442">
        <f>+'3 PROBABIL E IMPACTO INHERENTE'!E10</f>
        <v>0.6</v>
      </c>
      <c r="D12" s="445">
        <f>+'3 PROBABIL E IMPACTO INHERENTE'!M10</f>
        <v>0.8</v>
      </c>
      <c r="E12" s="68">
        <v>1</v>
      </c>
      <c r="F12" s="71" t="s">
        <v>311</v>
      </c>
      <c r="G12" s="71" t="s">
        <v>312</v>
      </c>
      <c r="H12" s="71" t="s">
        <v>313</v>
      </c>
      <c r="I12" s="318" t="str">
        <f t="shared" si="0"/>
        <v>Contratista especializado realiza mensualmente, controles y validaciones microbiológicas de las unidosis elaboradas en la central de mezclas así como a los ambientes y al personal,  lo cual permite verificar que se estén empleando las técnicas de asepsia y antisepsia que garanticen la esterilidad y apirogenicidad de los preparados.
Evidencia: Mediante los informes de control microbiológico y  seguimiento mensual a través de evaluaciones microbiológicos.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0.8</v>
      </c>
      <c r="U12" s="430">
        <f>+IF(S15="","",S15)</f>
        <v>0.36</v>
      </c>
      <c r="V12" s="433">
        <f>+IF(T15="","",T15)</f>
        <v>0.8</v>
      </c>
      <c r="X12" s="329"/>
      <c r="Y12" s="330"/>
      <c r="Z12" s="330"/>
    </row>
    <row r="13" spans="1:26" ht="15" x14ac:dyDescent="0.25">
      <c r="A13" s="437"/>
      <c r="B13" s="440"/>
      <c r="C13" s="443"/>
      <c r="D13" s="44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0.36</v>
      </c>
      <c r="T13" s="334">
        <f>IF(L13='11 FORMULAS'!$P$6,T12-(T12*R13),T12)</f>
        <v>0.8</v>
      </c>
      <c r="U13" s="431"/>
      <c r="V13" s="434"/>
      <c r="X13" s="329"/>
      <c r="Y13" s="330"/>
      <c r="Z13" s="330"/>
    </row>
    <row r="14" spans="1:26" ht="16.5"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0.8</v>
      </c>
      <c r="U14" s="431"/>
      <c r="V14" s="434"/>
      <c r="X14" s="329"/>
      <c r="Y14" s="330"/>
      <c r="Z14" s="330"/>
    </row>
    <row r="15" spans="1:26" ht="19.5" customHeight="1"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0.8</v>
      </c>
      <c r="U15" s="432"/>
      <c r="V15" s="435"/>
    </row>
    <row r="16" spans="1:26" ht="42" customHeight="1" x14ac:dyDescent="0.25">
      <c r="A16" s="436" t="str">
        <f>'2 CONTEXTO E IDENTIFICACIÓN'!A11</f>
        <v>R3</v>
      </c>
      <c r="B16" s="439" t="str">
        <f>+'2 CONTEXTO E IDENTIFICACIÓN'!E11</f>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C16" s="442">
        <f>+'3 PROBABIL E IMPACTO INHERENTE'!E11</f>
        <v>0.4</v>
      </c>
      <c r="D16" s="445">
        <f>+'3 PROBABIL E IMPACTO INHERENTE'!M11</f>
        <v>1</v>
      </c>
      <c r="E16" s="68">
        <v>1</v>
      </c>
      <c r="F16" s="71" t="s">
        <v>331</v>
      </c>
      <c r="G16" s="71" t="s">
        <v>332</v>
      </c>
      <c r="H16" s="71" t="s">
        <v>335</v>
      </c>
      <c r="I16" s="318" t="str">
        <f t="shared" si="0"/>
        <v>Director técnico de servicio farmacéutico realiza Plan Anual de Adquisiciones  y gestiona con junta directiva  presupuesto.</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0.24</v>
      </c>
      <c r="T16" s="333">
        <f>IF(L16='11 FORMULAS'!$P$6,D16-(D16*R16),D16)</f>
        <v>1</v>
      </c>
      <c r="U16" s="430">
        <f>+IF(S19="","",S19)</f>
        <v>0.14399999999999999</v>
      </c>
      <c r="V16" s="433">
        <f>+IF(T19="","",T19)</f>
        <v>1</v>
      </c>
      <c r="X16" s="329"/>
      <c r="Y16" s="330"/>
      <c r="Z16" s="330"/>
    </row>
    <row r="17" spans="1:26" ht="36.75" customHeight="1" x14ac:dyDescent="0.25">
      <c r="A17" s="437"/>
      <c r="B17" s="440"/>
      <c r="C17" s="443"/>
      <c r="D17" s="446"/>
      <c r="E17" s="69">
        <v>2</v>
      </c>
      <c r="F17" s="231" t="s">
        <v>333</v>
      </c>
      <c r="G17" s="231" t="s">
        <v>334</v>
      </c>
      <c r="H17" s="231" t="s">
        <v>336</v>
      </c>
      <c r="I17" s="319" t="str">
        <f t="shared" si="0"/>
        <v>Jefe de control de calidad,  realiza ECO y cronograma de mantenimientos.</v>
      </c>
      <c r="J17" s="1" t="s">
        <v>106</v>
      </c>
      <c r="K17" s="65">
        <f>+IF(J17='11 FORMULAS'!$E$4,'11 FORMULAS'!$F$4,IF(J17='11 FORMULAS'!$E$5,'11 FORMULAS'!$F$5,IF(J17='11 FORMULAS'!$E$6,'11 FORMULAS'!$F$6,"")))</f>
        <v>0.25</v>
      </c>
      <c r="L17" s="65" t="str">
        <f>+IF(OR(J17='11 FORMULAS'!$O$4,J17='11 FORMULAS'!$O$5),'11 FORMULAS'!$P$5,IF(J17='11 FORMULAS'!$O$6,'11 FORMULAS'!$P$6,""))</f>
        <v>Probabilidad</v>
      </c>
      <c r="M17" s="1" t="s">
        <v>95</v>
      </c>
      <c r="N17" s="65">
        <f>+IF(M17='11 FORMULAS'!$H$4,'11 FORMULAS'!$I$4,IF(M17='11 FORMULAS'!$H$5,'11 FORMULAS'!$I$5,""))</f>
        <v>0.15</v>
      </c>
      <c r="O17" s="4" t="s">
        <v>98</v>
      </c>
      <c r="P17" s="4" t="s">
        <v>100</v>
      </c>
      <c r="Q17" s="4" t="s">
        <v>103</v>
      </c>
      <c r="R17" s="334">
        <f t="shared" ref="R17" si="4">+IFERROR(K17+N17,"")</f>
        <v>0.4</v>
      </c>
      <c r="S17" s="334">
        <f>IF(L17='11 FORMULAS'!$P$5,S16-(S16*R17),S16)</f>
        <v>0.14399999999999999</v>
      </c>
      <c r="T17" s="334">
        <f>IF(L17='11 FORMULAS'!$P$6,T16-(T16*R17),T16)</f>
        <v>1</v>
      </c>
      <c r="U17" s="431"/>
      <c r="V17" s="434"/>
      <c r="X17" s="329"/>
      <c r="Y17" s="330"/>
      <c r="Z17" s="330"/>
    </row>
    <row r="18" spans="1:26" ht="36.7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0.14399999999999999</v>
      </c>
      <c r="T18" s="334">
        <f>IF(L18='11 FORMULAS'!$P$6,T17-(T17*R18),T17)</f>
        <v>1</v>
      </c>
      <c r="U18" s="431"/>
      <c r="V18" s="434"/>
      <c r="X18" s="329"/>
      <c r="Y18" s="330"/>
      <c r="Z18" s="330"/>
    </row>
    <row r="19" spans="1:26" ht="21.7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0.14399999999999999</v>
      </c>
      <c r="T19" s="335">
        <f>IF(L19='11 FORMULAS'!$P$6,T18-(T18*R19),T18)</f>
        <v>1</v>
      </c>
      <c r="U19" s="432"/>
      <c r="V19" s="435"/>
    </row>
    <row r="20" spans="1:26" ht="144.75" customHeight="1" x14ac:dyDescent="0.25">
      <c r="A20" s="436" t="str">
        <f>'2 CONTEXTO E IDENTIFICACIÓN'!A12</f>
        <v>R4</v>
      </c>
      <c r="B20" s="439" t="str">
        <f>+'2 CONTEXTO E IDENTIFICACIÓN'!E12</f>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C20" s="442">
        <f>+'3 PROBABIL E IMPACTO INHERENTE'!E12</f>
        <v>0.6</v>
      </c>
      <c r="D20" s="445">
        <f>+'3 PROBABIL E IMPACTO INHERENTE'!M12</f>
        <v>0.6</v>
      </c>
      <c r="E20" s="68">
        <v>1</v>
      </c>
      <c r="F20" s="71" t="s">
        <v>314</v>
      </c>
      <c r="G20" s="71" t="s">
        <v>315</v>
      </c>
      <c r="H20" s="71" t="s">
        <v>316</v>
      </c>
      <c r="I20" s="318" t="str">
        <f t="shared" si="0"/>
        <v>Jefe de producción, verifica todos los días, las 24 horas del día, también se tiene en funcionamiento un sistema de alarmas y un personal que las monitoriza constantemente,  lo cual garantiza que la presión del aire medicinal y del oxígeno medicinal, permanezca dentro del intervalo definido asegurando el continuo suministro de gases medicinales, lo cual puede ser evidenciado mediante Reserva de repuestos - reserva de suministros - Control de Stock - Contratos vigentes - contrato de mantenimiento.</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0.36</v>
      </c>
      <c r="T20" s="333">
        <f>IF(L20='11 FORMULAS'!$P$6,D20-(D20*R20),D20)</f>
        <v>0.6</v>
      </c>
      <c r="U20" s="430">
        <f>+IF(S23="","",S23)</f>
        <v>0.36</v>
      </c>
      <c r="V20" s="433">
        <f>+IF(T23="","",T23)</f>
        <v>0.6</v>
      </c>
      <c r="X20" s="329"/>
      <c r="Y20" s="330"/>
      <c r="Z20" s="330"/>
    </row>
    <row r="21" spans="1:26" ht="29.45" customHeight="1"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0.36</v>
      </c>
      <c r="T21" s="334">
        <f>IF(L21='11 FORMULAS'!$P$6,T20-(T20*R21),T20)</f>
        <v>0.6</v>
      </c>
      <c r="U21" s="431"/>
      <c r="V21" s="434"/>
      <c r="X21" s="329"/>
      <c r="Y21" s="330"/>
      <c r="Z21" s="330"/>
    </row>
    <row r="22" spans="1:26" ht="15"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0.36</v>
      </c>
      <c r="T22" s="334">
        <f>IF(L22='11 FORMULAS'!$P$6,T21-(T21*R22),T21)</f>
        <v>0.6</v>
      </c>
      <c r="U22" s="431"/>
      <c r="V22" s="434"/>
      <c r="X22" s="329"/>
      <c r="Y22" s="330"/>
      <c r="Z22" s="330"/>
    </row>
    <row r="23" spans="1:26" ht="15"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0.36</v>
      </c>
      <c r="T23" s="335">
        <f>IF(L23='11 FORMULAS'!$P$6,T22-(T22*R23),T22)</f>
        <v>0.6</v>
      </c>
      <c r="U23" s="432"/>
      <c r="V23" s="435"/>
    </row>
    <row r="24" spans="1:26" ht="90" customHeight="1" x14ac:dyDescent="0.25">
      <c r="A24" s="436" t="str">
        <f>'2 CONTEXTO E IDENTIFICACIÓN'!A13</f>
        <v>R5</v>
      </c>
      <c r="B24" s="439" t="str">
        <f>+'2 CONTEXTO E IDENTIFICACIÓN'!E13</f>
        <v>Posibilidad de pérdida Económica y Reputacional  por recepcionar productos farmacéuticos fraudulentos o adulterados,  debido a la selección inadecuada de proveedores y la no realización de inspección técnica de los productos recibidos</v>
      </c>
      <c r="C24" s="442">
        <f>+'3 PROBABIL E IMPACTO INHERENTE'!E13</f>
        <v>0.6</v>
      </c>
      <c r="D24" s="445">
        <f>+'3 PROBABIL E IMPACTO INHERENTE'!M13</f>
        <v>0.8</v>
      </c>
      <c r="E24" s="68">
        <v>1</v>
      </c>
      <c r="F24" s="71" t="s">
        <v>317</v>
      </c>
      <c r="G24" s="71" t="s">
        <v>318</v>
      </c>
      <c r="H24" s="71" t="s">
        <v>319</v>
      </c>
      <c r="I24" s="318" t="str">
        <f t="shared" si="0"/>
        <v>Director técnico y químico farmacéutico,  realizan evaluación técnica de requisitos habilitantes, evaluación antes de contratar y auditoria a proveedores críticos,  por otra parte regente de farmacia con verificación de químico farmacéutico realizan  inspección  administrativa y técnica de los productos recibidos.</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3">
        <f>+IFERROR(K24+N24,"")</f>
        <v>0.4</v>
      </c>
      <c r="S24" s="333">
        <f>IF(L24='11 FORMULAS'!$P$5,C24-(C24*R24),C24)</f>
        <v>0.36</v>
      </c>
      <c r="T24" s="333">
        <f>IF(L24='11 FORMULAS'!$P$6,D24-(D24*R24),D24)</f>
        <v>0.8</v>
      </c>
      <c r="U24" s="430">
        <f>+IF(S27="","",S27)</f>
        <v>0.36</v>
      </c>
      <c r="V24" s="433">
        <f>+IF(T27="","",T27)</f>
        <v>0.8</v>
      </c>
      <c r="X24" s="329"/>
      <c r="Y24" s="330"/>
      <c r="Z24" s="330"/>
    </row>
    <row r="25" spans="1:26" ht="15" x14ac:dyDescent="0.25">
      <c r="A25" s="437"/>
      <c r="B25" s="440"/>
      <c r="C25" s="443"/>
      <c r="D25" s="44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0.36</v>
      </c>
      <c r="T25" s="334">
        <f>IF(L25='11 FORMULAS'!$P$6,T24-(T24*R25),T24)</f>
        <v>0.8</v>
      </c>
      <c r="U25" s="431"/>
      <c r="V25" s="434"/>
      <c r="X25" s="329"/>
      <c r="Y25" s="330"/>
      <c r="Z25" s="330"/>
    </row>
    <row r="26" spans="1:26" ht="15"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0.36</v>
      </c>
      <c r="T26" s="334">
        <f>IF(L26='11 FORMULAS'!$P$6,T25-(T25*R26),T25)</f>
        <v>0.8</v>
      </c>
      <c r="U26" s="431"/>
      <c r="V26" s="434"/>
      <c r="X26" s="329"/>
      <c r="Y26" s="330"/>
      <c r="Z26" s="330"/>
    </row>
    <row r="27" spans="1:26" ht="15"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0.36</v>
      </c>
      <c r="T27" s="335">
        <f>IF(L27='11 FORMULAS'!$P$6,T26-(T26*R27),T26)</f>
        <v>0.8</v>
      </c>
      <c r="U27" s="432"/>
      <c r="V27" s="435"/>
    </row>
    <row r="28" spans="1:26" ht="63" customHeight="1" x14ac:dyDescent="0.25">
      <c r="A28" s="436" t="str">
        <f>'2 CONTEXTO E IDENTIFICACIÓN'!A14</f>
        <v>R6</v>
      </c>
      <c r="B28" s="439" t="str">
        <f>+'2 CONTEXTO E IDENTIFICACIÓN'!E14</f>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C28" s="442">
        <f>+'3 PROBABIL E IMPACTO INHERENTE'!E14</f>
        <v>0.6</v>
      </c>
      <c r="D28" s="445">
        <f>+'3 PROBABIL E IMPACTO INHERENTE'!M14</f>
        <v>0.6</v>
      </c>
      <c r="E28" s="68">
        <v>1</v>
      </c>
      <c r="F28" s="71" t="s">
        <v>320</v>
      </c>
      <c r="G28" s="71" t="s">
        <v>321</v>
      </c>
      <c r="H28" s="71" t="s">
        <v>322</v>
      </c>
      <c r="I28" s="318" t="str">
        <f t="shared" si="0"/>
        <v>Director técnico de servicio farmacéutico, realiza reporte mensual de gestión de fechas de vencimiento,   lo cual arroja productos próximos   a vencer, vencidos, mayor rotación y ayuda a reclasificarlos.</v>
      </c>
      <c r="J28" s="5" t="s">
        <v>106</v>
      </c>
      <c r="K28" s="64">
        <f>+IF(J28='11 FORMULAS'!$E$4,'11 FORMULAS'!$F$4,IF(J28='11 FORMULAS'!$E$5,'11 FORMULAS'!$F$5,IF(J28='11 FORMULAS'!$E$6,'11 FORMULAS'!$F$6,"")))</f>
        <v>0.25</v>
      </c>
      <c r="L28" s="64" t="str">
        <f>+IF(OR(J28='11 FORMULAS'!$O$4,J28='11 FORMULAS'!$O$5),'11 FORMULAS'!$P$5,IF(J28='11 FORMULAS'!$O$6,'11 FORMULAS'!$P$6,""))</f>
        <v>Probabilidad</v>
      </c>
      <c r="M28" s="5" t="s">
        <v>95</v>
      </c>
      <c r="N28" s="64">
        <f>+IF(M28='11 FORMULAS'!$H$4,'11 FORMULAS'!$I$4,IF(M28='11 FORMULAS'!$H$5,'11 FORMULAS'!$I$5,""))</f>
        <v>0.15</v>
      </c>
      <c r="O28" s="6" t="s">
        <v>98</v>
      </c>
      <c r="P28" s="6" t="s">
        <v>100</v>
      </c>
      <c r="Q28" s="6" t="s">
        <v>103</v>
      </c>
      <c r="R28" s="333">
        <f>+IFERROR(K28+N28,"")</f>
        <v>0.4</v>
      </c>
      <c r="S28" s="333">
        <f>IF(L28='11 FORMULAS'!$P$5,C28-(C28*R28),C28)</f>
        <v>0.36</v>
      </c>
      <c r="T28" s="333">
        <f>IF(L28='11 FORMULAS'!$P$6,D28-(D28*R28),D28)</f>
        <v>0.6</v>
      </c>
      <c r="U28" s="430">
        <f>+IF(S31="","",S31)</f>
        <v>0.216</v>
      </c>
      <c r="V28" s="433">
        <f>+IF(T31="","",T31)</f>
        <v>0.6</v>
      </c>
      <c r="X28" s="329"/>
      <c r="Y28" s="330"/>
      <c r="Z28" s="330"/>
    </row>
    <row r="29" spans="1:26" ht="45" customHeight="1" x14ac:dyDescent="0.25">
      <c r="A29" s="437"/>
      <c r="B29" s="440"/>
      <c r="C29" s="443"/>
      <c r="D29" s="446"/>
      <c r="E29" s="69">
        <v>2</v>
      </c>
      <c r="F29" s="231" t="s">
        <v>323</v>
      </c>
      <c r="G29" s="231" t="s">
        <v>324</v>
      </c>
      <c r="H29" s="231" t="s">
        <v>325</v>
      </c>
      <c r="I29" s="319" t="str">
        <f t="shared" si="0"/>
        <v>Auxiliar de servicio farmacéutico, realiza semaforización de próximos a vencer, logística inversa y control de inventarios.</v>
      </c>
      <c r="J29" s="1" t="s">
        <v>106</v>
      </c>
      <c r="K29" s="65">
        <f>+IF(J29='11 FORMULAS'!$E$4,'11 FORMULAS'!$F$4,IF(J29='11 FORMULAS'!$E$5,'11 FORMULAS'!$F$5,IF(J29='11 FORMULAS'!$E$6,'11 FORMULAS'!$F$6,"")))</f>
        <v>0.25</v>
      </c>
      <c r="L29" s="65" t="str">
        <f>+IF(OR(J29='11 FORMULAS'!$O$4,J29='11 FORMULAS'!$O$5),'11 FORMULAS'!$P$5,IF(J29='11 FORMULAS'!$O$6,'11 FORMULAS'!$P$6,""))</f>
        <v>Probabilidad</v>
      </c>
      <c r="M29" s="1" t="s">
        <v>95</v>
      </c>
      <c r="N29" s="65">
        <f>+IF(M29='11 FORMULAS'!$H$4,'11 FORMULAS'!$I$4,IF(M29='11 FORMULAS'!$H$5,'11 FORMULAS'!$I$5,""))</f>
        <v>0.15</v>
      </c>
      <c r="O29" s="4" t="s">
        <v>98</v>
      </c>
      <c r="P29" s="4" t="s">
        <v>100</v>
      </c>
      <c r="Q29" s="4" t="s">
        <v>103</v>
      </c>
      <c r="R29" s="334">
        <f t="shared" ref="R29" si="10">+IFERROR(K29+N29,"")</f>
        <v>0.4</v>
      </c>
      <c r="S29" s="334">
        <f>IF(L29='11 FORMULAS'!$P$5,S28-(S28*R29),S28)</f>
        <v>0.216</v>
      </c>
      <c r="T29" s="334">
        <f>IF(L29='11 FORMULAS'!$P$6,T28-(T28*R29),T28)</f>
        <v>0.6</v>
      </c>
      <c r="U29" s="431"/>
      <c r="V29" s="434"/>
      <c r="X29" s="329"/>
      <c r="Y29" s="330"/>
      <c r="Z29" s="330"/>
    </row>
    <row r="30" spans="1:26" ht="15"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f>IF(L30='11 FORMULAS'!$P$5,S29-(S29*R30),S29)</f>
        <v>0.216</v>
      </c>
      <c r="T30" s="334">
        <f>IF(L30='11 FORMULAS'!$P$6,T29-(T29*R30),T29)</f>
        <v>0.6</v>
      </c>
      <c r="U30" s="431"/>
      <c r="V30" s="434"/>
      <c r="X30" s="329"/>
      <c r="Y30" s="330"/>
      <c r="Z30" s="330"/>
    </row>
    <row r="31" spans="1:26" ht="15"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f>IF(L31='11 FORMULAS'!$P$5,S30-(S30*R31),S30)</f>
        <v>0.216</v>
      </c>
      <c r="T31" s="335">
        <f>IF(L31='11 FORMULAS'!$P$6,T30-(T30*R31),T30)</f>
        <v>0.6</v>
      </c>
      <c r="U31" s="432"/>
      <c r="V31" s="435"/>
    </row>
    <row r="32" spans="1:26" ht="101.25" customHeight="1" x14ac:dyDescent="0.25">
      <c r="A32" s="436" t="str">
        <f>'2 CONTEXTO E IDENTIFICACIÓN'!A15</f>
        <v>R7</v>
      </c>
      <c r="B32" s="439" t="str">
        <f>+'2 CONTEXTO E IDENTIFICACIÓN'!E15</f>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C32" s="442">
        <f>+'3 PROBABIL E IMPACTO INHERENTE'!E15</f>
        <v>0.6</v>
      </c>
      <c r="D32" s="445">
        <f>+'3 PROBABIL E IMPACTO INHERENTE'!M15</f>
        <v>0.6</v>
      </c>
      <c r="E32" s="68">
        <v>1</v>
      </c>
      <c r="F32" s="71" t="s">
        <v>326</v>
      </c>
      <c r="G32" s="71" t="s">
        <v>327</v>
      </c>
      <c r="H32" s="71" t="s">
        <v>328</v>
      </c>
      <c r="I32" s="318" t="str">
        <f t="shared" si="0"/>
        <v>Auxiliares de farmacia,  reportan todos los días al coordinador del servicio farmacéutico y personal de apoyo aquellos productos próximos a agotarse,  en procura de que se gestione su compra o préstamo de manera oportuna, lo cual permite dar continuidad a la farmacoterapia según los requerimientos que el personal médico.</v>
      </c>
      <c r="J32" s="5" t="s">
        <v>106</v>
      </c>
      <c r="K32" s="64">
        <f>+IF(J32='11 FORMULAS'!$E$4,'11 FORMULAS'!$F$4,IF(J32='11 FORMULAS'!$E$5,'11 FORMULAS'!$F$5,IF(J32='11 FORMULAS'!$E$6,'11 FORMULAS'!$F$6,"")))</f>
        <v>0.25</v>
      </c>
      <c r="L32" s="64" t="str">
        <f>+IF(OR(J32='11 FORMULAS'!$O$4,J32='11 FORMULAS'!$O$5),'11 FORMULAS'!$P$5,IF(J32='11 FORMULAS'!$O$6,'11 FORMULAS'!$P$6,""))</f>
        <v>Probabilidad</v>
      </c>
      <c r="M32" s="5" t="s">
        <v>95</v>
      </c>
      <c r="N32" s="64">
        <f>+IF(M32='11 FORMULAS'!$H$4,'11 FORMULAS'!$I$4,IF(M32='11 FORMULAS'!$H$5,'11 FORMULAS'!$I$5,""))</f>
        <v>0.15</v>
      </c>
      <c r="O32" s="6" t="s">
        <v>98</v>
      </c>
      <c r="P32" s="6" t="s">
        <v>100</v>
      </c>
      <c r="Q32" s="6" t="s">
        <v>103</v>
      </c>
      <c r="R32" s="333">
        <f>+IFERROR(K32+N32,"")</f>
        <v>0.4</v>
      </c>
      <c r="S32" s="333">
        <f>IF(L32='11 FORMULAS'!$P$5,C32-(C32*R32),C32)</f>
        <v>0.36</v>
      </c>
      <c r="T32" s="333">
        <f>IF(L32='11 FORMULAS'!$P$6,D32-(D32*R32),D32)</f>
        <v>0.6</v>
      </c>
      <c r="U32" s="430">
        <f>+IF(S35="","",S35)</f>
        <v>0.36</v>
      </c>
      <c r="V32" s="433">
        <f>+IF(T35="","",T35)</f>
        <v>0.6</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f>IF(L33='11 FORMULAS'!$P$5,S32-(S32*R33),S32)</f>
        <v>0.36</v>
      </c>
      <c r="T33" s="334">
        <f>IF(L33='11 FORMULAS'!$P$6,T32-(T32*R33),T32)</f>
        <v>0.6</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f>IF(L34='11 FORMULAS'!$P$5,S33-(S33*R34),S33)</f>
        <v>0.36</v>
      </c>
      <c r="T34" s="334">
        <f>IF(L34='11 FORMULAS'!$P$6,T33-(T33*R34),T33)</f>
        <v>0.6</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f>IF(L35='11 FORMULAS'!$P$5,S34-(S34*R35),S34)</f>
        <v>0.36</v>
      </c>
      <c r="T35" s="335">
        <f>IF(L35='11 FORMULAS'!$P$6,T34-(T34*R35),T34)</f>
        <v>0.6</v>
      </c>
      <c r="U35" s="432"/>
      <c r="V35" s="435"/>
    </row>
    <row r="36" spans="1:26" ht="102.75" customHeight="1" x14ac:dyDescent="0.25">
      <c r="A36" s="436" t="str">
        <f>'2 CONTEXTO E IDENTIFICACIÓN'!A16</f>
        <v>R8</v>
      </c>
      <c r="B36" s="439" t="str">
        <f>+'2 CONTEXTO E IDENTIFICACIÓN'!E16</f>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C36" s="442">
        <f>+'3 PROBABIL E IMPACTO INHERENTE'!E16</f>
        <v>0.6</v>
      </c>
      <c r="D36" s="445">
        <f>+'3 PROBABIL E IMPACTO INHERENTE'!M16</f>
        <v>0.8</v>
      </c>
      <c r="E36" s="68">
        <v>1</v>
      </c>
      <c r="F36" s="71" t="s">
        <v>326</v>
      </c>
      <c r="G36" s="71" t="s">
        <v>329</v>
      </c>
      <c r="H36" s="71" t="s">
        <v>330</v>
      </c>
      <c r="I36" s="318" t="str">
        <f t="shared" si="0"/>
        <v>Auxiliares de farmacia, antes de surtir los medicamentos, emplean técnica de codificación de colores, lo cual permite de manera visible alertar sobre productos LASA, y medicamentos de alto riesgo, disminuyendo la probabilidad de errores de dispensación, lo cual se evidencia mediante el registro de calidad de "suministros sin confirmar".</v>
      </c>
      <c r="J36" s="5" t="s">
        <v>106</v>
      </c>
      <c r="K36" s="64">
        <f>+IF(J36='11 FORMULAS'!$E$4,'11 FORMULAS'!$F$4,IF(J36='11 FORMULAS'!$E$5,'11 FORMULAS'!$F$5,IF(J36='11 FORMULAS'!$E$6,'11 FORMULAS'!$F$6,"")))</f>
        <v>0.25</v>
      </c>
      <c r="L36" s="64" t="str">
        <f>+IF(OR(J36='11 FORMULAS'!$O$4,J36='11 FORMULAS'!$O$5),'11 FORMULAS'!$P$5,IF(J36='11 FORMULAS'!$O$6,'11 FORMULAS'!$P$6,""))</f>
        <v>Probabilidad</v>
      </c>
      <c r="M36" s="5" t="s">
        <v>95</v>
      </c>
      <c r="N36" s="64">
        <f>+IF(M36='11 FORMULAS'!$H$4,'11 FORMULAS'!$I$4,IF(M36='11 FORMULAS'!$H$5,'11 FORMULAS'!$I$5,""))</f>
        <v>0.15</v>
      </c>
      <c r="O36" s="6" t="s">
        <v>98</v>
      </c>
      <c r="P36" s="6" t="s">
        <v>100</v>
      </c>
      <c r="Q36" s="6" t="s">
        <v>103</v>
      </c>
      <c r="R36" s="333">
        <f>+IFERROR(K36+N36,"")</f>
        <v>0.4</v>
      </c>
      <c r="S36" s="333">
        <f>IF(L36='11 FORMULAS'!$P$5,C36-(C36*R36),C36)</f>
        <v>0.36</v>
      </c>
      <c r="T36" s="333">
        <f>IF(L36='11 FORMULAS'!$P$6,D36-(D36*R36),D36)</f>
        <v>0.8</v>
      </c>
      <c r="U36" s="430">
        <f>+IF(S39="","",S39)</f>
        <v>0.36</v>
      </c>
      <c r="V36" s="433">
        <f>+IF(T39="","",T39)</f>
        <v>0.8</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f>IF(L37='11 FORMULAS'!$P$5,S36-(S36*R37),S36)</f>
        <v>0.36</v>
      </c>
      <c r="T37" s="334">
        <f>IF(L37='11 FORMULAS'!$P$6,T36-(T36*R37),T36)</f>
        <v>0.8</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f>IF(L38='11 FORMULAS'!$P$5,S37-(S37*R38),S37)</f>
        <v>0.36</v>
      </c>
      <c r="T38" s="334">
        <f>IF(L38='11 FORMULAS'!$P$6,T37-(T37*R38),T37)</f>
        <v>0.8</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f>IF(L39='11 FORMULAS'!$P$5,S38-(S38*R39),S38)</f>
        <v>0.36</v>
      </c>
      <c r="T39" s="335">
        <f>IF(L39='11 FORMULAS'!$P$6,T38-(T38*R39),T38)</f>
        <v>0.8</v>
      </c>
      <c r="U39" s="432"/>
      <c r="V39" s="435"/>
    </row>
    <row r="40" spans="1:26" ht="29.45" customHeight="1" x14ac:dyDescent="0.25">
      <c r="A40" s="436" t="str">
        <f>'2 CONTEXTO E IDENTIFICACIÓN'!A17</f>
        <v>R9</v>
      </c>
      <c r="B40" s="439" t="str">
        <f>+'2 CONTEXTO E IDENTIFICACIÓN'!E17</f>
        <v xml:space="preserve">  </v>
      </c>
      <c r="C40" s="442" t="str">
        <f>+'3 PROBABIL E IMPACTO INHERENTE'!E17</f>
        <v/>
      </c>
      <c r="D40" s="44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0" t="str">
        <f>+IF(S43="","",S43)</f>
        <v/>
      </c>
      <c r="V40" s="433" t="str">
        <f>+IF(T43="","",T43)</f>
        <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E16" sqref="E16"/>
    </sheetView>
  </sheetViews>
  <sheetFormatPr baseColWidth="10" defaultColWidth="14.28515625" defaultRowHeight="12.75" x14ac:dyDescent="0.25"/>
  <cols>
    <col min="1" max="1" width="11.5703125" style="87" customWidth="1"/>
    <col min="2" max="2" width="49.285156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SERVICIO FARMACEUTICO</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76.5" x14ac:dyDescent="0.2">
      <c r="A9" s="104" t="str">
        <f>'2 CONTEXTO E IDENTIFICACIÓN'!A9</f>
        <v>R1</v>
      </c>
      <c r="B9" s="105" t="str">
        <f>+'2 CONTEXTO E IDENTIFICACIÓN'!E9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C9" s="135">
        <f>+'5 VALORACIÓN DEL CONTROL'!S11</f>
        <v>0.12959999999999999</v>
      </c>
      <c r="D9" s="106">
        <f>+'5 VALORACIÓN DEL CONTROL'!T11</f>
        <v>0.6</v>
      </c>
      <c r="E9" s="136" t="str">
        <f>+IF(C9=0,"",IF(C9&lt;=$R$13,$S$13,IF(C9&lt;=$R$12,$S$12,IF(C9&lt;=$R$11,$S$11,IF(C9&lt;=$R$10,$S$10,IF(C9&lt;=$R$9,$S$9,""))))))</f>
        <v>Muy 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14.75" x14ac:dyDescent="0.2">
      <c r="A10" s="104" t="str">
        <f>'2 CONTEXTO E IDENTIFICACIÓN'!A10</f>
        <v>R2</v>
      </c>
      <c r="B10" s="105" t="str">
        <f>+'2 CONTEXTO E IDENTIFICACIÓN'!E10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C10" s="135">
        <f>+'5 VALORACIÓN DEL CONTROL'!S15</f>
        <v>0.36</v>
      </c>
      <c r="D10" s="106">
        <f>+'5 VALORACIÓN DEL CONTROL'!T15</f>
        <v>0.8</v>
      </c>
      <c r="E10" s="136" t="str">
        <f t="shared" ref="E10:E28" si="0">+IF(C10=0,"",IF(C10&lt;=$R$13,$S$13,IF(C10&lt;=$R$12,$S$12,IF(C10&lt;=$R$11,$S$11,IF(C10&lt;=$R$10,$S$10,IF(C10&lt;=$R$9,$S$9,""))))))</f>
        <v>Baja</v>
      </c>
      <c r="F10" s="136" t="str">
        <f t="shared" ref="F10:F28" si="1">+IF(D10=0,"",IF(D10&lt;=$T$7,$T$8,IF(D10&lt;=$U$7,$U$8,IF(D10&lt;=$V$7,$V$8,IF(D10&lt;=$W$7,$W$8,IF(D10&lt;=$X$7,$X$8,""))))))</f>
        <v>Mayor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Alto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89.25" x14ac:dyDescent="0.2">
      <c r="A11" s="104" t="str">
        <f>'2 CONTEXTO E IDENTIFICACIÓN'!A11</f>
        <v>R3</v>
      </c>
      <c r="B11" s="105" t="str">
        <f>+'2 CONTEXTO E IDENTIFICACIÓN'!E11</f>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C11" s="135">
        <f>+'5 VALORACIÓN DEL CONTROL'!S19</f>
        <v>0.14399999999999999</v>
      </c>
      <c r="D11" s="106">
        <f>+'5 VALORACIÓN DEL CONTROL'!T19</f>
        <v>1</v>
      </c>
      <c r="E11" s="136" t="str">
        <f t="shared" si="0"/>
        <v>Muy Baja</v>
      </c>
      <c r="F11" s="136" t="str">
        <f t="shared" si="1"/>
        <v>Catastrófico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Extremo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89.25" x14ac:dyDescent="0.2">
      <c r="A12" s="104" t="str">
        <f>'2 CONTEXTO E IDENTIFICACIÓN'!A12</f>
        <v>R4</v>
      </c>
      <c r="B12" s="105" t="str">
        <f>+'2 CONTEXTO E IDENTIFICACIÓN'!E12</f>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C12" s="135">
        <f>+'5 VALORACIÓN DEL CONTROL'!S23</f>
        <v>0.36</v>
      </c>
      <c r="D12" s="106">
        <f>+'5 VALORACIÓN DEL CONTROL'!T23</f>
        <v>0.6</v>
      </c>
      <c r="E12" s="136" t="str">
        <f t="shared" si="0"/>
        <v>Baja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R4  R6 R7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R2   R5   R8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64.5" thickBot="1" x14ac:dyDescent="0.25">
      <c r="A13" s="104" t="str">
        <f>'2 CONTEXTO E IDENTIFICACIÓN'!A13</f>
        <v>R5</v>
      </c>
      <c r="B13" s="105" t="str">
        <f>+'2 CONTEXTO E IDENTIFICACIÓN'!E13</f>
        <v>Posibilidad de pérdida Económica y Reputacional  por recepcionar productos farmacéuticos fraudulentos o adulterados,  debido a la selección inadecuada de proveedores y la no realización de inspección técnica de los productos recibidos</v>
      </c>
      <c r="C13" s="135">
        <f>+'5 VALORACIÓN DEL CONTROL'!S27</f>
        <v>0.36</v>
      </c>
      <c r="D13" s="106">
        <f>+'5 VALORACIÓN DEL CONTROL'!T27</f>
        <v>0.8</v>
      </c>
      <c r="E13" s="136" t="str">
        <f t="shared" si="0"/>
        <v>Baja</v>
      </c>
      <c r="F13" s="136" t="str">
        <f t="shared" si="1"/>
        <v>Mayor</v>
      </c>
      <c r="G13" s="105" t="str">
        <f t="shared" si="2"/>
        <v>Alto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R1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R3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127.5" x14ac:dyDescent="0.2">
      <c r="A14" s="104" t="str">
        <f>'2 CONTEXTO E IDENTIFICACIÓN'!A14</f>
        <v>R6</v>
      </c>
      <c r="B14" s="105" t="str">
        <f>+'2 CONTEXTO E IDENTIFICACIÓN'!E14</f>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C14" s="135">
        <f>+'5 VALORACIÓN DEL CONTROL'!S31</f>
        <v>0.216</v>
      </c>
      <c r="D14" s="106">
        <f>+'5 VALORACIÓN DEL CONTROL'!T31</f>
        <v>0.6</v>
      </c>
      <c r="E14" s="136" t="str">
        <f t="shared" si="0"/>
        <v>Baja</v>
      </c>
      <c r="F14" s="136" t="str">
        <f t="shared" si="1"/>
        <v>Moderado</v>
      </c>
      <c r="G14" s="105" t="str">
        <f t="shared" si="2"/>
        <v>Moderado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89.25" x14ac:dyDescent="0.2">
      <c r="A15" s="104" t="str">
        <f>'2 CONTEXTO E IDENTIFICACIÓN'!A15</f>
        <v>R7</v>
      </c>
      <c r="B15" s="105" t="str">
        <f>+'2 CONTEXTO E IDENTIFICACIÓN'!E15</f>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C15" s="135">
        <f>+'5 VALORACIÓN DEL CONTROL'!S35</f>
        <v>0.36</v>
      </c>
      <c r="D15" s="106">
        <f>+'5 VALORACIÓN DEL CONTROL'!T35</f>
        <v>0.6</v>
      </c>
      <c r="E15" s="136" t="str">
        <f t="shared" si="0"/>
        <v>Baja</v>
      </c>
      <c r="F15" s="136" t="str">
        <f t="shared" si="1"/>
        <v>Moderado</v>
      </c>
      <c r="G15" s="105" t="str">
        <f t="shared" si="2"/>
        <v>Moderado</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102" x14ac:dyDescent="0.2">
      <c r="A16" s="104" t="str">
        <f>'2 CONTEXTO E IDENTIFICACIÓN'!A16</f>
        <v>R8</v>
      </c>
      <c r="B16" s="105" t="str">
        <f>+'2 CONTEXTO E IDENTIFICACIÓN'!E16</f>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C16" s="135">
        <f>+'5 VALORACIÓN DEL CONTROL'!S39</f>
        <v>0.36</v>
      </c>
      <c r="D16" s="106">
        <f>+'5 VALORACIÓN DEL CONTROL'!T39</f>
        <v>0.8</v>
      </c>
      <c r="E16" s="136" t="str">
        <f t="shared" si="0"/>
        <v>Baja</v>
      </c>
      <c r="F16" s="136" t="str">
        <f t="shared" si="1"/>
        <v>Mayor</v>
      </c>
      <c r="G16" s="105" t="str">
        <f t="shared" si="2"/>
        <v>Alto</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SERVICIO FARMACEUTICO</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R1   R4  R6 R7             </v>
      </c>
      <c r="F12" s="108" t="str">
        <f>+'4 MAPA CALOR INHERENTE'!L11</f>
        <v xml:space="preserve"> R2   R5   R8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R3                 </v>
      </c>
      <c r="H13" s="107"/>
      <c r="I13" s="424"/>
      <c r="J13" s="98" t="s">
        <v>57</v>
      </c>
      <c r="K13" s="116" t="str">
        <f>+'6 MAPA CALOR RESIDUAL'!K12</f>
        <v xml:space="preserve">                   </v>
      </c>
      <c r="L13" s="112" t="str">
        <f>+'6 MAPA CALOR RESIDUAL'!L12</f>
        <v xml:space="preserve">                   </v>
      </c>
      <c r="M13" s="112" t="str">
        <f>+'6 MAPA CALOR RESIDUAL'!M12</f>
        <v xml:space="preserve">   R4  R6 R7             </v>
      </c>
      <c r="N13" s="108" t="str">
        <f>+'6 MAPA CALOR RESIDUAL'!N12</f>
        <v xml:space="preserve"> R2   R5   R8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R1                   </v>
      </c>
      <c r="N14" s="120" t="str">
        <f>+'6 MAPA CALOR RESIDUAL'!N13</f>
        <v xml:space="preserve">                   </v>
      </c>
      <c r="O14" s="121" t="str">
        <f>+'6 MAPA CALOR RESIDUAL'!O13</f>
        <v xml:space="preserve">  R3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87" zoomScaleNormal="87" workbookViewId="0">
      <pane xSplit="1" ySplit="8" topLeftCell="W13" activePane="bottomRight" state="frozen"/>
      <selection pane="topRight" activeCell="B1" sqref="B1"/>
      <selection pane="bottomLeft" activeCell="A7" sqref="A7"/>
      <selection pane="bottomRight" activeCell="W14" sqref="W14"/>
    </sheetView>
  </sheetViews>
  <sheetFormatPr baseColWidth="10" defaultColWidth="14.28515625" defaultRowHeight="12.75" x14ac:dyDescent="0.25"/>
  <cols>
    <col min="1" max="1" width="21" style="87" customWidth="1"/>
    <col min="2" max="2" width="52.1406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31.140625" style="92" customWidth="1"/>
    <col min="18" max="18" width="20.85546875" style="92" customWidth="1"/>
    <col min="19" max="19" width="17.7109375" style="143" bestFit="1" customWidth="1"/>
    <col min="20" max="20" width="13.5703125" style="143" customWidth="1"/>
    <col min="21" max="21" width="66.28515625" style="92" customWidth="1"/>
    <col min="22" max="22" width="86.85546875" style="92" customWidth="1"/>
    <col min="23" max="23" width="77.285156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SERVICIO FARMACEUTICO</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89.75" customHeight="1" x14ac:dyDescent="0.2">
      <c r="A9" s="104" t="str">
        <f>'2 CONTEXTO E IDENTIFICACIÓN'!A9</f>
        <v>R1</v>
      </c>
      <c r="B9" s="105" t="str">
        <f>+'2 CONTEXTO E IDENTIFICACIÓN'!E9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C9" s="141">
        <f>+'3 PROBABIL E IMPACTO INHERENTE'!E9</f>
        <v>0.6</v>
      </c>
      <c r="D9" s="141">
        <f>+'3 PROBABIL E IMPACTO INHERENTE'!M9</f>
        <v>0.6</v>
      </c>
      <c r="E9" s="136" t="str">
        <f>+'4 MAPA CALOR INHERENTE'!C9</f>
        <v>Media</v>
      </c>
      <c r="F9" s="136" t="str">
        <f>+'4 MAPA CALOR INHERENTE'!D9</f>
        <v>Moderado</v>
      </c>
      <c r="G9" s="105" t="str">
        <f>+'4 MAPA CALOR INHERENTE'!E9</f>
        <v>Moderado</v>
      </c>
      <c r="H9" s="135">
        <f>+'6 MAPA CALOR RESIDUAL'!C9</f>
        <v>0.12959999999999999</v>
      </c>
      <c r="I9" s="106">
        <f>+'6 MAPA CALOR RESIDUAL'!D9</f>
        <v>0.6</v>
      </c>
      <c r="J9" s="136" t="str">
        <f>+'6 MAPA CALOR RESIDUAL'!E9</f>
        <v>Muy 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337</v>
      </c>
      <c r="S9" s="340">
        <v>44927</v>
      </c>
      <c r="T9" s="340">
        <v>45291</v>
      </c>
      <c r="U9" s="233" t="s">
        <v>343</v>
      </c>
      <c r="V9" s="233" t="s">
        <v>352</v>
      </c>
      <c r="W9" s="233" t="s">
        <v>352</v>
      </c>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20.75" customHeight="1" x14ac:dyDescent="0.2">
      <c r="A10" s="104" t="str">
        <f>'2 CONTEXTO E IDENTIFICACIÓN'!A10</f>
        <v>R2</v>
      </c>
      <c r="B10" s="105" t="str">
        <f>+'2 CONTEXTO E IDENTIFICACIÓN'!E10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C10" s="141">
        <f>+'3 PROBABIL E IMPACTO INHERENTE'!E10</f>
        <v>0.6</v>
      </c>
      <c r="D10" s="141">
        <f>+'3 PROBABIL E IMPACTO INHERENTE'!M10</f>
        <v>0.8</v>
      </c>
      <c r="E10" s="136" t="str">
        <f>+'4 MAPA CALOR INHERENTE'!C10</f>
        <v>Media</v>
      </c>
      <c r="F10" s="136" t="str">
        <f>+'4 MAPA CALOR INHERENTE'!D10</f>
        <v>Mayor</v>
      </c>
      <c r="G10" s="105" t="str">
        <f>+'4 MAPA CALOR INHERENTE'!E10</f>
        <v>Alto</v>
      </c>
      <c r="H10" s="135">
        <f>+'5 VALORACIÓN DEL CONTROL'!S15</f>
        <v>0.36</v>
      </c>
      <c r="I10" s="106">
        <f>+'5 VALORACIÓN DEL CONTROL'!T15</f>
        <v>0.8</v>
      </c>
      <c r="J10" s="136" t="str">
        <f t="shared" ref="J10:J28" si="3">+IF(H10=0,"",IF(H10&lt;=$AD$13,$AE$13,IF(H10&lt;=$AD$12,$AE$12,IF(H10&lt;=$AD$11,$AE$11,IF(H10&lt;=$AD$10,$AE$10,IF(H10&lt;=$AD$9,$AE$9,""))))))</f>
        <v>Baja</v>
      </c>
      <c r="K10" s="136" t="str">
        <f t="shared" ref="K10:K28" si="4">+IF(I10=0,"",IF(I10&lt;=$AF$7,$AF$8,IF(I10&lt;=$AG$7,$AG$8,IF(I10&lt;=$AH$7,$AH$8,IF(I10&lt;=$AI$7,$AI$8,IF(I10&lt;=$AJ$7,$AJ$8,""))))))</f>
        <v>Mayor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Alto</v>
      </c>
      <c r="M10" s="105" t="str">
        <f t="shared" si="0"/>
        <v>Requiere Plan de Acción</v>
      </c>
      <c r="N10" s="105" t="str">
        <f t="shared" si="1"/>
        <v>Reducir_mitigar_Transferir_Evitar</v>
      </c>
      <c r="O10" s="233"/>
      <c r="P10" s="105">
        <f t="shared" si="2"/>
        <v>0</v>
      </c>
      <c r="Q10" s="339" t="s">
        <v>340</v>
      </c>
      <c r="R10" s="339" t="s">
        <v>337</v>
      </c>
      <c r="S10" s="340">
        <v>44927</v>
      </c>
      <c r="T10" s="340">
        <v>45291</v>
      </c>
      <c r="U10" s="233" t="s">
        <v>344</v>
      </c>
      <c r="V10" s="233" t="s">
        <v>351</v>
      </c>
      <c r="W10" s="233" t="s">
        <v>358</v>
      </c>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20.75" customHeight="1" x14ac:dyDescent="0.2">
      <c r="A11" s="104" t="str">
        <f>'2 CONTEXTO E IDENTIFICACIÓN'!A11</f>
        <v>R3</v>
      </c>
      <c r="B11" s="105" t="str">
        <f>+'2 CONTEXTO E IDENTIFICACIÓN'!E11</f>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C11" s="141">
        <f>+'3 PROBABIL E IMPACTO INHERENTE'!E11</f>
        <v>0.4</v>
      </c>
      <c r="D11" s="141">
        <f>+'3 PROBABIL E IMPACTO INHERENTE'!M11</f>
        <v>1</v>
      </c>
      <c r="E11" s="136" t="str">
        <f>+'4 MAPA CALOR INHERENTE'!C11</f>
        <v>Baja</v>
      </c>
      <c r="F11" s="136" t="str">
        <f>+'4 MAPA CALOR INHERENTE'!D11</f>
        <v>Catastrófico</v>
      </c>
      <c r="G11" s="105" t="str">
        <f>+'4 MAPA CALOR INHERENTE'!E11</f>
        <v>Extremo</v>
      </c>
      <c r="H11" s="135">
        <f>+'5 VALORACIÓN DEL CONTROL'!S19</f>
        <v>0.14399999999999999</v>
      </c>
      <c r="I11" s="106">
        <f>+'5 VALORACIÓN DEL CONTROL'!T19</f>
        <v>1</v>
      </c>
      <c r="J11" s="136" t="str">
        <f t="shared" si="3"/>
        <v>Muy Baja</v>
      </c>
      <c r="K11" s="136" t="str">
        <f t="shared" si="4"/>
        <v>Catastrófico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Extremo</v>
      </c>
      <c r="M11" s="105" t="str">
        <f t="shared" si="0"/>
        <v>Requiere Plan de Acción</v>
      </c>
      <c r="N11" s="105" t="str">
        <f t="shared" si="1"/>
        <v>Reducir_mitigar_Transferir_Evitar</v>
      </c>
      <c r="O11" s="233"/>
      <c r="P11" s="105">
        <f t="shared" si="2"/>
        <v>0</v>
      </c>
      <c r="Q11" s="339" t="s">
        <v>338</v>
      </c>
      <c r="R11" s="339" t="s">
        <v>337</v>
      </c>
      <c r="S11" s="340">
        <v>44927</v>
      </c>
      <c r="T11" s="340">
        <v>45291</v>
      </c>
      <c r="U11" s="233" t="s">
        <v>345</v>
      </c>
      <c r="V11" s="233" t="s">
        <v>354</v>
      </c>
      <c r="W11" s="233" t="s">
        <v>359</v>
      </c>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120.75" customHeight="1" x14ac:dyDescent="0.2">
      <c r="A12" s="104" t="str">
        <f>'2 CONTEXTO E IDENTIFICACIÓN'!A12</f>
        <v>R4</v>
      </c>
      <c r="B12" s="105" t="str">
        <f>+'2 CONTEXTO E IDENTIFICACIÓN'!E12</f>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C12" s="141">
        <f>+'3 PROBABIL E IMPACTO INHERENTE'!E12</f>
        <v>0.6</v>
      </c>
      <c r="D12" s="141">
        <f>+'3 PROBABIL E IMPACTO INHERENTE'!M12</f>
        <v>0.6</v>
      </c>
      <c r="E12" s="136" t="str">
        <f>+'4 MAPA CALOR INHERENTE'!C12</f>
        <v>Media</v>
      </c>
      <c r="F12" s="136" t="str">
        <f>+'4 MAPA CALOR INHERENTE'!D12</f>
        <v>Moderado</v>
      </c>
      <c r="G12" s="105" t="str">
        <f>+'4 MAPA CALOR INHERENTE'!E12</f>
        <v>Moderado</v>
      </c>
      <c r="H12" s="135">
        <f>+'5 VALORACIÓN DEL CONTROL'!S23</f>
        <v>0.36</v>
      </c>
      <c r="I12" s="106">
        <f>+'5 VALORACIÓN DEL CONTROL'!T23</f>
        <v>0.6</v>
      </c>
      <c r="J12" s="136" t="str">
        <f t="shared" si="3"/>
        <v>Baja</v>
      </c>
      <c r="K12" s="136" t="str">
        <f t="shared" si="4"/>
        <v>Moderado</v>
      </c>
      <c r="L12" s="105" t="str">
        <f t="shared" si="5"/>
        <v>Moderado</v>
      </c>
      <c r="M12" s="105" t="str">
        <f t="shared" si="0"/>
        <v>Requiere Plan de Acción</v>
      </c>
      <c r="N12" s="105" t="str">
        <f t="shared" si="1"/>
        <v>Reducir_mitigar_Transferir_Evitar</v>
      </c>
      <c r="O12" s="233"/>
      <c r="P12" s="105">
        <f t="shared" si="2"/>
        <v>0</v>
      </c>
      <c r="Q12" s="339" t="s">
        <v>284</v>
      </c>
      <c r="R12" s="339" t="s">
        <v>337</v>
      </c>
      <c r="S12" s="340">
        <v>44927</v>
      </c>
      <c r="T12" s="340">
        <v>45291</v>
      </c>
      <c r="U12" s="233" t="s">
        <v>346</v>
      </c>
      <c r="V12" s="233" t="s">
        <v>353</v>
      </c>
      <c r="W12" s="233" t="s">
        <v>360</v>
      </c>
      <c r="X12" s="233"/>
      <c r="Y12" s="233"/>
      <c r="Z12" s="233" t="s">
        <v>147</v>
      </c>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20.75" customHeight="1" thickBot="1" x14ac:dyDescent="0.25">
      <c r="A13" s="104" t="str">
        <f>'2 CONTEXTO E IDENTIFICACIÓN'!A13</f>
        <v>R5</v>
      </c>
      <c r="B13" s="105" t="str">
        <f>+'2 CONTEXTO E IDENTIFICACIÓN'!E13</f>
        <v>Posibilidad de pérdida Económica y Reputacional  por recepcionar productos farmacéuticos fraudulentos o adulterados,  debido a la selección inadecuada de proveedores y la no realización de inspección técnica de los productos recibidos</v>
      </c>
      <c r="C13" s="141">
        <f>+'3 PROBABIL E IMPACTO INHERENTE'!E13</f>
        <v>0.6</v>
      </c>
      <c r="D13" s="141">
        <f>+'3 PROBABIL E IMPACTO INHERENTE'!M13</f>
        <v>0.8</v>
      </c>
      <c r="E13" s="136" t="str">
        <f>+'4 MAPA CALOR INHERENTE'!C13</f>
        <v>Media</v>
      </c>
      <c r="F13" s="136" t="str">
        <f>+'4 MAPA CALOR INHERENTE'!D13</f>
        <v>Mayor</v>
      </c>
      <c r="G13" s="105" t="str">
        <f>+'4 MAPA CALOR INHERENTE'!E13</f>
        <v>Alto</v>
      </c>
      <c r="H13" s="135">
        <f>+'5 VALORACIÓN DEL CONTROL'!S27</f>
        <v>0.36</v>
      </c>
      <c r="I13" s="106">
        <f>+'5 VALORACIÓN DEL CONTROL'!T27</f>
        <v>0.8</v>
      </c>
      <c r="J13" s="136" t="str">
        <f t="shared" si="3"/>
        <v>Baja</v>
      </c>
      <c r="K13" s="136" t="str">
        <f t="shared" si="4"/>
        <v>Mayor</v>
      </c>
      <c r="L13" s="105" t="str">
        <f t="shared" si="5"/>
        <v>Alto</v>
      </c>
      <c r="M13" s="105" t="str">
        <f t="shared" si="0"/>
        <v>Requiere Plan de Acción</v>
      </c>
      <c r="N13" s="105" t="str">
        <f t="shared" si="1"/>
        <v>Reducir_mitigar_Transferir_Evitar</v>
      </c>
      <c r="O13" s="233"/>
      <c r="P13" s="105">
        <f t="shared" si="2"/>
        <v>0</v>
      </c>
      <c r="Q13" s="339" t="s">
        <v>341</v>
      </c>
      <c r="R13" s="339" t="s">
        <v>337</v>
      </c>
      <c r="S13" s="340">
        <v>44927</v>
      </c>
      <c r="T13" s="340">
        <v>45291</v>
      </c>
      <c r="U13" s="233" t="s">
        <v>347</v>
      </c>
      <c r="V13" s="233" t="s">
        <v>355</v>
      </c>
      <c r="W13" s="233" t="s">
        <v>361</v>
      </c>
      <c r="X13" s="233"/>
      <c r="Y13" s="233"/>
      <c r="Z13" s="233" t="s">
        <v>147</v>
      </c>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120.75" customHeight="1" x14ac:dyDescent="0.2">
      <c r="A14" s="104" t="str">
        <f>'2 CONTEXTO E IDENTIFICACIÓN'!A14</f>
        <v>R6</v>
      </c>
      <c r="B14" s="105" t="str">
        <f>+'2 CONTEXTO E IDENTIFICACIÓN'!E14</f>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C14" s="141">
        <f>+'3 PROBABIL E IMPACTO INHERENTE'!E14</f>
        <v>0.6</v>
      </c>
      <c r="D14" s="141">
        <f>+'3 PROBABIL E IMPACTO INHERENTE'!M14</f>
        <v>0.6</v>
      </c>
      <c r="E14" s="136" t="str">
        <f>+'4 MAPA CALOR INHERENTE'!C14</f>
        <v>Media</v>
      </c>
      <c r="F14" s="136" t="str">
        <f>+'4 MAPA CALOR INHERENTE'!D14</f>
        <v>Moderado</v>
      </c>
      <c r="G14" s="105" t="str">
        <f>+'4 MAPA CALOR INHERENTE'!E14</f>
        <v>Moderado</v>
      </c>
      <c r="H14" s="135">
        <f>+'5 VALORACIÓN DEL CONTROL'!S31</f>
        <v>0.216</v>
      </c>
      <c r="I14" s="106">
        <f>+'5 VALORACIÓN DEL CONTROL'!T31</f>
        <v>0.6</v>
      </c>
      <c r="J14" s="136" t="str">
        <f t="shared" si="3"/>
        <v>Baja</v>
      </c>
      <c r="K14" s="136" t="str">
        <f t="shared" si="4"/>
        <v>Moderado</v>
      </c>
      <c r="L14" s="105" t="str">
        <f t="shared" si="5"/>
        <v>Moderado</v>
      </c>
      <c r="M14" s="105" t="str">
        <f t="shared" si="0"/>
        <v>Requiere Plan de Acción</v>
      </c>
      <c r="N14" s="105" t="str">
        <f t="shared" si="1"/>
        <v>Reducir_mitigar_Transferir_Evitar</v>
      </c>
      <c r="O14" s="233"/>
      <c r="P14" s="105">
        <f t="shared" si="2"/>
        <v>0</v>
      </c>
      <c r="Q14" s="339" t="s">
        <v>284</v>
      </c>
      <c r="R14" s="339" t="s">
        <v>337</v>
      </c>
      <c r="S14" s="340">
        <v>44927</v>
      </c>
      <c r="T14" s="340">
        <v>45291</v>
      </c>
      <c r="U14" s="233" t="s">
        <v>350</v>
      </c>
      <c r="V14" s="233" t="s">
        <v>362</v>
      </c>
      <c r="W14" s="233" t="s">
        <v>356</v>
      </c>
      <c r="X14" s="233"/>
      <c r="Y14" s="233"/>
      <c r="Z14" s="233" t="s">
        <v>147</v>
      </c>
      <c r="AA14" s="107"/>
      <c r="AB14" s="107"/>
      <c r="AM14" s="91"/>
      <c r="AN14" s="91"/>
      <c r="AO14" s="103"/>
      <c r="AP14" s="113"/>
      <c r="AQ14" s="114"/>
      <c r="AR14" s="111"/>
      <c r="AS14" s="111"/>
      <c r="AT14" s="111"/>
      <c r="AU14" s="111"/>
      <c r="AV14" s="111"/>
      <c r="AW14" s="103"/>
      <c r="AX14" s="103"/>
    </row>
    <row r="15" spans="1:50" ht="120.75" customHeight="1" x14ac:dyDescent="0.2">
      <c r="A15" s="104" t="str">
        <f>'2 CONTEXTO E IDENTIFICACIÓN'!A15</f>
        <v>R7</v>
      </c>
      <c r="B15" s="105" t="str">
        <f>+'2 CONTEXTO E IDENTIFICACIÓN'!E15</f>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C15" s="141">
        <f>+'3 PROBABIL E IMPACTO INHERENTE'!E15</f>
        <v>0.6</v>
      </c>
      <c r="D15" s="141">
        <f>+'3 PROBABIL E IMPACTO INHERENTE'!M15</f>
        <v>0.6</v>
      </c>
      <c r="E15" s="136" t="str">
        <f>+'4 MAPA CALOR INHERENTE'!C15</f>
        <v>Media</v>
      </c>
      <c r="F15" s="136" t="str">
        <f>+'4 MAPA CALOR INHERENTE'!D15</f>
        <v>Moderado</v>
      </c>
      <c r="G15" s="105" t="str">
        <f>+'4 MAPA CALOR INHERENTE'!E15</f>
        <v>Moderado</v>
      </c>
      <c r="H15" s="135">
        <f>+'5 VALORACIÓN DEL CONTROL'!S35</f>
        <v>0.36</v>
      </c>
      <c r="I15" s="106">
        <f>+'5 VALORACIÓN DEL CONTROL'!T35</f>
        <v>0.6</v>
      </c>
      <c r="J15" s="136" t="str">
        <f t="shared" si="3"/>
        <v>Baja</v>
      </c>
      <c r="K15" s="136" t="str">
        <f t="shared" si="4"/>
        <v>Moderado</v>
      </c>
      <c r="L15" s="105" t="str">
        <f t="shared" si="5"/>
        <v>Moderado</v>
      </c>
      <c r="M15" s="105" t="str">
        <f t="shared" si="0"/>
        <v>Requiere Plan de Acción</v>
      </c>
      <c r="N15" s="105" t="str">
        <f t="shared" si="1"/>
        <v>Reducir_mitigar_Transferir_Evitar</v>
      </c>
      <c r="O15" s="233"/>
      <c r="P15" s="105">
        <f t="shared" si="2"/>
        <v>0</v>
      </c>
      <c r="Q15" s="339" t="s">
        <v>284</v>
      </c>
      <c r="R15" s="339" t="s">
        <v>337</v>
      </c>
      <c r="S15" s="340">
        <v>44927</v>
      </c>
      <c r="T15" s="340">
        <v>45291</v>
      </c>
      <c r="U15" s="233" t="s">
        <v>348</v>
      </c>
      <c r="V15" s="233" t="s">
        <v>363</v>
      </c>
      <c r="W15" s="233" t="s">
        <v>357</v>
      </c>
      <c r="X15" s="233"/>
      <c r="Y15" s="233"/>
      <c r="Z15" s="233" t="s">
        <v>147</v>
      </c>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20.75" customHeight="1" x14ac:dyDescent="0.2">
      <c r="A16" s="104" t="str">
        <f>'2 CONTEXTO E IDENTIFICACIÓN'!A16</f>
        <v>R8</v>
      </c>
      <c r="B16" s="105" t="str">
        <f>+'2 CONTEXTO E IDENTIFICACIÓN'!E16</f>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C16" s="141">
        <f>+'3 PROBABIL E IMPACTO INHERENTE'!E16</f>
        <v>0.6</v>
      </c>
      <c r="D16" s="141">
        <f>+'3 PROBABIL E IMPACTO INHERENTE'!M16</f>
        <v>0.8</v>
      </c>
      <c r="E16" s="136" t="str">
        <f>+'4 MAPA CALOR INHERENTE'!C16</f>
        <v>Media</v>
      </c>
      <c r="F16" s="136" t="str">
        <f>+'4 MAPA CALOR INHERENTE'!D16</f>
        <v>Mayor</v>
      </c>
      <c r="G16" s="105" t="str">
        <f>+'4 MAPA CALOR INHERENTE'!E16</f>
        <v>Alto</v>
      </c>
      <c r="H16" s="135">
        <f>+'5 VALORACIÓN DEL CONTROL'!S39</f>
        <v>0.36</v>
      </c>
      <c r="I16" s="106">
        <f>+'5 VALORACIÓN DEL CONTROL'!T39</f>
        <v>0.8</v>
      </c>
      <c r="J16" s="136" t="str">
        <f t="shared" si="3"/>
        <v>Baja</v>
      </c>
      <c r="K16" s="136" t="str">
        <f t="shared" si="4"/>
        <v>Mayor</v>
      </c>
      <c r="L16" s="105" t="str">
        <f t="shared" si="5"/>
        <v>Alto</v>
      </c>
      <c r="M16" s="105" t="str">
        <f t="shared" si="0"/>
        <v>Requiere Plan de Acción</v>
      </c>
      <c r="N16" s="105" t="str">
        <f t="shared" si="1"/>
        <v>Reducir_mitigar_Transferir_Evitar</v>
      </c>
      <c r="O16" s="233"/>
      <c r="P16" s="105">
        <f t="shared" si="2"/>
        <v>0</v>
      </c>
      <c r="Q16" s="339" t="s">
        <v>342</v>
      </c>
      <c r="R16" s="339" t="s">
        <v>337</v>
      </c>
      <c r="S16" s="340">
        <v>44927</v>
      </c>
      <c r="T16" s="340">
        <v>45291</v>
      </c>
      <c r="U16" s="233" t="s">
        <v>349</v>
      </c>
      <c r="V16" s="233" t="s">
        <v>364</v>
      </c>
      <c r="W16" s="233" t="s">
        <v>365</v>
      </c>
      <c r="X16" s="233"/>
      <c r="Y16" s="233"/>
      <c r="Z16" s="233" t="s">
        <v>147</v>
      </c>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20.7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20.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SERVICIO FARMACEUTICO</v>
      </c>
      <c r="C5" s="411"/>
      <c r="D5" s="411"/>
    </row>
    <row r="6" spans="1:11" ht="15.75" thickBot="1" x14ac:dyDescent="0.3">
      <c r="A6" s="483" t="s">
        <v>46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47</v>
      </c>
      <c r="B8" s="487"/>
      <c r="C8" s="487"/>
      <c r="D8" s="487"/>
      <c r="E8" s="487"/>
      <c r="F8" s="487"/>
      <c r="G8" s="487"/>
      <c r="H8" s="487"/>
      <c r="I8" s="487"/>
      <c r="J8" s="487"/>
      <c r="K8" s="488"/>
    </row>
    <row r="9" spans="1:11" ht="18.75" customHeight="1" x14ac:dyDescent="0.25">
      <c r="A9" s="492" t="s">
        <v>24</v>
      </c>
      <c r="B9" s="493"/>
      <c r="C9" s="493"/>
      <c r="D9" s="493"/>
      <c r="E9" s="493"/>
      <c r="F9" s="493"/>
      <c r="G9" s="493"/>
      <c r="H9" s="493"/>
      <c r="I9" s="493"/>
      <c r="J9" s="493"/>
      <c r="K9" s="494"/>
    </row>
    <row r="10" spans="1:11" ht="34.5" customHeight="1" x14ac:dyDescent="0.25">
      <c r="A10" s="489" t="s">
        <v>25</v>
      </c>
      <c r="B10" s="490"/>
      <c r="C10" s="490"/>
      <c r="D10" s="490"/>
      <c r="E10" s="490"/>
      <c r="F10" s="490"/>
      <c r="G10" s="490"/>
      <c r="H10" s="490"/>
      <c r="I10" s="490"/>
      <c r="J10" s="490"/>
      <c r="K10" s="491"/>
    </row>
    <row r="11" spans="1:11" ht="50.25" customHeight="1" thickBot="1" x14ac:dyDescent="0.3">
      <c r="A11" s="480" t="s">
        <v>119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31</v>
      </c>
      <c r="C13" s="478"/>
      <c r="D13" s="479" t="s">
        <v>32</v>
      </c>
      <c r="E13" s="479"/>
      <c r="G13" s="95" t="s">
        <v>88</v>
      </c>
    </row>
    <row r="14" spans="1:11" x14ac:dyDescent="0.25">
      <c r="A14" s="149" t="s">
        <v>26</v>
      </c>
      <c r="B14" s="150">
        <f>+COUNTIF('8 MAPA RIESGOS'!$G$9:$G$28,G14)</f>
        <v>1</v>
      </c>
      <c r="C14" s="151">
        <f>+B14/$B$18</f>
        <v>0.125</v>
      </c>
      <c r="D14" s="150">
        <f>+COUNTIF('8 MAPA RIESGOS'!$L$9:$L$28,G14)</f>
        <v>1</v>
      </c>
      <c r="E14" s="151">
        <f>+D14/$D$18</f>
        <v>0.125</v>
      </c>
      <c r="G14" s="125" t="s">
        <v>84</v>
      </c>
    </row>
    <row r="15" spans="1:11" x14ac:dyDescent="0.25">
      <c r="A15" s="149" t="s">
        <v>27</v>
      </c>
      <c r="B15" s="150">
        <f>+COUNTIF('8 MAPA RIESGOS'!$G$9:$G$28,G15)</f>
        <v>3</v>
      </c>
      <c r="C15" s="151">
        <f t="shared" ref="C15:C18" si="0">+B15/$B$18</f>
        <v>0.375</v>
      </c>
      <c r="D15" s="150">
        <f>+COUNTIF('8 MAPA RIESGOS'!$L$9:$L$28,G15)</f>
        <v>3</v>
      </c>
      <c r="E15" s="151">
        <f t="shared" ref="E15:E18" si="1">+D15/$D$18</f>
        <v>0.375</v>
      </c>
      <c r="G15" s="108" t="s">
        <v>85</v>
      </c>
    </row>
    <row r="16" spans="1:11" x14ac:dyDescent="0.25">
      <c r="A16" s="149" t="s">
        <v>28</v>
      </c>
      <c r="B16" s="150">
        <f>+COUNTIF('8 MAPA RIESGOS'!$G$9:$G$28,G16)</f>
        <v>4</v>
      </c>
      <c r="C16" s="151">
        <f t="shared" si="0"/>
        <v>0.5</v>
      </c>
      <c r="D16" s="150">
        <f>+COUNTIF('8 MAPA RIESGOS'!$L$9:$L$28,G16)</f>
        <v>4</v>
      </c>
      <c r="E16" s="151">
        <f t="shared" si="1"/>
        <v>0.5</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8</v>
      </c>
      <c r="C18" s="151">
        <f t="shared" si="0"/>
        <v>1</v>
      </c>
      <c r="D18" s="150">
        <f>+SUM(D14:D17)</f>
        <v>8</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Alto</v>
      </c>
      <c r="D21" s="154" t="str">
        <f>+IF((D14/D18)&gt;=0.2,G14,+IF(((D14/D18)+(D15/D18))&gt;=0.3,G15,+IF(((D14/D18)+(D15/D18)+(D16/D18))&gt;=0.4,G16,+IF((D14/D18)+(D15/D18)+(D16/D18)+(D17/D18)&gt;=0.5,G17,""))))</f>
        <v>Alto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2024-03-19T22:03:17Z</dcterms:modified>
</cp:coreProperties>
</file>