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7180E8B9-A1EC-4E87-88A0-433800A43763}" xr6:coauthVersionLast="47" xr6:coauthVersionMax="47" xr10:uidLastSave="{00000000-0000-0000-0000-000000000000}"/>
  <bookViews>
    <workbookView xWindow="570" yWindow="1005" windowWidth="14295" windowHeight="14715"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I85" i="9"/>
  <c r="N84" i="9"/>
  <c r="L84" i="9"/>
  <c r="K84" i="9"/>
  <c r="R84" i="9" s="1"/>
  <c r="I84" i="9"/>
  <c r="N83" i="9"/>
  <c r="L83" i="9"/>
  <c r="K83" i="9"/>
  <c r="R83" i="9" s="1"/>
  <c r="I83" i="9"/>
  <c r="N82" i="9"/>
  <c r="L82" i="9"/>
  <c r="K82" i="9"/>
  <c r="R82" i="9" s="1"/>
  <c r="I82" i="9"/>
  <c r="N81" i="9"/>
  <c r="L81" i="9"/>
  <c r="K81" i="9"/>
  <c r="R81" i="9" s="1"/>
  <c r="I81" i="9"/>
  <c r="N80" i="9"/>
  <c r="L80" i="9"/>
  <c r="K80" i="9"/>
  <c r="I80" i="9"/>
  <c r="N79" i="9"/>
  <c r="L79" i="9"/>
  <c r="K79" i="9"/>
  <c r="R79" i="9" s="1"/>
  <c r="I79" i="9"/>
  <c r="N78" i="9"/>
  <c r="L78" i="9"/>
  <c r="K78" i="9"/>
  <c r="R78" i="9" s="1"/>
  <c r="I78" i="9"/>
  <c r="N77" i="9"/>
  <c r="L77" i="9"/>
  <c r="K77" i="9"/>
  <c r="R77" i="9" s="1"/>
  <c r="I77" i="9"/>
  <c r="N76" i="9"/>
  <c r="L76" i="9"/>
  <c r="K76" i="9"/>
  <c r="I76" i="9"/>
  <c r="N75" i="9"/>
  <c r="L75" i="9"/>
  <c r="K75" i="9"/>
  <c r="R75" i="9" s="1"/>
  <c r="I75" i="9"/>
  <c r="N74" i="9"/>
  <c r="L74" i="9"/>
  <c r="K74" i="9"/>
  <c r="R74" i="9" s="1"/>
  <c r="I74" i="9"/>
  <c r="N73" i="9"/>
  <c r="L73" i="9"/>
  <c r="K73" i="9"/>
  <c r="R73" i="9" s="1"/>
  <c r="I73" i="9"/>
  <c r="N72" i="9"/>
  <c r="L72" i="9"/>
  <c r="K72" i="9"/>
  <c r="R72" i="9" s="1"/>
  <c r="I72" i="9"/>
  <c r="N71" i="9"/>
  <c r="L71" i="9"/>
  <c r="K71" i="9"/>
  <c r="R71" i="9" s="1"/>
  <c r="I71" i="9"/>
  <c r="N70" i="9"/>
  <c r="L70" i="9"/>
  <c r="K70" i="9"/>
  <c r="R70" i="9" s="1"/>
  <c r="I70" i="9"/>
  <c r="N69" i="9"/>
  <c r="L69" i="9"/>
  <c r="K69" i="9"/>
  <c r="I69" i="9"/>
  <c r="N68" i="9"/>
  <c r="R68" i="9" s="1"/>
  <c r="L68" i="9"/>
  <c r="K68" i="9"/>
  <c r="I68" i="9"/>
  <c r="N67" i="9"/>
  <c r="L67" i="9"/>
  <c r="K67" i="9"/>
  <c r="I67" i="9"/>
  <c r="N66" i="9"/>
  <c r="L66" i="9"/>
  <c r="K66" i="9"/>
  <c r="R66" i="9"/>
  <c r="I66" i="9"/>
  <c r="N65" i="9"/>
  <c r="L65" i="9"/>
  <c r="K65" i="9"/>
  <c r="R65" i="9" s="1"/>
  <c r="I65" i="9"/>
  <c r="N64" i="9"/>
  <c r="L64" i="9"/>
  <c r="K64" i="9"/>
  <c r="R64" i="9" s="1"/>
  <c r="I64" i="9"/>
  <c r="N63" i="9"/>
  <c r="L63" i="9"/>
  <c r="K63" i="9"/>
  <c r="R63" i="9" s="1"/>
  <c r="I63" i="9"/>
  <c r="N62" i="9"/>
  <c r="L62" i="9"/>
  <c r="K62" i="9"/>
  <c r="R62" i="9" s="1"/>
  <c r="I62" i="9"/>
  <c r="N61" i="9"/>
  <c r="L61" i="9"/>
  <c r="K61" i="9"/>
  <c r="I61" i="9"/>
  <c r="N60" i="9"/>
  <c r="R60" i="9" s="1"/>
  <c r="L60" i="9"/>
  <c r="K60" i="9"/>
  <c r="I60" i="9"/>
  <c r="N59" i="9"/>
  <c r="L59" i="9"/>
  <c r="K59" i="9"/>
  <c r="I59" i="9"/>
  <c r="N58" i="9"/>
  <c r="L58" i="9"/>
  <c r="K58" i="9"/>
  <c r="R58" i="9"/>
  <c r="I58" i="9"/>
  <c r="N57" i="9"/>
  <c r="L57" i="9"/>
  <c r="K57" i="9"/>
  <c r="R57" i="9" s="1"/>
  <c r="I57" i="9"/>
  <c r="N56" i="9"/>
  <c r="L56" i="9"/>
  <c r="K56" i="9"/>
  <c r="R56" i="9" s="1"/>
  <c r="I56" i="9"/>
  <c r="N55" i="9"/>
  <c r="L55" i="9"/>
  <c r="K55" i="9"/>
  <c r="R55" i="9" s="1"/>
  <c r="I55" i="9"/>
  <c r="N54" i="9"/>
  <c r="L54" i="9"/>
  <c r="K54" i="9"/>
  <c r="R54" i="9" s="1"/>
  <c r="I54" i="9"/>
  <c r="N53" i="9"/>
  <c r="L53" i="9"/>
  <c r="K53" i="9"/>
  <c r="I53" i="9"/>
  <c r="N52" i="9"/>
  <c r="R52" i="9" s="1"/>
  <c r="L52" i="9"/>
  <c r="K52" i="9"/>
  <c r="I52" i="9"/>
  <c r="N51" i="9"/>
  <c r="L51" i="9"/>
  <c r="K51" i="9"/>
  <c r="I51" i="9"/>
  <c r="N50" i="9"/>
  <c r="L50" i="9"/>
  <c r="K50" i="9"/>
  <c r="R50" i="9"/>
  <c r="I50" i="9"/>
  <c r="N49" i="9"/>
  <c r="L49" i="9"/>
  <c r="K49" i="9"/>
  <c r="R49" i="9" s="1"/>
  <c r="I49" i="9"/>
  <c r="N48" i="9"/>
  <c r="L48" i="9"/>
  <c r="K48" i="9"/>
  <c r="R48" i="9" s="1"/>
  <c r="I48" i="9"/>
  <c r="N47" i="9"/>
  <c r="L47" i="9"/>
  <c r="K47" i="9"/>
  <c r="R47" i="9" s="1"/>
  <c r="I47" i="9"/>
  <c r="N46" i="9"/>
  <c r="L46" i="9"/>
  <c r="K46" i="9"/>
  <c r="R46" i="9" s="1"/>
  <c r="I46" i="9"/>
  <c r="N45" i="9"/>
  <c r="L45" i="9"/>
  <c r="K45" i="9"/>
  <c r="I45" i="9"/>
  <c r="N44" i="9"/>
  <c r="R44" i="9" s="1"/>
  <c r="L44" i="9"/>
  <c r="K44" i="9"/>
  <c r="I44" i="9"/>
  <c r="N43" i="9"/>
  <c r="L43" i="9"/>
  <c r="K43" i="9"/>
  <c r="I43" i="9"/>
  <c r="N42" i="9"/>
  <c r="L42" i="9"/>
  <c r="K42" i="9"/>
  <c r="R42" i="9"/>
  <c r="I42" i="9"/>
  <c r="N41" i="9"/>
  <c r="L41" i="9"/>
  <c r="K41" i="9"/>
  <c r="R41" i="9" s="1"/>
  <c r="I41" i="9"/>
  <c r="N40" i="9"/>
  <c r="L40" i="9"/>
  <c r="K40" i="9"/>
  <c r="R40" i="9" s="1"/>
  <c r="I40" i="9"/>
  <c r="N39" i="9"/>
  <c r="L39" i="9"/>
  <c r="K39" i="9"/>
  <c r="R39" i="9" s="1"/>
  <c r="I39" i="9"/>
  <c r="N38" i="9"/>
  <c r="L38" i="9"/>
  <c r="K38" i="9"/>
  <c r="R38" i="9" s="1"/>
  <c r="I38" i="9"/>
  <c r="N37" i="9"/>
  <c r="L37" i="9"/>
  <c r="K37" i="9"/>
  <c r="R37" i="9" s="1"/>
  <c r="I37" i="9"/>
  <c r="N36" i="9"/>
  <c r="L36" i="9"/>
  <c r="K36" i="9"/>
  <c r="R36" i="9" s="1"/>
  <c r="I36" i="9"/>
  <c r="N35" i="9"/>
  <c r="L35" i="9"/>
  <c r="K35" i="9"/>
  <c r="R35" i="9" s="1"/>
  <c r="I35" i="9"/>
  <c r="N34" i="9"/>
  <c r="L34" i="9"/>
  <c r="K34" i="9"/>
  <c r="I34" i="9"/>
  <c r="N33" i="9"/>
  <c r="R33" i="9" s="1"/>
  <c r="L33" i="9"/>
  <c r="K33" i="9"/>
  <c r="I33" i="9"/>
  <c r="N32" i="9"/>
  <c r="L32" i="9"/>
  <c r="K32" i="9"/>
  <c r="I32" i="9"/>
  <c r="N31" i="9"/>
  <c r="L31" i="9"/>
  <c r="K31" i="9"/>
  <c r="I31" i="9"/>
  <c r="N30" i="9"/>
  <c r="L30" i="9"/>
  <c r="K30" i="9"/>
  <c r="R30" i="9"/>
  <c r="I30" i="9"/>
  <c r="N29" i="9"/>
  <c r="L29" i="9"/>
  <c r="K29" i="9"/>
  <c r="R29" i="9" s="1"/>
  <c r="I29" i="9"/>
  <c r="N28" i="9"/>
  <c r="L28" i="9"/>
  <c r="K28" i="9"/>
  <c r="I28" i="9"/>
  <c r="N27" i="9"/>
  <c r="L27" i="9"/>
  <c r="K27" i="9"/>
  <c r="R27" i="9" s="1"/>
  <c r="I27" i="9"/>
  <c r="N26" i="9"/>
  <c r="L26" i="9"/>
  <c r="K26" i="9"/>
  <c r="R26" i="9" s="1"/>
  <c r="I26" i="9"/>
  <c r="N25" i="9"/>
  <c r="L25" i="9"/>
  <c r="K25" i="9"/>
  <c r="R25" i="9" s="1"/>
  <c r="I25" i="9"/>
  <c r="N24" i="9"/>
  <c r="L24" i="9"/>
  <c r="K24" i="9"/>
  <c r="I24" i="9"/>
  <c r="N23" i="9"/>
  <c r="L23" i="9"/>
  <c r="K23" i="9"/>
  <c r="I23" i="9"/>
  <c r="N22" i="9"/>
  <c r="R22" i="9" s="1"/>
  <c r="L22" i="9"/>
  <c r="K22" i="9"/>
  <c r="I22" i="9"/>
  <c r="N21" i="9"/>
  <c r="R21" i="9" s="1"/>
  <c r="L21" i="9"/>
  <c r="K21" i="9"/>
  <c r="I21" i="9"/>
  <c r="N20" i="9"/>
  <c r="L20" i="9"/>
  <c r="K20" i="9"/>
  <c r="I20" i="9"/>
  <c r="N19" i="9"/>
  <c r="L19" i="9"/>
  <c r="K19" i="9"/>
  <c r="R19" i="9"/>
  <c r="I19" i="9"/>
  <c r="N18" i="9"/>
  <c r="L18" i="9"/>
  <c r="K18" i="9"/>
  <c r="I18" i="9"/>
  <c r="N17" i="9"/>
  <c r="L17" i="9"/>
  <c r="K17" i="9"/>
  <c r="R17" i="9" s="1"/>
  <c r="I17" i="9"/>
  <c r="N16" i="9"/>
  <c r="L16" i="9"/>
  <c r="K16" i="9"/>
  <c r="I16" i="9"/>
  <c r="A12" i="9"/>
  <c r="N15" i="9"/>
  <c r="L15" i="9"/>
  <c r="K15" i="9"/>
  <c r="I15" i="9"/>
  <c r="N14" i="9"/>
  <c r="L14" i="9"/>
  <c r="K14" i="9"/>
  <c r="R14" i="9" s="1"/>
  <c r="I14" i="9"/>
  <c r="N13" i="9"/>
  <c r="L13" i="9"/>
  <c r="K13" i="9"/>
  <c r="R13" i="9" s="1"/>
  <c r="I13" i="9"/>
  <c r="N12" i="9"/>
  <c r="L12" i="9"/>
  <c r="K12" i="9"/>
  <c r="I12" i="9"/>
  <c r="N10" i="9"/>
  <c r="L10" i="9"/>
  <c r="K10" i="9"/>
  <c r="R10" i="9" s="1"/>
  <c r="I10" i="9"/>
  <c r="I11" i="9"/>
  <c r="I9" i="9"/>
  <c r="I8" i="9"/>
  <c r="R76" i="9"/>
  <c r="R80" i="9"/>
  <c r="R85" i="9"/>
  <c r="R18" i="9"/>
  <c r="R15" i="9"/>
  <c r="R12" i="9"/>
  <c r="I3" i="31"/>
  <c r="I2" i="31"/>
  <c r="G4" i="15"/>
  <c r="G2" i="15"/>
  <c r="L9" i="9"/>
  <c r="L11" i="9"/>
  <c r="L8" i="9"/>
  <c r="H10" i="30"/>
  <c r="I10" i="30"/>
  <c r="H11" i="30"/>
  <c r="I11" i="30" s="1"/>
  <c r="H12" i="30"/>
  <c r="I12" i="30" s="1"/>
  <c r="H13" i="30"/>
  <c r="I13" i="30" s="1"/>
  <c r="H14" i="30"/>
  <c r="I14" i="30" s="1"/>
  <c r="H15" i="30"/>
  <c r="I15" i="30"/>
  <c r="H16" i="30"/>
  <c r="I16" i="30" s="1"/>
  <c r="H17" i="30"/>
  <c r="I17" i="30" s="1"/>
  <c r="H18" i="30"/>
  <c r="I18" i="30"/>
  <c r="H19" i="30"/>
  <c r="I19" i="30"/>
  <c r="H20" i="30"/>
  <c r="I20" i="30"/>
  <c r="H21" i="30"/>
  <c r="I21" i="30"/>
  <c r="H22" i="30"/>
  <c r="I22" i="30"/>
  <c r="H23" i="30"/>
  <c r="I23" i="30"/>
  <c r="H24" i="30"/>
  <c r="I24" i="30"/>
  <c r="H25" i="30"/>
  <c r="I25" i="30" s="1"/>
  <c r="H26" i="30"/>
  <c r="I26" i="30"/>
  <c r="H27" i="30"/>
  <c r="I27" i="30" s="1"/>
  <c r="H28" i="30"/>
  <c r="I28" i="30"/>
  <c r="F2" i="37"/>
  <c r="F1" i="37"/>
  <c r="H9" i="15"/>
  <c r="H10" i="15"/>
  <c r="H11" i="15"/>
  <c r="H12" i="15"/>
  <c r="H13" i="15"/>
  <c r="H14" i="15"/>
  <c r="H15" i="15"/>
  <c r="H16" i="15"/>
  <c r="H17" i="15"/>
  <c r="H18" i="15"/>
  <c r="M18" i="15" s="1"/>
  <c r="N18" i="15" s="1"/>
  <c r="D18" i="31" s="1"/>
  <c r="F18" i="36" s="1"/>
  <c r="H19" i="15"/>
  <c r="M19" i="15" s="1"/>
  <c r="H20" i="15"/>
  <c r="H21" i="15"/>
  <c r="H22" i="15"/>
  <c r="H23" i="15"/>
  <c r="M23" i="15" s="1"/>
  <c r="H24" i="15"/>
  <c r="H25" i="15"/>
  <c r="H26" i="15"/>
  <c r="H27" i="15"/>
  <c r="M27" i="15" s="1"/>
  <c r="D80" i="9" s="1"/>
  <c r="T80" i="9" s="1"/>
  <c r="T81" i="9" s="1"/>
  <c r="T82" i="9" s="1"/>
  <c r="T83" i="9" s="1"/>
  <c r="I27" i="36" s="1"/>
  <c r="H28" i="15"/>
  <c r="L9" i="15"/>
  <c r="K10" i="15"/>
  <c r="L10" i="15"/>
  <c r="K11" i="15"/>
  <c r="L11" i="15"/>
  <c r="K12" i="15"/>
  <c r="M12" i="15" s="1"/>
  <c r="L12" i="15"/>
  <c r="K13" i="15"/>
  <c r="L13" i="15"/>
  <c r="K14" i="15"/>
  <c r="L14" i="15"/>
  <c r="K15" i="15"/>
  <c r="L15" i="15"/>
  <c r="K16" i="15"/>
  <c r="L16" i="15"/>
  <c r="K17" i="15"/>
  <c r="L17" i="15"/>
  <c r="K18" i="15"/>
  <c r="L18" i="15"/>
  <c r="K19" i="15"/>
  <c r="L19" i="15"/>
  <c r="K20" i="15"/>
  <c r="L20" i="15"/>
  <c r="K21" i="15"/>
  <c r="L21" i="15"/>
  <c r="K22" i="15"/>
  <c r="L22" i="15"/>
  <c r="K23" i="15"/>
  <c r="L23" i="15"/>
  <c r="K24" i="15"/>
  <c r="M24" i="15" s="1"/>
  <c r="L24" i="15"/>
  <c r="K25" i="15"/>
  <c r="M25" i="15" s="1"/>
  <c r="L25" i="15"/>
  <c r="K26" i="15"/>
  <c r="L26" i="15"/>
  <c r="K27" i="15"/>
  <c r="L27" i="15"/>
  <c r="K28" i="15"/>
  <c r="M28" i="15" s="1"/>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D12" i="15"/>
  <c r="D13" i="15"/>
  <c r="E13" i="15" s="1"/>
  <c r="D14" i="15"/>
  <c r="E14" i="15" s="1"/>
  <c r="C28" i="9" s="1"/>
  <c r="D15" i="15"/>
  <c r="D16" i="15"/>
  <c r="E16" i="15" s="1"/>
  <c r="D17" i="15"/>
  <c r="D18" i="15"/>
  <c r="D19" i="15"/>
  <c r="F19" i="15" s="1"/>
  <c r="C19" i="31" s="1"/>
  <c r="D20" i="15"/>
  <c r="E20" i="15" s="1"/>
  <c r="D21" i="15"/>
  <c r="D22" i="15"/>
  <c r="F22" i="15" s="1"/>
  <c r="C22" i="31" s="1"/>
  <c r="E22" i="31" s="1"/>
  <c r="G22" i="36" s="1"/>
  <c r="D23" i="15"/>
  <c r="E23" i="15" s="1"/>
  <c r="D24" i="15"/>
  <c r="E24" i="15" s="1"/>
  <c r="C68" i="9" s="1"/>
  <c r="S68" i="9" s="1"/>
  <c r="S69" i="9" s="1"/>
  <c r="S70" i="9" s="1"/>
  <c r="S71" i="9" s="1"/>
  <c r="D25" i="15"/>
  <c r="D26" i="15"/>
  <c r="E26" i="15" s="1"/>
  <c r="D27" i="15"/>
  <c r="E27" i="15" s="1"/>
  <c r="C27" i="36" s="1"/>
  <c r="D28" i="15"/>
  <c r="E21" i="15"/>
  <c r="C56" i="9"/>
  <c r="S56" i="9"/>
  <c r="S57" i="9" s="1"/>
  <c r="S58" i="9" s="1"/>
  <c r="S59" i="9" s="1"/>
  <c r="E25" i="15"/>
  <c r="C72" i="9" s="1"/>
  <c r="S72" i="9" s="1"/>
  <c r="S73" i="9" s="1"/>
  <c r="S74" i="9" s="1"/>
  <c r="S75" i="9" s="1"/>
  <c r="E17" i="15"/>
  <c r="C40" i="9" s="1"/>
  <c r="E28" i="15"/>
  <c r="C28" i="36" s="1"/>
  <c r="E12" i="15"/>
  <c r="E22" i="15"/>
  <c r="C60" i="9" s="1"/>
  <c r="S60" i="9" s="1"/>
  <c r="S61" i="9" s="1"/>
  <c r="S62" i="9" s="1"/>
  <c r="S63" i="9" s="1"/>
  <c r="E18" i="15"/>
  <c r="M21" i="15"/>
  <c r="D21" i="36" s="1"/>
  <c r="F9" i="15"/>
  <c r="C9" i="31" s="1"/>
  <c r="E9" i="36" s="1"/>
  <c r="M20" i="15"/>
  <c r="D52" i="9" s="1"/>
  <c r="T52" i="9" s="1"/>
  <c r="T53" i="9" s="1"/>
  <c r="T54" i="9" s="1"/>
  <c r="T55" i="9" s="1"/>
  <c r="M26" i="15"/>
  <c r="M22" i="15"/>
  <c r="E10" i="30"/>
  <c r="B12" i="9" s="1"/>
  <c r="E11" i="30"/>
  <c r="B16" i="9" s="1"/>
  <c r="E12" i="30"/>
  <c r="B20" i="9" s="1"/>
  <c r="E13" i="30"/>
  <c r="E14" i="30"/>
  <c r="B28" i="9" s="1"/>
  <c r="E15" i="30"/>
  <c r="B32" i="9" s="1"/>
  <c r="E16" i="30"/>
  <c r="B36" i="9" s="1"/>
  <c r="E17" i="30"/>
  <c r="B40" i="9" s="1"/>
  <c r="E18" i="30"/>
  <c r="B44" i="9" s="1"/>
  <c r="E19" i="30"/>
  <c r="B48" i="9" s="1"/>
  <c r="E20" i="30"/>
  <c r="B52" i="9" s="1"/>
  <c r="E21" i="30"/>
  <c r="B56" i="9" s="1"/>
  <c r="E22" i="30"/>
  <c r="B60" i="9" s="1"/>
  <c r="E23" i="30"/>
  <c r="B64" i="9" s="1"/>
  <c r="E24" i="30"/>
  <c r="E25" i="30"/>
  <c r="B72" i="9" s="1"/>
  <c r="E26" i="30"/>
  <c r="B76" i="9" s="1"/>
  <c r="E27" i="30"/>
  <c r="E28" i="30"/>
  <c r="B28" i="15" s="1"/>
  <c r="E9" i="30"/>
  <c r="B9" i="15" s="1"/>
  <c r="D68" i="9"/>
  <c r="T68" i="9" s="1"/>
  <c r="T69" i="9" s="1"/>
  <c r="T70" i="9" s="1"/>
  <c r="T71" i="9" s="1"/>
  <c r="C24" i="36"/>
  <c r="C25" i="36"/>
  <c r="D19" i="36"/>
  <c r="C14" i="36"/>
  <c r="D56" i="9"/>
  <c r="T56" i="9" s="1"/>
  <c r="T57" i="9"/>
  <c r="T58" i="9" s="1"/>
  <c r="T59" i="9" s="1"/>
  <c r="D21" i="35" s="1"/>
  <c r="F21" i="35" s="1"/>
  <c r="D20" i="36"/>
  <c r="D25" i="36"/>
  <c r="D72" i="9"/>
  <c r="T72" i="9" s="1"/>
  <c r="T73" i="9" s="1"/>
  <c r="T74" i="9" s="1"/>
  <c r="T75" i="9" s="1"/>
  <c r="D25" i="35" s="1"/>
  <c r="F25" i="35" s="1"/>
  <c r="C20" i="36"/>
  <c r="C52" i="9"/>
  <c r="S52" i="9" s="1"/>
  <c r="S53" i="9" s="1"/>
  <c r="D28" i="36"/>
  <c r="C84" i="9"/>
  <c r="S84" i="9" s="1"/>
  <c r="S85" i="9" s="1"/>
  <c r="S86" i="9" s="1"/>
  <c r="S87" i="9" s="1"/>
  <c r="C28" i="35" s="1"/>
  <c r="E28" i="35" s="1"/>
  <c r="G28" i="35" s="1"/>
  <c r="C21" i="36"/>
  <c r="N21" i="15"/>
  <c r="D21" i="31" s="1"/>
  <c r="F21" i="36" s="1"/>
  <c r="N25" i="15"/>
  <c r="D25" i="31" s="1"/>
  <c r="F25" i="36" s="1"/>
  <c r="D2" i="33"/>
  <c r="D1" i="33"/>
  <c r="D2" i="36"/>
  <c r="D1" i="36"/>
  <c r="D2" i="35"/>
  <c r="D1" i="35"/>
  <c r="D2" i="9"/>
  <c r="D1" i="9"/>
  <c r="D2" i="31"/>
  <c r="D1" i="31"/>
  <c r="D2" i="15"/>
  <c r="D2" i="20"/>
  <c r="D1" i="20"/>
  <c r="B28" i="36"/>
  <c r="A28" i="36"/>
  <c r="A27" i="36"/>
  <c r="B26" i="36"/>
  <c r="A26" i="36"/>
  <c r="A25" i="36"/>
  <c r="B24" i="36"/>
  <c r="A24" i="36"/>
  <c r="A23" i="36"/>
  <c r="B22" i="36"/>
  <c r="A22" i="36"/>
  <c r="A21" i="36"/>
  <c r="A20" i="36"/>
  <c r="A19" i="36"/>
  <c r="B18" i="36"/>
  <c r="A18" i="36"/>
  <c r="A17" i="36"/>
  <c r="A16" i="36"/>
  <c r="A15" i="36"/>
  <c r="B14" i="36"/>
  <c r="A14" i="36"/>
  <c r="A13" i="36"/>
  <c r="A12" i="36"/>
  <c r="A11" i="36"/>
  <c r="A10" i="36"/>
  <c r="A9" i="36"/>
  <c r="B28" i="35"/>
  <c r="A28" i="35"/>
  <c r="A27" i="35"/>
  <c r="B26" i="35"/>
  <c r="A26" i="35"/>
  <c r="B25" i="35"/>
  <c r="A25" i="35"/>
  <c r="A24" i="35"/>
  <c r="A23" i="35"/>
  <c r="B22" i="35"/>
  <c r="A22" i="35"/>
  <c r="A21" i="35"/>
  <c r="A20" i="35"/>
  <c r="A19" i="35"/>
  <c r="B18" i="35"/>
  <c r="A18" i="35"/>
  <c r="A17" i="35"/>
  <c r="A16" i="35"/>
  <c r="B15" i="35"/>
  <c r="A15" i="35"/>
  <c r="B14" i="35"/>
  <c r="A14" i="35"/>
  <c r="A13" i="35"/>
  <c r="A12" i="35"/>
  <c r="A11" i="35"/>
  <c r="A10" i="35"/>
  <c r="A9" i="35"/>
  <c r="N8" i="9"/>
  <c r="N9" i="9"/>
  <c r="N11" i="9"/>
  <c r="A8" i="9"/>
  <c r="K9" i="9"/>
  <c r="K11" i="9"/>
  <c r="K8" i="9"/>
  <c r="R8" i="9" s="1"/>
  <c r="F12" i="15"/>
  <c r="F14" i="15"/>
  <c r="C14" i="31" s="1"/>
  <c r="F16" i="15"/>
  <c r="C16" i="31" s="1"/>
  <c r="F17" i="15"/>
  <c r="C17" i="31" s="1"/>
  <c r="E17" i="36" s="1"/>
  <c r="F18" i="15"/>
  <c r="C18" i="31" s="1"/>
  <c r="E18" i="31" s="1"/>
  <c r="G18" i="36" s="1"/>
  <c r="F20" i="15"/>
  <c r="C20" i="31" s="1"/>
  <c r="E20" i="36" s="1"/>
  <c r="F21" i="15"/>
  <c r="C21" i="31" s="1"/>
  <c r="F24" i="15"/>
  <c r="C24" i="31"/>
  <c r="E24" i="36" s="1"/>
  <c r="F25" i="15"/>
  <c r="C25" i="31" s="1"/>
  <c r="F28" i="15"/>
  <c r="C28" i="31"/>
  <c r="E28" i="31" s="1"/>
  <c r="G28" i="36" s="1"/>
  <c r="E18" i="36"/>
  <c r="E24" i="31"/>
  <c r="G24" i="36" s="1"/>
  <c r="E28" i="36"/>
  <c r="C12" i="31"/>
  <c r="E12" i="36" s="1"/>
  <c r="A10" i="31"/>
  <c r="H22" i="36"/>
  <c r="J22" i="36" s="1"/>
  <c r="L22" i="36" s="1"/>
  <c r="N22" i="36" s="1"/>
  <c r="M22" i="36" s="1"/>
  <c r="P22" i="36" s="1"/>
  <c r="K27" i="36"/>
  <c r="A11" i="31"/>
  <c r="A9" i="31"/>
  <c r="B11" i="31"/>
  <c r="A12" i="31"/>
  <c r="A13" i="31"/>
  <c r="A14" i="31"/>
  <c r="B14" i="31"/>
  <c r="A15" i="31"/>
  <c r="B15" i="31"/>
  <c r="A16" i="31"/>
  <c r="A17" i="31"/>
  <c r="A18" i="31"/>
  <c r="B18" i="31"/>
  <c r="A19" i="31"/>
  <c r="A20" i="31"/>
  <c r="A21" i="31"/>
  <c r="A22" i="31"/>
  <c r="B22" i="31"/>
  <c r="A23" i="31"/>
  <c r="B23" i="31"/>
  <c r="A24" i="31"/>
  <c r="A25" i="31"/>
  <c r="B25" i="31"/>
  <c r="A26" i="31"/>
  <c r="A27" i="31"/>
  <c r="A28" i="31"/>
  <c r="B28" i="31"/>
  <c r="A17" i="15"/>
  <c r="A18" i="15"/>
  <c r="B18" i="15"/>
  <c r="A19" i="15"/>
  <c r="A20" i="15"/>
  <c r="A21" i="15"/>
  <c r="A22" i="15"/>
  <c r="B22" i="15"/>
  <c r="A23" i="15"/>
  <c r="B23" i="15"/>
  <c r="A24" i="15"/>
  <c r="A25" i="15"/>
  <c r="B25" i="15"/>
  <c r="A26" i="15"/>
  <c r="A27" i="15"/>
  <c r="A28" i="15"/>
  <c r="A16" i="15"/>
  <c r="A15" i="15"/>
  <c r="B14" i="15"/>
  <c r="A14" i="15"/>
  <c r="A13" i="15"/>
  <c r="B12" i="15"/>
  <c r="A12" i="15"/>
  <c r="A11" i="15"/>
  <c r="A10" i="15"/>
  <c r="A9" i="15"/>
  <c r="U68" i="9" l="1"/>
  <c r="C24" i="35"/>
  <c r="E24" i="35" s="1"/>
  <c r="G24" i="35" s="1"/>
  <c r="H24" i="36"/>
  <c r="J24" i="36" s="1"/>
  <c r="L24" i="36" s="1"/>
  <c r="N24" i="36" s="1"/>
  <c r="M24" i="36" s="1"/>
  <c r="P24" i="36" s="1"/>
  <c r="B24" i="9"/>
  <c r="B13" i="36"/>
  <c r="B13" i="15"/>
  <c r="D60" i="9"/>
  <c r="T60" i="9" s="1"/>
  <c r="T61" i="9" s="1"/>
  <c r="T62" i="9" s="1"/>
  <c r="T63" i="9" s="1"/>
  <c r="I22" i="36" s="1"/>
  <c r="K22" i="36" s="1"/>
  <c r="D22" i="36"/>
  <c r="C12" i="36"/>
  <c r="C20" i="9"/>
  <c r="C64" i="9"/>
  <c r="S64" i="9" s="1"/>
  <c r="S65" i="9" s="1"/>
  <c r="S66" i="9" s="1"/>
  <c r="S67" i="9" s="1"/>
  <c r="H23" i="36" s="1"/>
  <c r="J23" i="36" s="1"/>
  <c r="L23" i="36" s="1"/>
  <c r="N23" i="36" s="1"/>
  <c r="M23" i="36" s="1"/>
  <c r="P23" i="36" s="1"/>
  <c r="C23" i="36"/>
  <c r="E15" i="15"/>
  <c r="F15" i="15"/>
  <c r="C15" i="31" s="1"/>
  <c r="D23" i="36"/>
  <c r="D64" i="9"/>
  <c r="T64" i="9" s="1"/>
  <c r="T65" i="9" s="1"/>
  <c r="T66" i="9" s="1"/>
  <c r="T67" i="9" s="1"/>
  <c r="I23" i="36" s="1"/>
  <c r="K23" i="36" s="1"/>
  <c r="N23" i="15"/>
  <c r="D23" i="31" s="1"/>
  <c r="F23" i="36" s="1"/>
  <c r="N19" i="15"/>
  <c r="D19" i="31" s="1"/>
  <c r="F19" i="36" s="1"/>
  <c r="D48" i="9"/>
  <c r="T48" i="9" s="1"/>
  <c r="T49" i="9" s="1"/>
  <c r="T50" i="9" s="1"/>
  <c r="T51" i="9" s="1"/>
  <c r="I19" i="36" s="1"/>
  <c r="K19" i="36" s="1"/>
  <c r="F27" i="15"/>
  <c r="C27" i="31" s="1"/>
  <c r="F23" i="15"/>
  <c r="C23" i="31" s="1"/>
  <c r="B68" i="9"/>
  <c r="B24" i="31"/>
  <c r="B24" i="15"/>
  <c r="B24" i="35"/>
  <c r="D26" i="36"/>
  <c r="D76" i="9"/>
  <c r="T76" i="9" s="1"/>
  <c r="T77" i="9" s="1"/>
  <c r="T78" i="9" s="1"/>
  <c r="T79" i="9" s="1"/>
  <c r="I26" i="36" s="1"/>
  <c r="K26" i="36" s="1"/>
  <c r="E19" i="15"/>
  <c r="C76" i="9"/>
  <c r="S76" i="9" s="1"/>
  <c r="S77" i="9" s="1"/>
  <c r="S78" i="9" s="1"/>
  <c r="S79" i="9" s="1"/>
  <c r="C26" i="36"/>
  <c r="D84" i="9"/>
  <c r="T84" i="9" s="1"/>
  <c r="T85" i="9" s="1"/>
  <c r="T86" i="9" s="1"/>
  <c r="T87" i="9" s="1"/>
  <c r="I28" i="36" s="1"/>
  <c r="K28" i="36" s="1"/>
  <c r="N28" i="15"/>
  <c r="D28" i="31" s="1"/>
  <c r="F28" i="36" s="1"/>
  <c r="D24" i="36"/>
  <c r="N24" i="15"/>
  <c r="D24" i="31" s="1"/>
  <c r="F24" i="36" s="1"/>
  <c r="U72" i="9"/>
  <c r="H25" i="36"/>
  <c r="J25" i="36" s="1"/>
  <c r="L25" i="36" s="1"/>
  <c r="N25" i="36" s="1"/>
  <c r="M25" i="36" s="1"/>
  <c r="P25" i="36" s="1"/>
  <c r="C25" i="35"/>
  <c r="E25" i="35" s="1"/>
  <c r="G25" i="35" s="1"/>
  <c r="U56" i="9"/>
  <c r="C21" i="35"/>
  <c r="E21" i="35" s="1"/>
  <c r="G21" i="35" s="1"/>
  <c r="H21" i="36"/>
  <c r="J21" i="36" s="1"/>
  <c r="L21" i="36" s="1"/>
  <c r="N21" i="36" s="1"/>
  <c r="M21" i="36" s="1"/>
  <c r="P21" i="36" s="1"/>
  <c r="E19" i="36"/>
  <c r="E19" i="31"/>
  <c r="G19" i="36" s="1"/>
  <c r="E11" i="15"/>
  <c r="C11" i="36" s="1"/>
  <c r="F11" i="15"/>
  <c r="C11" i="31" s="1"/>
  <c r="B13" i="31"/>
  <c r="E25" i="31"/>
  <c r="G25" i="36" s="1"/>
  <c r="E25" i="36"/>
  <c r="E21" i="36"/>
  <c r="E21" i="31"/>
  <c r="G21" i="36" s="1"/>
  <c r="B13" i="35"/>
  <c r="N22" i="15"/>
  <c r="D22" i="31" s="1"/>
  <c r="F22" i="36" s="1"/>
  <c r="B80" i="9"/>
  <c r="B27" i="35"/>
  <c r="B27" i="31"/>
  <c r="B27" i="15"/>
  <c r="B27" i="36"/>
  <c r="C44" i="9"/>
  <c r="S44" i="9" s="1"/>
  <c r="S45" i="9" s="1"/>
  <c r="S46" i="9" s="1"/>
  <c r="S47" i="9" s="1"/>
  <c r="C18" i="36"/>
  <c r="R11" i="9"/>
  <c r="B15" i="15"/>
  <c r="E20" i="31"/>
  <c r="G20" i="36" s="1"/>
  <c r="F26" i="15"/>
  <c r="C26" i="31" s="1"/>
  <c r="B23" i="36"/>
  <c r="B25" i="36"/>
  <c r="S54" i="9"/>
  <c r="S55" i="9" s="1"/>
  <c r="C20" i="35" s="1"/>
  <c r="E20" i="35" s="1"/>
  <c r="G20" i="35" s="1"/>
  <c r="M17" i="15"/>
  <c r="D17" i="36" s="1"/>
  <c r="R20" i="9"/>
  <c r="R31" i="9"/>
  <c r="R43" i="9"/>
  <c r="R51" i="9"/>
  <c r="R59" i="9"/>
  <c r="R67" i="9"/>
  <c r="B26" i="15"/>
  <c r="B26" i="31"/>
  <c r="F10" i="15"/>
  <c r="C10" i="31" s="1"/>
  <c r="B23" i="35"/>
  <c r="B15" i="36"/>
  <c r="N20" i="15"/>
  <c r="D20" i="31" s="1"/>
  <c r="F20" i="36" s="1"/>
  <c r="C22" i="36"/>
  <c r="M15" i="15"/>
  <c r="M11" i="15"/>
  <c r="M16" i="15"/>
  <c r="R23" i="9"/>
  <c r="R24" i="9"/>
  <c r="R34" i="9"/>
  <c r="R45" i="9"/>
  <c r="R53" i="9"/>
  <c r="R61" i="9"/>
  <c r="R69" i="9"/>
  <c r="S40" i="9"/>
  <c r="S41" i="9" s="1"/>
  <c r="S42" i="9" s="1"/>
  <c r="S43" i="9" s="1"/>
  <c r="C17" i="35" s="1"/>
  <c r="E17" i="35" s="1"/>
  <c r="D40" i="9"/>
  <c r="T40" i="9" s="1"/>
  <c r="T41" i="9" s="1"/>
  <c r="T42" i="9" s="1"/>
  <c r="T43" i="9" s="1"/>
  <c r="D17" i="35" s="1"/>
  <c r="F17" i="35" s="1"/>
  <c r="N17" i="15"/>
  <c r="D17" i="31" s="1"/>
  <c r="F17" i="36" s="1"/>
  <c r="H17" i="36"/>
  <c r="J17" i="36" s="1"/>
  <c r="E17" i="31"/>
  <c r="G17" i="36" s="1"/>
  <c r="C17" i="36"/>
  <c r="B17" i="35"/>
  <c r="B17" i="31"/>
  <c r="B17" i="36"/>
  <c r="B17" i="15"/>
  <c r="B21" i="35"/>
  <c r="B21" i="31"/>
  <c r="B21" i="36"/>
  <c r="B21" i="15"/>
  <c r="B20" i="35"/>
  <c r="B20" i="31"/>
  <c r="B20" i="36"/>
  <c r="B20" i="15"/>
  <c r="B19" i="15"/>
  <c r="B19" i="31"/>
  <c r="B19" i="35"/>
  <c r="B19" i="36"/>
  <c r="B16" i="35"/>
  <c r="B16" i="36"/>
  <c r="B16" i="15"/>
  <c r="B16" i="31"/>
  <c r="H28" i="36"/>
  <c r="J28" i="36" s="1"/>
  <c r="L28" i="36" s="1"/>
  <c r="N28" i="36" s="1"/>
  <c r="M28" i="36" s="1"/>
  <c r="P28" i="36" s="1"/>
  <c r="U84" i="9"/>
  <c r="D27" i="35"/>
  <c r="F27" i="35" s="1"/>
  <c r="V80" i="9"/>
  <c r="D26" i="35"/>
  <c r="F26" i="35" s="1"/>
  <c r="V60" i="9"/>
  <c r="D22" i="35"/>
  <c r="F22" i="35" s="1"/>
  <c r="C23" i="35"/>
  <c r="E23" i="35" s="1"/>
  <c r="G23" i="35" s="1"/>
  <c r="U64" i="9"/>
  <c r="H20" i="36"/>
  <c r="J20" i="36" s="1"/>
  <c r="L20" i="36" s="1"/>
  <c r="N20" i="36" s="1"/>
  <c r="M20" i="36" s="1"/>
  <c r="P20" i="36" s="1"/>
  <c r="U52" i="9"/>
  <c r="V52" i="9"/>
  <c r="I20" i="36"/>
  <c r="K20" i="36" s="1"/>
  <c r="D20" i="35"/>
  <c r="F20" i="35" s="1"/>
  <c r="D19" i="35"/>
  <c r="F19" i="35" s="1"/>
  <c r="V48" i="9"/>
  <c r="D28" i="35"/>
  <c r="F28" i="35" s="1"/>
  <c r="I24" i="36"/>
  <c r="K24" i="36" s="1"/>
  <c r="V68" i="9"/>
  <c r="D24" i="35"/>
  <c r="F24" i="35" s="1"/>
  <c r="V72" i="9"/>
  <c r="I25" i="36"/>
  <c r="K25" i="36" s="1"/>
  <c r="V56" i="9"/>
  <c r="I21" i="36"/>
  <c r="K21" i="36" s="1"/>
  <c r="U60" i="9"/>
  <c r="C22" i="35"/>
  <c r="E22" i="35" s="1"/>
  <c r="G22" i="35" s="1"/>
  <c r="D20" i="9"/>
  <c r="D12" i="36"/>
  <c r="D44" i="9"/>
  <c r="T44" i="9" s="1"/>
  <c r="T45" i="9" s="1"/>
  <c r="T46" i="9" s="1"/>
  <c r="T47" i="9" s="1"/>
  <c r="C80" i="9"/>
  <c r="S80" i="9" s="1"/>
  <c r="S81" i="9" s="1"/>
  <c r="S82" i="9" s="1"/>
  <c r="S83" i="9" s="1"/>
  <c r="E22" i="36"/>
  <c r="B84" i="9"/>
  <c r="D18" i="36"/>
  <c r="D27" i="36"/>
  <c r="N27" i="15"/>
  <c r="D27" i="31" s="1"/>
  <c r="F27" i="36" s="1"/>
  <c r="N26" i="15"/>
  <c r="D26" i="31" s="1"/>
  <c r="F26" i="36" s="1"/>
  <c r="R28" i="9"/>
  <c r="S28" i="9" s="1"/>
  <c r="S29" i="9" s="1"/>
  <c r="S30" i="9" s="1"/>
  <c r="S31" i="9" s="1"/>
  <c r="C14" i="35" s="1"/>
  <c r="E14" i="35" s="1"/>
  <c r="R16" i="9"/>
  <c r="R32" i="9"/>
  <c r="T20" i="9"/>
  <c r="T21" i="9" s="1"/>
  <c r="T22" i="9" s="1"/>
  <c r="T23" i="9" s="1"/>
  <c r="I12" i="36" s="1"/>
  <c r="K12" i="36" s="1"/>
  <c r="R9" i="9"/>
  <c r="E16" i="36"/>
  <c r="C16" i="36"/>
  <c r="C36" i="9"/>
  <c r="S36" i="9" s="1"/>
  <c r="S37" i="9" s="1"/>
  <c r="S38" i="9" s="1"/>
  <c r="S39" i="9" s="1"/>
  <c r="D15" i="36"/>
  <c r="D32" i="9"/>
  <c r="T32" i="9" s="1"/>
  <c r="T33" i="9" s="1"/>
  <c r="T34" i="9" s="1"/>
  <c r="T35" i="9" s="1"/>
  <c r="I15" i="36" s="1"/>
  <c r="K15" i="36" s="1"/>
  <c r="N15" i="15"/>
  <c r="D15" i="31" s="1"/>
  <c r="F15" i="36" s="1"/>
  <c r="V32" i="9"/>
  <c r="E15" i="36"/>
  <c r="M14" i="15"/>
  <c r="N14" i="15" s="1"/>
  <c r="D14" i="31" s="1"/>
  <c r="F14" i="36" s="1"/>
  <c r="D14" i="36"/>
  <c r="E14" i="36"/>
  <c r="M13" i="15"/>
  <c r="D13" i="36" s="1"/>
  <c r="C24" i="9"/>
  <c r="S24" i="9" s="1"/>
  <c r="S25" i="9" s="1"/>
  <c r="S26" i="9" s="1"/>
  <c r="S27" i="9" s="1"/>
  <c r="C13" i="36"/>
  <c r="F13" i="15"/>
  <c r="C13" i="31" s="1"/>
  <c r="N12" i="15"/>
  <c r="D12" i="31" s="1"/>
  <c r="F12" i="36" s="1"/>
  <c r="B12" i="35"/>
  <c r="B12" i="31"/>
  <c r="B12" i="36"/>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E10" i="36"/>
  <c r="D8" i="9"/>
  <c r="T8" i="9" s="1"/>
  <c r="T9" i="9" s="1"/>
  <c r="T10" i="9" s="1"/>
  <c r="T11" i="9" s="1"/>
  <c r="N9" i="15"/>
  <c r="D9" i="31" s="1"/>
  <c r="C8" i="9"/>
  <c r="S8" i="9" s="1"/>
  <c r="S9" i="9" s="1"/>
  <c r="S10" i="9" s="1"/>
  <c r="S11" i="9" s="1"/>
  <c r="B9" i="35"/>
  <c r="B9" i="36"/>
  <c r="B11" i="35"/>
  <c r="B11" i="36"/>
  <c r="V20" i="9" l="1"/>
  <c r="D24" i="9"/>
  <c r="T24" i="9" s="1"/>
  <c r="T25" i="9" s="1"/>
  <c r="T26" i="9" s="1"/>
  <c r="T27" i="9" s="1"/>
  <c r="V84" i="9"/>
  <c r="V64" i="9"/>
  <c r="D36" i="9"/>
  <c r="T36" i="9" s="1"/>
  <c r="T37" i="9" s="1"/>
  <c r="T38" i="9" s="1"/>
  <c r="T39" i="9" s="1"/>
  <c r="N16" i="15"/>
  <c r="D16" i="31" s="1"/>
  <c r="D16" i="36"/>
  <c r="E26" i="31"/>
  <c r="G26" i="36" s="1"/>
  <c r="E26" i="36"/>
  <c r="C16" i="9"/>
  <c r="S16" i="9" s="1"/>
  <c r="S17" i="9" s="1"/>
  <c r="S18" i="9" s="1"/>
  <c r="S19" i="9" s="1"/>
  <c r="D23" i="35"/>
  <c r="F23" i="35" s="1"/>
  <c r="U44" i="9"/>
  <c r="C18" i="35"/>
  <c r="E18" i="35" s="1"/>
  <c r="G18" i="35" s="1"/>
  <c r="H18" i="36"/>
  <c r="J18" i="36" s="1"/>
  <c r="L18" i="36" s="1"/>
  <c r="N18" i="36" s="1"/>
  <c r="M18" i="36" s="1"/>
  <c r="P18" i="36" s="1"/>
  <c r="U76" i="9"/>
  <c r="C26" i="35"/>
  <c r="E26" i="35" s="1"/>
  <c r="G26" i="35" s="1"/>
  <c r="H26" i="36"/>
  <c r="J26" i="36" s="1"/>
  <c r="L26" i="36" s="1"/>
  <c r="N26" i="36" s="1"/>
  <c r="M26" i="36" s="1"/>
  <c r="P26" i="36" s="1"/>
  <c r="E23" i="31"/>
  <c r="G23" i="36" s="1"/>
  <c r="E23" i="36"/>
  <c r="S20" i="9"/>
  <c r="S21" i="9" s="1"/>
  <c r="S22" i="9" s="1"/>
  <c r="S23" i="9" s="1"/>
  <c r="D12" i="9"/>
  <c r="T12" i="9" s="1"/>
  <c r="T13" i="9" s="1"/>
  <c r="T14" i="9" s="1"/>
  <c r="T15" i="9" s="1"/>
  <c r="V12" i="9" s="1"/>
  <c r="H14" i="36"/>
  <c r="J14" i="36" s="1"/>
  <c r="E15" i="31"/>
  <c r="G15" i="36" s="1"/>
  <c r="V76" i="9"/>
  <c r="C19" i="36"/>
  <c r="C48" i="9"/>
  <c r="S48" i="9" s="1"/>
  <c r="S49" i="9" s="1"/>
  <c r="S50" i="9" s="1"/>
  <c r="S51" i="9" s="1"/>
  <c r="E27" i="31"/>
  <c r="G27" i="36" s="1"/>
  <c r="E27" i="36"/>
  <c r="C15" i="36"/>
  <c r="C32" i="9"/>
  <c r="S32" i="9" s="1"/>
  <c r="S33" i="9" s="1"/>
  <c r="S34" i="9" s="1"/>
  <c r="S35" i="9" s="1"/>
  <c r="U40" i="9"/>
  <c r="I17" i="36"/>
  <c r="K17" i="36" s="1"/>
  <c r="L17" i="36" s="1"/>
  <c r="N17" i="36" s="1"/>
  <c r="M17" i="36" s="1"/>
  <c r="P17" i="36" s="1"/>
  <c r="V40" i="9"/>
  <c r="G17" i="35"/>
  <c r="D12" i="35"/>
  <c r="F12" i="35" s="1"/>
  <c r="U28" i="9"/>
  <c r="E11" i="31"/>
  <c r="G11" i="36" s="1"/>
  <c r="U80" i="9"/>
  <c r="H27" i="36"/>
  <c r="J27" i="36" s="1"/>
  <c r="L27" i="36" s="1"/>
  <c r="N27" i="36" s="1"/>
  <c r="M27" i="36" s="1"/>
  <c r="P27" i="36" s="1"/>
  <c r="C27" i="35"/>
  <c r="E27" i="35" s="1"/>
  <c r="G27" i="35" s="1"/>
  <c r="E12" i="31"/>
  <c r="G12" i="36" s="1"/>
  <c r="D18" i="35"/>
  <c r="F18" i="35" s="1"/>
  <c r="V44" i="9"/>
  <c r="I18" i="36"/>
  <c r="K18" i="36" s="1"/>
  <c r="D15" i="35"/>
  <c r="F15" i="35" s="1"/>
  <c r="U36" i="9"/>
  <c r="H16" i="36"/>
  <c r="J16" i="36" s="1"/>
  <c r="C16" i="35"/>
  <c r="E16" i="35" s="1"/>
  <c r="D28" i="9"/>
  <c r="T28" i="9" s="1"/>
  <c r="T29" i="9" s="1"/>
  <c r="T30" i="9" s="1"/>
  <c r="T31" i="9" s="1"/>
  <c r="V28" i="9" s="1"/>
  <c r="E14" i="31"/>
  <c r="G14" i="36" s="1"/>
  <c r="N13" i="15"/>
  <c r="D13" i="31" s="1"/>
  <c r="F13" i="36" s="1"/>
  <c r="I13" i="36"/>
  <c r="K13" i="36" s="1"/>
  <c r="D13" i="35"/>
  <c r="F13" i="35" s="1"/>
  <c r="V24" i="9"/>
  <c r="E13" i="36"/>
  <c r="U24" i="9"/>
  <c r="H13" i="36"/>
  <c r="J13" i="36" s="1"/>
  <c r="C13" i="35"/>
  <c r="E13" i="35" s="1"/>
  <c r="N10" i="15"/>
  <c r="D10" i="31" s="1"/>
  <c r="L13" i="31" s="1"/>
  <c r="F14" i="37" s="1"/>
  <c r="V16" i="9"/>
  <c r="D11" i="35"/>
  <c r="F11" i="35" s="1"/>
  <c r="H10" i="36"/>
  <c r="J10" i="36" s="1"/>
  <c r="C10" i="35"/>
  <c r="E10" i="35" s="1"/>
  <c r="I10" i="36"/>
  <c r="K10" i="36" s="1"/>
  <c r="D10" i="35"/>
  <c r="F10" i="35" s="1"/>
  <c r="I11" i="36"/>
  <c r="K11" i="36" s="1"/>
  <c r="K9" i="31"/>
  <c r="E10" i="37" s="1"/>
  <c r="U16" i="9"/>
  <c r="H11" i="36"/>
  <c r="J11" i="36" s="1"/>
  <c r="C11" i="35"/>
  <c r="E11" i="35" s="1"/>
  <c r="G11" i="35" s="1"/>
  <c r="L12" i="31"/>
  <c r="F13" i="37" s="1"/>
  <c r="F9" i="36"/>
  <c r="M12" i="31"/>
  <c r="G13" i="37" s="1"/>
  <c r="E9" i="31"/>
  <c r="G9" i="36" s="1"/>
  <c r="V8" i="9"/>
  <c r="D9" i="35"/>
  <c r="C9" i="35"/>
  <c r="U8" i="9"/>
  <c r="U20" i="9" l="1"/>
  <c r="H12" i="36"/>
  <c r="J12" i="36" s="1"/>
  <c r="L12" i="36" s="1"/>
  <c r="N12" i="36" s="1"/>
  <c r="M12" i="36" s="1"/>
  <c r="P12" i="36" s="1"/>
  <c r="C12" i="35"/>
  <c r="E12" i="35" s="1"/>
  <c r="G12" i="35"/>
  <c r="C15" i="35"/>
  <c r="E15" i="35" s="1"/>
  <c r="G15" i="35" s="1"/>
  <c r="H15" i="36"/>
  <c r="J15" i="36" s="1"/>
  <c r="L15" i="36" s="1"/>
  <c r="N15" i="36" s="1"/>
  <c r="M15" i="36" s="1"/>
  <c r="P15" i="36" s="1"/>
  <c r="U32" i="9"/>
  <c r="C19" i="35"/>
  <c r="E19" i="35" s="1"/>
  <c r="G19" i="35" s="1"/>
  <c r="U48" i="9"/>
  <c r="H19" i="36"/>
  <c r="J19" i="36" s="1"/>
  <c r="L19" i="36" s="1"/>
  <c r="N19" i="36" s="1"/>
  <c r="M19" i="36" s="1"/>
  <c r="P19" i="36" s="1"/>
  <c r="F16" i="36"/>
  <c r="E16" i="31"/>
  <c r="G16" i="36" s="1"/>
  <c r="V36" i="9"/>
  <c r="I16" i="36"/>
  <c r="K16" i="36" s="1"/>
  <c r="L16" i="36" s="1"/>
  <c r="N16" i="36" s="1"/>
  <c r="M16" i="36" s="1"/>
  <c r="P16" i="36" s="1"/>
  <c r="D16" i="35"/>
  <c r="F16" i="35" s="1"/>
  <c r="G16" i="35" s="1"/>
  <c r="J12" i="31"/>
  <c r="D13" i="37" s="1"/>
  <c r="I11" i="31"/>
  <c r="C12" i="37" s="1"/>
  <c r="I13" i="31"/>
  <c r="C14" i="37" s="1"/>
  <c r="L13" i="36"/>
  <c r="N13" i="36" s="1"/>
  <c r="M13" i="36" s="1"/>
  <c r="P13" i="36" s="1"/>
  <c r="I14" i="36"/>
  <c r="K14" i="36" s="1"/>
  <c r="L14" i="36" s="1"/>
  <c r="N14" i="36" s="1"/>
  <c r="M14" i="36" s="1"/>
  <c r="P14" i="36" s="1"/>
  <c r="G13" i="35"/>
  <c r="D14" i="35"/>
  <c r="F14" i="35" s="1"/>
  <c r="G14" i="35" s="1"/>
  <c r="I9" i="31"/>
  <c r="C10" i="37" s="1"/>
  <c r="L10" i="31"/>
  <c r="F11" i="37" s="1"/>
  <c r="K10" i="31"/>
  <c r="E11" i="37" s="1"/>
  <c r="J9" i="31"/>
  <c r="D10" i="37" s="1"/>
  <c r="M13" i="31"/>
  <c r="G14" i="37" s="1"/>
  <c r="K12" i="31"/>
  <c r="E13" i="37" s="1"/>
  <c r="E13" i="31"/>
  <c r="G13" i="36" s="1"/>
  <c r="L11" i="36"/>
  <c r="N11" i="36" s="1"/>
  <c r="M11" i="36" s="1"/>
  <c r="P11" i="36" s="1"/>
  <c r="M11" i="31"/>
  <c r="G12" i="37" s="1"/>
  <c r="J13" i="31"/>
  <c r="D14" i="37" s="1"/>
  <c r="I10" i="31"/>
  <c r="C11" i="37" s="1"/>
  <c r="K13" i="31"/>
  <c r="E14" i="37" s="1"/>
  <c r="L9" i="31"/>
  <c r="F10" i="37" s="1"/>
  <c r="L11" i="31"/>
  <c r="F12" i="37" s="1"/>
  <c r="M10" i="31"/>
  <c r="G11" i="37" s="1"/>
  <c r="I12" i="31"/>
  <c r="C13" i="37" s="1"/>
  <c r="J10" i="31"/>
  <c r="D11" i="37" s="1"/>
  <c r="M9" i="31"/>
  <c r="G10" i="37" s="1"/>
  <c r="J11" i="31"/>
  <c r="D12" i="37" s="1"/>
  <c r="K11" i="31"/>
  <c r="E12" i="37" s="1"/>
  <c r="F10" i="36"/>
  <c r="E10" i="31"/>
  <c r="G10" i="36" s="1"/>
  <c r="B17" i="33" s="1"/>
  <c r="L10" i="36"/>
  <c r="N10" i="36" s="1"/>
  <c r="M10" i="36" s="1"/>
  <c r="P10" i="36" s="1"/>
  <c r="G10" i="35"/>
  <c r="F9" i="35"/>
  <c r="K9" i="36" s="1"/>
  <c r="I9" i="36"/>
  <c r="E9" i="35"/>
  <c r="H9" i="36"/>
  <c r="B16" i="33" l="1"/>
  <c r="B14"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C17" i="33"/>
  <c r="B21" i="33"/>
  <c r="C16" i="33"/>
  <c r="C15" i="33"/>
  <c r="D18" i="33"/>
  <c r="E18" i="33" s="1"/>
  <c r="E14" i="33" l="1"/>
  <c r="E17" i="33"/>
  <c r="D21" i="33"/>
  <c r="E16" i="33"/>
  <c r="E15" i="33"/>
</calcChain>
</file>

<file path=xl/sharedStrings.xml><?xml version="1.0" encoding="utf-8"?>
<sst xmlns="http://schemas.openxmlformats.org/spreadsheetml/2006/main" count="901" uniqueCount="362">
  <si>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</si>
  <si>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</si>
  <si>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</si>
  <si>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</si>
  <si>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</si>
  <si>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</si>
  <si>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</si>
  <si>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</si>
  <si>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</si>
  <si>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</si>
  <si>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</si>
  <si>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</si>
  <si>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</si>
  <si>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</si>
  <si>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</si>
  <si>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</si>
  <si>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</si>
  <si>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</si>
  <si>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</si>
  <si>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</si>
  <si>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</si>
  <si>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</si>
  <si>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</si>
  <si>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</si>
  <si>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</si>
  <si>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</si>
  <si>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</si>
  <si>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</si>
  <si>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</si>
  <si>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</si>
  <si>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</si>
  <si>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</si>
  <si>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</si>
  <si>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</si>
  <si>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</si>
  <si>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</si>
  <si>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</si>
  <si>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</si>
  <si>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</si>
  <si>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</si>
  <si>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</si>
  <si>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</si>
  <si>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</si>
  <si>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</si>
  <si>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</si>
  <si>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</si>
  <si>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</si>
  <si>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</si>
  <si>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</si>
  <si>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</si>
  <si>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</si>
  <si>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</si>
  <si>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</si>
  <si>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</si>
  <si>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</si>
  <si>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</si>
  <si>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</si>
  <si>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</si>
  <si>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</si>
  <si>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</si>
  <si>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</si>
  <si>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</si>
  <si>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</si>
  <si>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</si>
  <si>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</si>
  <si>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</si>
  <si>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</si>
  <si>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</si>
  <si>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</si>
  <si>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</si>
  <si>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</si>
  <si>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</si>
  <si>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</si>
  <si>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</si>
  <si>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</si>
  <si>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</si>
  <si>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</si>
  <si>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</si>
  <si>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</si>
  <si>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</si>
  <si>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</si>
  <si>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</si>
  <si>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</si>
  <si>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</si>
  <si>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</si>
  <si>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</si>
  <si>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</si>
  <si>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</si>
  <si>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</si>
  <si>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</si>
  <si>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</si>
  <si>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</si>
  <si>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</si>
  <si>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</si>
  <si>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</si>
  <si>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</si>
  <si>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</si>
  <si>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</si>
  <si>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</si>
  <si>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</si>
  <si>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</si>
  <si>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</si>
  <si>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</si>
  <si>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</si>
  <si>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</si>
  <si>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</si>
  <si>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</si>
  <si>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</si>
  <si>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</si>
  <si>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</si>
  <si>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</si>
  <si>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</si>
  <si>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</si>
  <si>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</si>
  <si>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</si>
  <si>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</si>
  <si>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</si>
  <si>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</si>
  <si>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</si>
  <si>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</si>
  <si>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</si>
  <si>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</si>
  <si>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</si>
  <si>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</si>
  <si>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</si>
  <si>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</si>
  <si>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</si>
  <si>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</si>
  <si>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</si>
  <si>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</si>
  <si>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</si>
  <si>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</si>
  <si>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</si>
  <si>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</si>
  <si>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</si>
  <si>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</si>
  <si>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</si>
  <si>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</si>
  <si>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</si>
  <si>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</si>
  <si>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</si>
  <si>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</si>
  <si>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</si>
  <si>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</si>
  <si>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</si>
  <si>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</si>
  <si>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</si>
  <si>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</si>
  <si>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</si>
  <si>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</si>
  <si>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</si>
  <si>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</si>
  <si>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</si>
  <si>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</si>
  <si>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</si>
  <si>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</si>
  <si>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</si>
  <si>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</si>
  <si>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</si>
  <si>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</si>
  <si>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</si>
  <si>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</si>
  <si>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</si>
  <si>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</si>
  <si>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</si>
  <si>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</si>
  <si>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</si>
  <si>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</si>
  <si>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</si>
  <si>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</si>
  <si>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</si>
  <si>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</si>
  <si>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</si>
  <si>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</si>
  <si>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</si>
  <si>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</si>
  <si>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</si>
  <si>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</si>
  <si>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</si>
  <si>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</si>
  <si>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</si>
  <si>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</si>
  <si>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</si>
  <si>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</si>
  <si>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</si>
  <si>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</si>
  <si>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</si>
  <si>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</si>
  <si>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</si>
  <si>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</si>
  <si>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</si>
  <si>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</si>
  <si>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</si>
  <si>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</si>
  <si>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</si>
  <si>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</si>
  <si>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</si>
  <si>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</si>
  <si>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</si>
  <si>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</si>
  <si>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</si>
  <si>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</si>
  <si>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</si>
  <si>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</si>
  <si>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</si>
  <si>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</si>
  <si>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</si>
  <si>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</si>
  <si>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</si>
  <si>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</si>
  <si>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</si>
  <si>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</si>
  <si>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</si>
  <si>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</si>
  <si>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</si>
  <si>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</si>
  <si>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</si>
  <si>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</si>
  <si>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</si>
  <si>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</si>
  <si>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</si>
  <si>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</si>
  <si>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</si>
  <si>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</si>
  <si>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</si>
  <si>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</si>
  <si>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</si>
  <si>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</si>
  <si>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</si>
  <si>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</si>
  <si>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</si>
  <si>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</si>
  <si>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</si>
  <si>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</si>
  <si>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</si>
  <si>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</si>
  <si>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</si>
  <si>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</si>
  <si>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</si>
  <si>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</si>
  <si>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</si>
  <si>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</si>
  <si>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</si>
  <si>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</si>
  <si>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</si>
  <si>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</si>
  <si>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</si>
  <si>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</si>
  <si>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</si>
  <si>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</si>
  <si>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</si>
  <si>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</si>
  <si>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</si>
  <si>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</si>
  <si>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</si>
  <si>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</si>
  <si>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</si>
  <si>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</si>
  <si>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</si>
  <si>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</si>
  <si>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</si>
  <si>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</si>
  <si>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</si>
  <si>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</si>
  <si>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</si>
  <si>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</si>
  <si>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</si>
  <si>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</si>
  <si>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</si>
  <si>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</si>
  <si>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</si>
  <si>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</si>
  <si>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</si>
  <si>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</si>
  <si>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</si>
  <si>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</si>
  <si>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</si>
  <si>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</si>
  <si>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</si>
  <si>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</si>
  <si>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</si>
  <si>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</si>
  <si>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</si>
  <si>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</si>
  <si>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</si>
  <si>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Brindar servicios de apoyo al tratamiento médico relacionados con aspectos del funcionamiento tanto físico y mental del ser humano con la provisión de cuidados que pretenden el mejoramiento de la salud</t>
  </si>
  <si>
    <t xml:space="preserve"> por consentimiento informado no diligenciado, diligenciado de forma incompleta o inadecuada y no archivado en la HC del paciente,</t>
  </si>
  <si>
    <t>debido a falla en el sistema DGH, falta de apego al proceso, no archivo de consentimiento informado en la HC del paciente, falta de tiempo para la valoración inicial.</t>
  </si>
  <si>
    <t xml:space="preserve"> por incorrecta desinfección de piscina de hidroterapia,</t>
  </si>
  <si>
    <t xml:space="preserve"> debido a uso incorrecto de los desinfectantes y ausencia de insumos.</t>
  </si>
  <si>
    <t>por ausencia de solicitud de interconsultas para el modelo de salud mental,</t>
  </si>
  <si>
    <t>debido a que desde los diferentes servicios en que se presente no realizan la debida notificación.</t>
  </si>
  <si>
    <t>por sanción pecuniaria por parte del Ministerio de Salud y Protección Social,</t>
  </si>
  <si>
    <t>debido a la deficiente calidad del dato en el informe de la resolución 247 de cuentas de alto costo</t>
  </si>
  <si>
    <t>por presentación de eventos adversos,</t>
  </si>
  <si>
    <t>debido a extravasación de medicamentos citotóxicos, no diligenciamiento de listas de chequeo en el servicio de hemodiálisis y cálculo incorrecto de  soporte enteral y parenteral</t>
  </si>
  <si>
    <t xml:space="preserve">por demora en la entrega de medicamentos por parte de las EPS, </t>
  </si>
  <si>
    <t>debido a retrasos en la autorización por parte de las EPS.</t>
  </si>
  <si>
    <t xml:space="preserve">por fallas en el acelerador lineal, </t>
  </si>
  <si>
    <t xml:space="preserve"> debido a inoportunidad en la asistencia por parte del ingeniero encargado</t>
  </si>
  <si>
    <t>por ingreso del paciente al servicio de hemodiálisis sin HC,</t>
  </si>
  <si>
    <t>debido a que desde los diferentes servicios no registran HC a hemodiálisis y existe desconocimiento del protocolo de traslado de pacientes</t>
  </si>
  <si>
    <t xml:space="preserve">Profesionales del área de rehabilitación, </t>
  </si>
  <si>
    <t>diligencian el consentimiento informado en el sistema de DGH y se imprime para firma del paciente,</t>
  </si>
  <si>
    <t>con el fin de asegurar la información brindada y dejar trazabilidad.</t>
  </si>
  <si>
    <t>Auxiliar administrativa,</t>
  </si>
  <si>
    <t xml:space="preserve"> recibe la documentación por parte de los profesionales de administración,</t>
  </si>
  <si>
    <t>y  archiva el consentimiento informado en la HC física.</t>
  </si>
  <si>
    <t>Auxiliar de enfermería,</t>
  </si>
  <si>
    <t>realiza desinfección y anexa en carpeta de registro diario la correcta desinfección de la piscina,</t>
  </si>
  <si>
    <t>con el fin de llevar un adecuado seguimiento.</t>
  </si>
  <si>
    <t>realiza tamizajes y revisa diariamente si se ha presentado algún evento por  los diferentes servicios del hospital,</t>
  </si>
  <si>
    <t xml:space="preserve">con el fin de notificar correctamente al área de psicología.  </t>
  </si>
  <si>
    <t xml:space="preserve">Auxiliar del área de la salud, </t>
  </si>
  <si>
    <t>de manera diaria, generan reporte a eps de los pacientes con diagnóstico de alto costo</t>
  </si>
  <si>
    <t>a través de los reportes de HC.</t>
  </si>
  <si>
    <t>realiza registro en la lista de chequeo o lista de recepción del paciente,</t>
  </si>
  <si>
    <t>con el fin de evitar confusiones del mismo</t>
  </si>
  <si>
    <t>Nutricionista,</t>
  </si>
  <si>
    <t xml:space="preserve">realiza proceso de inducción al personal de nutrición nuevo según las necesidades </t>
  </si>
  <si>
    <t>y capacitación constante para cálculo correcto de soporte nutricional</t>
  </si>
  <si>
    <t>Profesional de Oncología,</t>
  </si>
  <si>
    <t xml:space="preserve"> notifica a farmacia de la EPS a través de correo, </t>
  </si>
  <si>
    <t>tramitando el  retraso de medicamentos del paciente con el Gestor de Casos.</t>
  </si>
  <si>
    <t>Ingeniero Físico Medico,</t>
  </si>
  <si>
    <t xml:space="preserve">notifica la falla, programa la fecha de mantenimiento, se presenta informe y realiza la supervisión, </t>
  </si>
  <si>
    <t>con el fin de garantizar el buen funcionamiento del mismo.</t>
  </si>
  <si>
    <t>Prof. Esp. del área de Soporte Terapéutico</t>
  </si>
  <si>
    <t>Diariamente generar reporte a EPS de pacentes de alto costo.</t>
  </si>
  <si>
    <t xml:space="preserve">Registrar en la lista de chequeo o recepción del paciente, para no tener confusiones.
Capacitar costantemente al personal para garantizar el calculo correcto de soporte nutricional
</t>
  </si>
  <si>
    <t xml:space="preserve">SOPORTE TERAPÉUTICO </t>
  </si>
  <si>
    <t>debido a uso excesivo, mal uso e insuficientes básculas en el servicio.</t>
  </si>
  <si>
    <t xml:space="preserve">por descalibración de báscula, </t>
  </si>
  <si>
    <t>Auxiliares de enfermería del área de nutrición,</t>
  </si>
  <si>
    <t>encargadas de notificar a mantenimiento hacer revisión cada que sea necesario,</t>
  </si>
  <si>
    <t>con el fin de mejorar su productividad y garantizar el eficiente uso de la misma.</t>
  </si>
  <si>
    <t>SEGUIMIENTO CTRL 1.
En rehabilitación se realiza el correcto llenado del consentimiento informado, de ser el caso que no se cumpla, no se entrega el registro total de sesiones realizadas al paciente. 
Evidencia:  HC de cada paciente en el área de rehabilitación 
SEGUIMIENTO CTRL 2.
Jefe de enfermería de oncología semanalmente revisa que cada paciente tenga su consentimiento informado diligenciado para ser archivado en HC física.</t>
  </si>
  <si>
    <t>Auxiliar de enfermería del área de hidroterapia realiza diariamente correcta desinfección de piscina. Apegándose al protocolo de desinfección FRAMB-064
Evidencia: Fisioterapeuta del área revisa diariamente, de lo contrario donde encuentre alguna anomalía suspende las sesiones de hidroterapia, contando con un registro.</t>
  </si>
  <si>
    <t>Se amplio el tamizaje, se realiza en consulta externa y en urgencias.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Evidencia: HC pacientes</t>
  </si>
  <si>
    <t>Se cumple con el control descrito y se reportó en el mes de marzo mediante correo electrónico a las EPS, para dar cumplimiento a la resolución 0247 de 2014. También se cumple a cabalidad con el plan de acción descrito.</t>
  </si>
  <si>
    <t>SEGUIMIENTO CTRL 1.
Se realiza interrelación de procesos con el área de Seguridad del Paciente, aplicando lista de chequeo.
Evidencia: Área de seguridad del paciente cuenta con las listas de chequeo diligenciadas
SEGUIMIENTO CTRL 2.
La última inducción realizada por la nutricionista fue en diciembre del 2022 que ingreso personal nuevo. 
Evidencia: listas de asistencia.</t>
  </si>
  <si>
    <t>Cuando el médico le ordena tratamiento al paciente, el profesional de oncología realiza tramite de pedido en las plataformas de las EPS, en caso de haber retraso se notifica mediante correo electrónico y se le hace seguimiento en la plataforma</t>
  </si>
  <si>
    <t>Cuando el acelerador lineal presenta fallas se llama inmediatamente al proveedor, dando respuesta oportuna en un tiempo menor a 12 horas, Dejando como evidencia el informe de arreglo de las fallas que lo recibe el físico medico como encargado del equipo biomédico.</t>
  </si>
  <si>
    <t>Cuando ingresa paciente se realiza correcto llenado de lista de chequeo donde se verifica paraclínicos y orden médica para realizar el debido procedimiento.
Evidencia: lista de chequeo en el área de hemodiálisis</t>
  </si>
  <si>
    <t>Cada que se presente alguna falla inesperadamente se informara inmediatamente a mantenimiento, por el momento no se ha presentado. Por otra parte mantenimiento tiene un cronograma establecido para hacer seguimiento a las mismas.</t>
  </si>
  <si>
    <t xml:space="preserve">SEGUIMIENTO CTRL 1.
En rehabilitación se realiza el correcto llenado del consentimiento informado, de ser el caso que no se cumpla, no se entrega el registro total de sesiones realizadas al paciente. 
Evidencia: consentimiento informado de paciente firmado
SEGUIMIENTO CTRL 2.
Jefe de enfermería de oncología semanalmente revisa que cada paciente tenga su consentimiento informado diligenciado para ser archivado en HC física.
Evidencia: Consetimiento informado radio oncologia </t>
  </si>
  <si>
    <t>Auxiliar de enfermería del área de hidroterapia realiza diariamente correcta desinfección de piscina. Apegándose al protocolo de desinfección FRAMB-064
Evidencia: formato diligenciado FRAMB-064</t>
  </si>
  <si>
    <t>Se amplio el tamizaje, se realiza en en agosto habilitaron consulta externa y en urgencias.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Evidencia: Actas de reunión de tamizaje.</t>
  </si>
  <si>
    <t xml:space="preserve">Se cumple con el control descrito, el ultimo reporte se realizo en el mes de septiembre, mediante correo electrónico a las EPS, para dar cumplimiento a la resolución 0247 de 2014. También se cumple a cabalidad con el plan de acción descrito.
Evidencia: Pantallazos de envio de cuentas de alto costo </t>
  </si>
  <si>
    <t>SEGUIMIENTO CTRL 1.
Se realiza interrelación de procesos con el área de Seguridad del Paciente, aplicando lista de chequeo.
Evidencia: Área de seguridad del paciente cuenta con las listas de chequeo diligenciadas
SEGUIMIENTO CTRL 2.
La última inducción realizada por la nutricionista fue el 18/09/2023 que ingreso personal auxiliar de enfermeria 
Evidencia: Acta de inducción</t>
  </si>
  <si>
    <t>Cuando el médico le ordena tratamiento al paciente, el profesional de oncología realiza tramite de pedido en las plataformas de las EPS, en caso de haber retraso se notifica mediante correo electrónico y se le hace seguimiento en la plataforma.
Evidencia: pantallazo de seguimiento a EPS</t>
  </si>
  <si>
    <t>En lo que lleva del año no se han presentado fallas en el funcionamiento del acelerador lineal, teniendo en cuenta que cuando el acelerador lineal presente fallas se llamará inmediatamente al proveedor, dando respuesta oportuna en un tiempo menor a 12 horas, Dejando como evidencia el informe de arreglo de las fallas que lo recibe el físico medico como encargado del equipo biomédico.</t>
  </si>
  <si>
    <t xml:space="preserve">Cada que se presente alguna falla inesperadamente se informara inmediatamente a mantenimiento, por el momento no se ha presentado. Por otra parte mantenimiento tiene un cronograma establecido para hacer seguimiento a las mismas.
Evidencia: carpeta de mantenimiento </t>
  </si>
  <si>
    <t xml:space="preserve">SEGUIMIENTO CTRL 1.
En rehabilitación se realiza el correcto llenado del consentimiento informado, de ser el caso que no se cumpla, no se entrega el registro total de sesiones realizadas al paciente y sin este no se inicia las terapias. 
Evidencia: consentimiento informado de paciente firmado
SEGUIMIENTO CTRL 2.
Jefe de enfermería de oncología semanalmente revisa que cada paciente tenga su consentimiento informado diligenciado para ser archivado en HC física, esto para realizar radioterapia y quimiotreapia, debido a que si no se encuentra en HC no pueden iniciar tratamientos. 
Evidencia: Consetimiento informado radio oncologia </t>
  </si>
  <si>
    <t>Auxiliar de enfermería del área de hidroterapia realiza diariamente correcta desinfección de piscina. Apegándose al protocolo de desinfección FRAMB-064, se hizo adjudicación de insumos que esta programada para 6 meses.
Evidencia: formato diligenciado FRAMB-064</t>
  </si>
  <si>
    <t>Se amplio el tamizaje, se realiza en en agosto habilitaron consulta externa y en urgencias.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Se implemento junto con tamizajes de riesgo, los aux de enfermeria, son los encargados de hacer control para solicitar interconsulta, aux cuando tienen solicitud de interconsulta el aux escribe en el grupo de wpp y el psicologo inmeditamente respodne. 
Evidencia: Actas de reunión de tamizaje.</t>
  </si>
  <si>
    <t xml:space="preserve">Se cumple con el control descrito, el ultimo reporte se realizo en el mes de enero de 2024, reporte final, mediante correo electrónico a las EPS, para dar cumplimiento a la resolución 0247 de 2014. También se cumple a cabalidad con el plan de acción descrito.
Evidencia: Pantallazos de envio de cuentas de alto costo </t>
  </si>
  <si>
    <t xml:space="preserve">SEGUIMIENTO CTRL 1.
Se realiza interrelación de procesos con el área de Seguridad del Paciente, aplicando lista de chequeo para quimioterapia. 
Evidencia: Área de seguridad del paciente cuenta con las listas de chequeo diligenciadas
SEGUIMIENTO CTRL 2.
Cuentan con un softaware para calculo de nutrición, La última inducción realizada por la nutricionista fue el 18/09/2023 que ingreso personal auxiliar de enfermeria, posterior a eso no ha habido inducción porque no ha ingresado nuevo personal.
 </t>
  </si>
  <si>
    <t>En el mes de Noviembre se dañaron los colimadores, los cuales se mandaron a traes de EEUU y se paro 15 dias y en el mes de Enero se daño el trasformador, y esta en espera del repuesto, por lo tanto esta sin funcionamiento el equipo, posiblemente se inician labores en el mes de febrero - para lo cual el proveedor, dando respuesta oportuna en un tiempo menor a 12 horas.
Evidencia: reportes realizados</t>
  </si>
  <si>
    <t xml:space="preserve">Cada que se presente alguna falla inesperadamente se informara inmediatamente a mantenimiento, por el momento no se ha presentado. Por otra parte mantenimiento tiene un cronograma establecido para hacer seguimiento a las mismas.
Evidencia: carpeta de mantenimiento </t>
  </si>
  <si>
    <t>Cuando el médico le ordena tratamiento al paciente, el profesional de oncología realiza tramite de pedido en las plataformas de las EPS, en caso de haber retraso se notifica mediante correo electrónico y se le hace seguimiento en la plataforma.
Interrelación con las EPS para agilizar el tratamiento y tambien manejan plataformas (nueva eps y asmet salud) que permite inmediatamente hacer solicitud y seguimiento de medicamentos 
Evidencia: pantallazo de seguimiento a EPS.</t>
  </si>
  <si>
    <t>Cuando ingresa paciente se realiza correcto llenado de lista de chequeo donde se verifica paraclínicos y orden médica para realizar el debido procedimiento.
Evidencia: lista de chequeo diligenciada en el área de hemodiálisis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</si>
</sst>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981075</xdr:colOff>
      <xdr:row>31</xdr:row>
      <xdr:rowOff>22225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20920075" y="13595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2" zoomScale="75" zoomScaleNormal="75" workbookViewId="0">
      <pane xSplit="2" topLeftCell="F1" activePane="topRight" state="frozen"/>
      <selection pane="topRight" activeCell="G17" sqref="G17"/>
    </sheetView>
  </sheetViews>
  <sheetFormatPr baseColWidth="10" defaultColWidth="11.42578125" defaultRowHeight="14.25" x14ac:dyDescent="0.25"/>
  <cols>
    <col min="1" max="1" width="21.42578125" style="10" customWidth="1"/>
    <col min="2" max="2" width="34.7109375" style="10" customWidth="1"/>
    <col min="3" max="3" width="39.140625" style="10" customWidth="1"/>
    <col min="4" max="4" width="39.28515625" style="10" customWidth="1"/>
    <col min="5" max="5" width="54.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330</v>
      </c>
      <c r="E4" s="397"/>
      <c r="F4" s="168" t="s">
        <v>207</v>
      </c>
      <c r="G4" s="165">
        <v>44866</v>
      </c>
    </row>
    <row r="5" spans="1:9" ht="42" customHeight="1" x14ac:dyDescent="0.25">
      <c r="A5" s="19" t="s">
        <v>158</v>
      </c>
      <c r="B5" s="400" t="s">
        <v>285</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286</v>
      </c>
      <c r="D9" s="2" t="s">
        <v>287</v>
      </c>
      <c r="E9" s="167" t="str">
        <f>+CONCATENATE(B9," ",C9," ",D9)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F9" s="3" t="s">
        <v>160</v>
      </c>
      <c r="G9" s="3"/>
      <c r="H9" s="183" t="str">
        <f>+IF(F9='11 FORMULAS'!$B$4,'11 FORMULAS'!$C$4,IF(F9='11 FORMULAS'!$B$6,'11 FORMULAS'!$C$6,IF(F9='11 FORMULAS'!$B$8,'11 FORMULAS'!$C$8,IF(F9='11 FORMULAS'!$B$10,'11 FORMULAS'!$C$10,""))))</f>
        <v>Procesos</v>
      </c>
      <c r="I9" s="183" t="str">
        <f>+G9&amp;H9</f>
        <v>Procesos</v>
      </c>
    </row>
    <row r="10" spans="1:9" s="11" customFormat="1" ht="57" x14ac:dyDescent="0.25">
      <c r="A10" s="2" t="s">
        <v>14</v>
      </c>
      <c r="B10" s="2" t="s">
        <v>141</v>
      </c>
      <c r="C10" s="2" t="s">
        <v>288</v>
      </c>
      <c r="D10" s="2" t="s">
        <v>289</v>
      </c>
      <c r="E10" s="167" t="str">
        <f t="shared" ref="E10:E28" si="0">+CONCATENATE(B10," ",C10," ",D10)</f>
        <v>Posibilidad de pérdida Reputacional  por incorrecta desinfección de piscina de hidroterapia,  debido a uso incorrecto de los desinfectantes y ausencia de insumos.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140</v>
      </c>
      <c r="C11" s="2" t="s">
        <v>290</v>
      </c>
      <c r="D11" s="2" t="s">
        <v>291</v>
      </c>
      <c r="E11" s="167" t="str">
        <f t="shared" si="0"/>
        <v>Posibilidad de pérdida Económica por ausencia de solicitud de interconsultas para el modelo de salud mental, debido a que desde los diferentes servicios en que se presente no realizan la debida notificación.</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292</v>
      </c>
      <c r="D12" s="2" t="s">
        <v>293</v>
      </c>
      <c r="E12" s="167" t="str">
        <f t="shared" si="0"/>
        <v>Posibilidad de pérdida Económica y Reputacional por sanción pecuniaria por parte del Ministerio de Salud y Protección Social, debido a la deficiente calidad del dato en el informe de la resolución 247 de cuentas de alto costo</v>
      </c>
      <c r="F12" s="3" t="s">
        <v>160</v>
      </c>
      <c r="G12" s="3"/>
      <c r="H12" s="183" t="str">
        <f>+IF(F12='11 FORMULAS'!$B$4,'11 FORMULAS'!$C$4,IF(F12='11 FORMULAS'!$B$6,'11 FORMULAS'!$C$6,IF(F12='11 FORMULAS'!$B$8,'11 FORMULAS'!$C$8,IF(F12='11 FORMULAS'!$B$10,'11 FORMULAS'!$C$10,""))))</f>
        <v>Procesos</v>
      </c>
      <c r="I12" s="183" t="str">
        <f t="shared" si="1"/>
        <v>Procesos</v>
      </c>
    </row>
    <row r="13" spans="1:9" ht="85.5" x14ac:dyDescent="0.25">
      <c r="A13" s="2" t="s">
        <v>17</v>
      </c>
      <c r="B13" s="2" t="s">
        <v>142</v>
      </c>
      <c r="C13" s="2" t="s">
        <v>294</v>
      </c>
      <c r="D13" s="2" t="s">
        <v>295</v>
      </c>
      <c r="E13" s="167" t="str">
        <f t="shared" si="0"/>
        <v>Posibilidad de pérdida Económica y Reputacional por presentación de eventos adversos, debido a extravasación de medicamentos citotóxicos, no diligenciamiento de listas de chequeo en el servicio de hemodiálisis y cálculo incorrecto de  soporte enteral y parenteral</v>
      </c>
      <c r="F13" s="3" t="s">
        <v>160</v>
      </c>
      <c r="G13" s="3"/>
      <c r="H13" s="183" t="str">
        <f>+IF(F13='11 FORMULAS'!$B$4,'11 FORMULAS'!$C$4,IF(F13='11 FORMULAS'!$B$6,'11 FORMULAS'!$C$6,IF(F13='11 FORMULAS'!$B$8,'11 FORMULAS'!$C$8,IF(F13='11 FORMULAS'!$B$10,'11 FORMULAS'!$C$10,""))))</f>
        <v>Procesos</v>
      </c>
      <c r="I13" s="183" t="str">
        <f t="shared" si="1"/>
        <v>Procesos</v>
      </c>
    </row>
    <row r="14" spans="1:9" ht="57" x14ac:dyDescent="0.25">
      <c r="A14" s="2" t="s">
        <v>18</v>
      </c>
      <c r="B14" s="2" t="s">
        <v>142</v>
      </c>
      <c r="C14" s="2" t="s">
        <v>296</v>
      </c>
      <c r="D14" s="2" t="s">
        <v>297</v>
      </c>
      <c r="E14" s="167" t="str">
        <f t="shared" si="0"/>
        <v>Posibilidad de pérdida Económica y Reputacional por demora en la entrega de medicamentos por parte de las EPS,  debido a retrasos en la autorización por parte de las EPS.</v>
      </c>
      <c r="F14" s="3" t="s">
        <v>160</v>
      </c>
      <c r="G14" s="3"/>
      <c r="H14" s="183" t="str">
        <f>+IF(F14='11 FORMULAS'!$B$4,'11 FORMULAS'!$C$4,IF(F14='11 FORMULAS'!$B$6,'11 FORMULAS'!$C$6,IF(F14='11 FORMULAS'!$B$8,'11 FORMULAS'!$C$8,IF(F14='11 FORMULAS'!$B$10,'11 FORMULAS'!$C$10,""))))</f>
        <v>Procesos</v>
      </c>
      <c r="I14" s="183" t="str">
        <f t="shared" si="1"/>
        <v>Procesos</v>
      </c>
    </row>
    <row r="15" spans="1:9" ht="42.75" x14ac:dyDescent="0.25">
      <c r="A15" s="2" t="s">
        <v>19</v>
      </c>
      <c r="B15" s="2" t="s">
        <v>142</v>
      </c>
      <c r="C15" s="2" t="s">
        <v>298</v>
      </c>
      <c r="D15" s="2" t="s">
        <v>299</v>
      </c>
      <c r="E15" s="167" t="str">
        <f t="shared" si="0"/>
        <v>Posibilidad de pérdida Económica y Reputacional por fallas en el acelerador lineal,   debido a inoportunidad en la asistencia por parte del ingeniero encargado</v>
      </c>
      <c r="F15" s="3" t="s">
        <v>160</v>
      </c>
      <c r="G15" s="3"/>
      <c r="H15" s="183" t="str">
        <f>+IF(F15='11 FORMULAS'!$B$4,'11 FORMULAS'!$C$4,IF(F15='11 FORMULAS'!$B$6,'11 FORMULAS'!$C$6,IF(F15='11 FORMULAS'!$B$8,'11 FORMULAS'!$C$8,IF(F15='11 FORMULAS'!$B$10,'11 FORMULAS'!$C$10,""))))</f>
        <v>Procesos</v>
      </c>
      <c r="I15" s="183" t="str">
        <f t="shared" si="1"/>
        <v>Procesos</v>
      </c>
    </row>
    <row r="16" spans="1:9" ht="71.25" x14ac:dyDescent="0.25">
      <c r="A16" s="2" t="s">
        <v>20</v>
      </c>
      <c r="B16" s="2" t="s">
        <v>141</v>
      </c>
      <c r="C16" s="2" t="s">
        <v>300</v>
      </c>
      <c r="D16" s="2" t="s">
        <v>301</v>
      </c>
      <c r="E16" s="167" t="str">
        <f t="shared" si="0"/>
        <v>Posibilidad de pérdida Reputacional por ingreso del paciente al servicio de hemodiálisis sin HC, debido a que desde los diferentes servicios no registran HC a hemodiálisis y existe desconocimiento del protocolo de traslado de pacientes</v>
      </c>
      <c r="F16" s="3" t="s">
        <v>160</v>
      </c>
      <c r="G16" s="3"/>
      <c r="H16" s="183" t="str">
        <f>+IF(F16='11 FORMULAS'!$B$4,'11 FORMULAS'!$C$4,IF(F16='11 FORMULAS'!$B$6,'11 FORMULAS'!$C$6,IF(F16='11 FORMULAS'!$B$8,'11 FORMULAS'!$C$8,IF(F16='11 FORMULAS'!$B$10,'11 FORMULAS'!$C$10,""))))</f>
        <v>Procesos</v>
      </c>
      <c r="I16" s="183" t="str">
        <f t="shared" si="1"/>
        <v>Procesos</v>
      </c>
    </row>
    <row r="17" spans="1:9" s="12" customFormat="1" ht="42.75" x14ac:dyDescent="0.25">
      <c r="A17" s="2" t="s">
        <v>21</v>
      </c>
      <c r="B17" s="2" t="s">
        <v>142</v>
      </c>
      <c r="C17" s="2" t="s">
        <v>332</v>
      </c>
      <c r="D17" s="2" t="s">
        <v>331</v>
      </c>
      <c r="E17" s="167" t="str">
        <f t="shared" si="0"/>
        <v>Posibilidad de pérdida Económica y Reputacional por descalibración de báscula,  debido a uso excesivo, mal uso e insuficientes básculas en el servicio.</v>
      </c>
      <c r="F17" s="3" t="s">
        <v>160</v>
      </c>
      <c r="G17" s="3"/>
      <c r="H17" s="183" t="str">
        <f>+IF(F17='11 FORMULAS'!$B$4,'11 FORMULAS'!$C$4,IF(F17='11 FORMULAS'!$B$6,'11 FORMULAS'!$C$6,IF(F17='11 FORMULAS'!$B$8,'11 FORMULAS'!$C$8,IF(F17='11 FORMULAS'!$B$10,'11 FORMULAS'!$C$10,""))))</f>
        <v>Procesos</v>
      </c>
      <c r="I17" s="183" t="str">
        <f t="shared" si="1"/>
        <v>Procesos</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5" activePane="bottomLeft" state="frozen"/>
      <selection pane="bottomLeft" activeCell="B15" sqref="B15"/>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SOPORTE TERAPÉUTICO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218">
        <v>20</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Reputacional  por incorrecta desinfección de piscina de hidroterapia,  debido a uso incorrecto de los desinfectantes y ausencia de insumos.</v>
      </c>
      <c r="C10" s="219">
        <v>60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57" x14ac:dyDescent="0.25">
      <c r="A11" s="31" t="str">
        <f>'2 CONTEXTO E IDENTIFICACIÓN'!A11</f>
        <v>R3</v>
      </c>
      <c r="B11" s="217" t="str">
        <f>+'2 CONTEXTO E IDENTIFICACIÓN'!E11</f>
        <v>Posibilidad de pérdida Económica por ausencia de solicitud de interconsultas para el modelo de salud mental, debido a que desde los diferentes servicios en que se presente no realizan la debida notificación.</v>
      </c>
      <c r="C11" s="219">
        <v>60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c r="K11" s="194" t="str">
        <f t="shared" si="4"/>
        <v/>
      </c>
      <c r="L11" s="200" t="str">
        <f t="shared" si="5"/>
        <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219">
        <v>20</v>
      </c>
      <c r="D12" s="191" t="str">
        <f t="shared" si="0"/>
        <v>La actividad que conlleva el riesgo se ejecuta de 3 a 24 veces por año</v>
      </c>
      <c r="E12" s="192">
        <f t="shared" si="1"/>
        <v>0.4</v>
      </c>
      <c r="F12" s="32" t="str">
        <f t="shared" si="2"/>
        <v>Baja</v>
      </c>
      <c r="G12" s="202" t="s">
        <v>74</v>
      </c>
      <c r="H12" s="194">
        <f t="shared" si="6"/>
        <v>1</v>
      </c>
      <c r="I12" s="200" t="str">
        <f t="shared" si="3"/>
        <v>Catastrófico</v>
      </c>
      <c r="J12" s="202" t="s">
        <v>75</v>
      </c>
      <c r="K12" s="194">
        <f t="shared" si="4"/>
        <v>1</v>
      </c>
      <c r="L12" s="200" t="str">
        <f t="shared" si="5"/>
        <v>Catastrófico</v>
      </c>
      <c r="M12" s="226">
        <f t="shared" si="8"/>
        <v>1</v>
      </c>
      <c r="N12" s="227" t="str">
        <f t="shared" si="7"/>
        <v>Catastrófico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219">
        <v>60</v>
      </c>
      <c r="D13" s="191" t="str">
        <f t="shared" si="0"/>
        <v>La actividad que conlleva el riesgo se ejecuta de 24 a 500 veces por año</v>
      </c>
      <c r="E13" s="192">
        <f t="shared" si="1"/>
        <v>0.6</v>
      </c>
      <c r="F13" s="32" t="str">
        <f t="shared" si="2"/>
        <v>Media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Posibilidad de pérdida Económica y Reputacional por demora en la entrega de medicamentos por parte de las EPS,  debido a retrasos en la autorización por parte de las EPS.</v>
      </c>
      <c r="C14" s="219">
        <v>60</v>
      </c>
      <c r="D14" s="191" t="str">
        <f t="shared" si="0"/>
        <v>La actividad que conlleva el riesgo se ejecuta de 24 a 500 veces por año</v>
      </c>
      <c r="E14" s="192">
        <f t="shared" si="1"/>
        <v>0.6</v>
      </c>
      <c r="F14" s="32" t="str">
        <f t="shared" si="2"/>
        <v>Media</v>
      </c>
      <c r="G14" s="202" t="s">
        <v>69</v>
      </c>
      <c r="H14" s="194">
        <f t="shared" si="6"/>
        <v>0.6</v>
      </c>
      <c r="I14" s="200" t="str">
        <f t="shared" si="3"/>
        <v>Moderado</v>
      </c>
      <c r="J14" s="202" t="s">
        <v>70</v>
      </c>
      <c r="K14" s="194">
        <f t="shared" si="4"/>
        <v>0.6</v>
      </c>
      <c r="L14" s="200" t="str">
        <f t="shared" si="5"/>
        <v>Moderado</v>
      </c>
      <c r="M14" s="226">
        <f t="shared" si="8"/>
        <v>0.6</v>
      </c>
      <c r="N14" s="227" t="str">
        <f t="shared" si="7"/>
        <v>Moderado</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Posibilidad de pérdida Económica y Reputacional por fallas en el acelerador lineal,   debido a inoportunidad en la asistencia por parte del ingeniero encargado</v>
      </c>
      <c r="C15" s="219">
        <v>60</v>
      </c>
      <c r="D15" s="191" t="str">
        <f t="shared" si="0"/>
        <v>La actividad que conlleva el riesgo se ejecuta de 24 a 500 veces por año</v>
      </c>
      <c r="E15" s="192">
        <f t="shared" si="1"/>
        <v>0.6</v>
      </c>
      <c r="F15" s="32" t="str">
        <f t="shared" si="2"/>
        <v>Media</v>
      </c>
      <c r="G15" s="202" t="s">
        <v>69</v>
      </c>
      <c r="H15" s="194">
        <f t="shared" si="6"/>
        <v>0.6</v>
      </c>
      <c r="I15" s="200" t="str">
        <f t="shared" si="3"/>
        <v>Moderado</v>
      </c>
      <c r="J15" s="202" t="s">
        <v>70</v>
      </c>
      <c r="K15" s="194">
        <f t="shared" si="4"/>
        <v>0.6</v>
      </c>
      <c r="L15" s="200" t="str">
        <f t="shared" si="5"/>
        <v>Moderado</v>
      </c>
      <c r="M15" s="226">
        <f t="shared" si="8"/>
        <v>0.6</v>
      </c>
      <c r="N15" s="227" t="str">
        <f t="shared" si="7"/>
        <v>Moderado</v>
      </c>
    </row>
    <row r="16" spans="1:25" ht="73.5" customHeight="1" x14ac:dyDescent="0.25">
      <c r="A16" s="31" t="str">
        <f>'2 CONTEXTO E IDENTIFICACIÓN'!A16</f>
        <v>R8</v>
      </c>
      <c r="B16" s="217"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219">
        <v>60</v>
      </c>
      <c r="D16" s="191" t="str">
        <f t="shared" si="0"/>
        <v>La actividad que conlleva el riesgo se ejecuta de 24 a 500 veces por año</v>
      </c>
      <c r="E16" s="192">
        <f t="shared" si="1"/>
        <v>0.6</v>
      </c>
      <c r="F16" s="32" t="str">
        <f t="shared" si="2"/>
        <v>Media</v>
      </c>
      <c r="G16" s="202"/>
      <c r="H16" s="194" t="str">
        <f t="shared" si="6"/>
        <v/>
      </c>
      <c r="I16" s="200" t="str">
        <f t="shared" si="3"/>
        <v/>
      </c>
      <c r="J16" s="202" t="s">
        <v>70</v>
      </c>
      <c r="K16" s="194">
        <f t="shared" si="4"/>
        <v>0.6</v>
      </c>
      <c r="L16" s="200" t="str">
        <f t="shared" si="5"/>
        <v>Moderado</v>
      </c>
      <c r="M16" s="226">
        <f t="shared" si="8"/>
        <v>0.6</v>
      </c>
      <c r="N16" s="227" t="str">
        <f t="shared" si="7"/>
        <v>Moderado</v>
      </c>
    </row>
    <row r="17" spans="1:14" ht="73.5" customHeight="1" x14ac:dyDescent="0.25">
      <c r="A17" s="31" t="str">
        <f>'2 CONTEXTO E IDENTIFICACIÓN'!A17</f>
        <v>R9</v>
      </c>
      <c r="B17" s="217" t="str">
        <f>+'2 CONTEXTO E IDENTIFICACIÓN'!E17</f>
        <v>Posibilidad de pérdida Económica y Reputacional por descalibración de báscula,  debido a uso excesivo, mal uso e insuficientes básculas en el servicio.</v>
      </c>
      <c r="C17" s="219">
        <v>60</v>
      </c>
      <c r="D17" s="191" t="str">
        <f t="shared" si="0"/>
        <v>La actividad que conlleva el riesgo se ejecuta de 24 a 500 veces por año</v>
      </c>
      <c r="E17" s="192">
        <f t="shared" si="1"/>
        <v>0.6</v>
      </c>
      <c r="F17" s="32" t="str">
        <f t="shared" si="2"/>
        <v>Media</v>
      </c>
      <c r="G17" s="202" t="s">
        <v>69</v>
      </c>
      <c r="H17" s="194">
        <f t="shared" si="6"/>
        <v>0.6</v>
      </c>
      <c r="I17" s="200" t="str">
        <f t="shared" si="3"/>
        <v>Moderado</v>
      </c>
      <c r="J17" s="202" t="s">
        <v>70</v>
      </c>
      <c r="K17" s="194">
        <f t="shared" si="4"/>
        <v>0.6</v>
      </c>
      <c r="L17" s="200" t="str">
        <f t="shared" si="5"/>
        <v>Moderado</v>
      </c>
      <c r="M17" s="226">
        <f t="shared" si="8"/>
        <v>0.6</v>
      </c>
      <c r="N17" s="227" t="str">
        <f t="shared" si="7"/>
        <v>Moderado</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SOPORTE TERAPÉUTICO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06" t="str">
        <f>+'3 PROBABIL E IMPACTO INHERENTE'!F9</f>
        <v>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8.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R3   R6 R7 R8 R9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R5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06" t="str">
        <f>+'3 PROBABIL E IMPACTO INHERENTE'!F12</f>
        <v>Baja</v>
      </c>
      <c r="D12" s="106" t="str">
        <f>+'3 PROBABIL E IMPACTO INHERENTE'!N12</f>
        <v>Catastrófico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Extremo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R1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R4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06" t="str">
        <f>+'3 PROBABIL E IMPACTO INHERENTE'!F13</f>
        <v>Media</v>
      </c>
      <c r="D13" s="106" t="str">
        <f>+'3 PROBABIL E IMPACTO INHERENTE'!N13</f>
        <v>Mayor</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8.25"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8.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06" t="str">
        <f>+'3 PROBABIL E IMPACTO INHERENTE'!F15</f>
        <v>Media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06" t="str">
        <f>+'3 PROBABIL E IMPACTO INHERENTE'!F16</f>
        <v>Media</v>
      </c>
      <c r="D16" s="106" t="str">
        <f>+'3 PROBABIL E IMPACTO INHERENTE'!N16</f>
        <v>Moderado</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06" t="str">
        <f>+'3 PROBABIL E IMPACTO INHERENTE'!F17</f>
        <v>Media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35" activePane="bottomRight" state="frozen"/>
      <selection pane="topRight" activeCell="B1" sqref="B1"/>
      <selection pane="bottomLeft" activeCell="A7" sqref="A7"/>
      <selection pane="bottomRight" activeCell="Z40" sqref="Z40"/>
    </sheetView>
  </sheetViews>
  <sheetFormatPr baseColWidth="10" defaultColWidth="11.42578125" defaultRowHeight="14.25" x14ac:dyDescent="0.25"/>
  <cols>
    <col min="1" max="1" width="14.85546875" style="55"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42.28515625" style="55" customWidth="1"/>
    <col min="9" max="9" width="58.71093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SOPORTE TERAPÉUTICO </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69" customHeight="1" thickBot="1" x14ac:dyDescent="0.3">
      <c r="A8" s="436" t="str">
        <f>'2 CONTEXTO E IDENTIFICACIÓN'!A9</f>
        <v>R1</v>
      </c>
      <c r="B8" s="439"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8" s="442">
        <f>+'3 PROBABIL E IMPACTO INHERENTE'!E9</f>
        <v>0.4</v>
      </c>
      <c r="D8" s="445">
        <f>+'3 PROBABIL E IMPACTO INHERENTE'!M9</f>
        <v>0.6</v>
      </c>
      <c r="E8" s="68">
        <v>1</v>
      </c>
      <c r="F8" s="71" t="s">
        <v>302</v>
      </c>
      <c r="G8" s="71" t="s">
        <v>303</v>
      </c>
      <c r="H8" s="71" t="s">
        <v>304</v>
      </c>
      <c r="I8" s="318" t="str">
        <f t="shared" ref="I8:I39" si="0">+CONCATENATE(F8," ",G8," ",H8)</f>
        <v>Profesionales del área de rehabilitación,  diligencian el consentimiento informado en el sistema de DGH y se imprime para firma del paciente, con el fin de asegurar la información brindada y dejar trazabilidad.</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0.24</v>
      </c>
      <c r="T8" s="333">
        <f>IF(L8='11 FORMULAS'!$P$6,D8-(D8*R8),D8)</f>
        <v>0.6</v>
      </c>
      <c r="U8" s="430">
        <f>+IF(S11="","",S11)</f>
        <v>0.14399999999999999</v>
      </c>
      <c r="V8" s="433">
        <f>+IF(T11="","",T11)</f>
        <v>0.6</v>
      </c>
      <c r="X8" s="41" t="s">
        <v>59</v>
      </c>
      <c r="Y8" s="36">
        <v>0.41</v>
      </c>
      <c r="Z8" s="35">
        <v>0.6</v>
      </c>
    </row>
    <row r="9" spans="1:26" ht="45.75" customHeight="1" thickBot="1" x14ac:dyDescent="0.3">
      <c r="A9" s="437"/>
      <c r="B9" s="440"/>
      <c r="C9" s="443"/>
      <c r="D9" s="446"/>
      <c r="E9" s="69">
        <v>2</v>
      </c>
      <c r="F9" s="231" t="s">
        <v>305</v>
      </c>
      <c r="G9" s="231" t="s">
        <v>306</v>
      </c>
      <c r="H9" s="231" t="s">
        <v>307</v>
      </c>
      <c r="I9" s="319" t="str">
        <f t="shared" si="0"/>
        <v>Auxiliar administrativa,  recibe la documentación por parte de los profesionales de administración, y  archiva el consentimiento informado en la HC física.</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0.14399999999999999</v>
      </c>
      <c r="T9" s="334">
        <f>IF(L9='11 FORMULAS'!$P$6,T8-(T8*R9),T8)</f>
        <v>0.6</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0.14399999999999999</v>
      </c>
      <c r="T10" s="334">
        <f>IF(L10='11 FORMULAS'!$P$6,T9-(T9*R10),T9)</f>
        <v>0.6</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0.14399999999999999</v>
      </c>
      <c r="T11" s="335">
        <f>IF(L11='11 FORMULAS'!$P$6,T10-(T10*R11),T10)</f>
        <v>0.6</v>
      </c>
      <c r="U11" s="432"/>
      <c r="V11" s="435"/>
      <c r="X11" s="44"/>
      <c r="Y11" s="45"/>
      <c r="Z11" s="46"/>
    </row>
    <row r="12" spans="1:26" ht="63.75" customHeight="1" x14ac:dyDescent="0.25">
      <c r="A12" s="436" t="str">
        <f>'2 CONTEXTO E IDENTIFICACIÓN'!A10</f>
        <v>R2</v>
      </c>
      <c r="B12" s="439" t="str">
        <f>+'2 CONTEXTO E IDENTIFICACIÓN'!E10</f>
        <v>Posibilidad de pérdida Reputacional  por incorrecta desinfección de piscina de hidroterapia,  debido a uso incorrecto de los desinfectantes y ausencia de insumos.</v>
      </c>
      <c r="C12" s="442">
        <f>+'3 PROBABIL E IMPACTO INHERENTE'!E10</f>
        <v>0.6</v>
      </c>
      <c r="D12" s="445">
        <f>+'3 PROBABIL E IMPACTO INHERENTE'!M10</f>
        <v>0.6</v>
      </c>
      <c r="E12" s="68">
        <v>1</v>
      </c>
      <c r="F12" s="71" t="s">
        <v>308</v>
      </c>
      <c r="G12" s="71" t="s">
        <v>309</v>
      </c>
      <c r="H12" s="71" t="s">
        <v>310</v>
      </c>
      <c r="I12" s="318" t="str">
        <f t="shared" si="0"/>
        <v>Auxiliar de enfermería, realiza desinfección y anexa en carpeta de registro diario la correcta desinfección de la piscina, con el fin de llevar un adecuado seguimiento.</v>
      </c>
      <c r="J12" s="5" t="s">
        <v>107</v>
      </c>
      <c r="K12" s="64">
        <f>+IF(J12='11 FORMULAS'!$E$4,'11 FORMULAS'!$F$4,IF(J12='11 FORMULAS'!$E$5,'11 FORMULAS'!$F$5,IF(J12='11 FORMULAS'!$E$6,'11 FORMULAS'!$F$6,"")))</f>
        <v>0.15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0.3</v>
      </c>
      <c r="S12" s="333">
        <f>IF(L12='11 FORMULAS'!$P$5,C12-(C12*R12),C12)</f>
        <v>0.42</v>
      </c>
      <c r="T12" s="333">
        <f>IF(L12='11 FORMULAS'!$P$6,D12-(D12*R12),D12)</f>
        <v>0.6</v>
      </c>
      <c r="U12" s="430">
        <f>+IF(S15="","",S15)</f>
        <v>0.42</v>
      </c>
      <c r="V12" s="433">
        <f>+IF(T15="","",T15)</f>
        <v>0.6</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0.42</v>
      </c>
      <c r="T13" s="334">
        <f>IF(L13='11 FORMULAS'!$P$6,T12-(T12*R13),T12)</f>
        <v>0.6</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0.42</v>
      </c>
      <c r="T14" s="334">
        <f>IF(L14='11 FORMULAS'!$P$6,T13-(T13*R14),T13)</f>
        <v>0.6</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0.42</v>
      </c>
      <c r="T15" s="335">
        <f>IF(L15='11 FORMULAS'!$P$6,T14-(T14*R15),T14)</f>
        <v>0.6</v>
      </c>
      <c r="U15" s="432"/>
      <c r="V15" s="435"/>
    </row>
    <row r="16" spans="1:26" ht="61.5" customHeight="1" x14ac:dyDescent="0.25">
      <c r="A16" s="436" t="str">
        <f>'2 CONTEXTO E IDENTIFICACIÓN'!A11</f>
        <v>R3</v>
      </c>
      <c r="B16" s="439" t="str">
        <f>+'2 CONTEXTO E IDENTIFICACIÓN'!E11</f>
        <v>Posibilidad de pérdida Económica por ausencia de solicitud de interconsultas para el modelo de salud mental, debido a que desde los diferentes servicios en que se presente no realizan la debida notificación.</v>
      </c>
      <c r="C16" s="442">
        <f>+'3 PROBABIL E IMPACTO INHERENTE'!E11</f>
        <v>0.6</v>
      </c>
      <c r="D16" s="445">
        <f>+'3 PROBABIL E IMPACTO INHERENTE'!M11</f>
        <v>0.6</v>
      </c>
      <c r="E16" s="68">
        <v>1</v>
      </c>
      <c r="F16" s="71" t="s">
        <v>308</v>
      </c>
      <c r="G16" s="71" t="s">
        <v>311</v>
      </c>
      <c r="H16" s="71" t="s">
        <v>312</v>
      </c>
      <c r="I16" s="318" t="str">
        <f t="shared" si="0"/>
        <v xml:space="preserve">Auxiliar de enfermería, realiza tamizajes y revisa diariamente si se ha presentado algún evento por  los diferentes servicios del hospital, con el fin de notificar correctamente al área de psicología.  </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0.42</v>
      </c>
      <c r="T16" s="333">
        <f>IF(L16='11 FORMULAS'!$P$6,D16-(D16*R16),D16)</f>
        <v>0.6</v>
      </c>
      <c r="U16" s="430">
        <f>+IF(S19="","",S19)</f>
        <v>0.42</v>
      </c>
      <c r="V16" s="433">
        <f>+IF(T19="","",T19)</f>
        <v>0.6</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0.42</v>
      </c>
      <c r="T17" s="334">
        <f>IF(L17='11 FORMULAS'!$P$6,T16-(T16*R17),T16)</f>
        <v>0.6</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0.42</v>
      </c>
      <c r="T18" s="334">
        <f>IF(L18='11 FORMULAS'!$P$6,T17-(T17*R18),T17)</f>
        <v>0.6</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0.42</v>
      </c>
      <c r="T19" s="335">
        <f>IF(L19='11 FORMULAS'!$P$6,T18-(T18*R19),T18)</f>
        <v>0.6</v>
      </c>
      <c r="U19" s="432"/>
      <c r="V19" s="435"/>
    </row>
    <row r="20" spans="1:26" ht="46.5" customHeight="1" x14ac:dyDescent="0.25">
      <c r="A20" s="436" t="str">
        <f>'2 CONTEXTO E IDENTIFICACIÓN'!A12</f>
        <v>R4</v>
      </c>
      <c r="B20" s="439" t="str">
        <f>+'2 CONTEXTO E IDENTIFICACIÓN'!E12</f>
        <v>Posibilidad de pérdida Económica y Reputacional por sanción pecuniaria por parte del Ministerio de Salud y Protección Social, debido a la deficiente calidad del dato en el informe de la resolución 247 de cuentas de alto costo</v>
      </c>
      <c r="C20" s="442">
        <f>+'3 PROBABIL E IMPACTO INHERENTE'!E12</f>
        <v>0.4</v>
      </c>
      <c r="D20" s="445">
        <f>+'3 PROBABIL E IMPACTO INHERENTE'!M12</f>
        <v>1</v>
      </c>
      <c r="E20" s="68">
        <v>1</v>
      </c>
      <c r="F20" s="71" t="s">
        <v>313</v>
      </c>
      <c r="G20" s="71" t="s">
        <v>314</v>
      </c>
      <c r="H20" s="71" t="s">
        <v>315</v>
      </c>
      <c r="I20" s="318" t="str">
        <f t="shared" si="0"/>
        <v>Auxiliar del área de la salud,  de manera diaria, generan reporte a eps de los pacientes con diagnóstico de alto costo a través de los reportes de HC.</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1</v>
      </c>
      <c r="U20" s="430">
        <f>+IF(S23="","",S23)</f>
        <v>0.24</v>
      </c>
      <c r="V20" s="433">
        <f>+IF(T23="","",T23)</f>
        <v>1</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1</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1</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1</v>
      </c>
      <c r="U23" s="432"/>
      <c r="V23" s="435"/>
    </row>
    <row r="24" spans="1:26" ht="50.25" customHeight="1" x14ac:dyDescent="0.25">
      <c r="A24" s="436" t="str">
        <f>'2 CONTEXTO E IDENTIFICACIÓN'!A13</f>
        <v>R5</v>
      </c>
      <c r="B24" s="439"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24" s="442">
        <f>+'3 PROBABIL E IMPACTO INHERENTE'!E13</f>
        <v>0.6</v>
      </c>
      <c r="D24" s="445">
        <f>+'3 PROBABIL E IMPACTO INHERENTE'!M13</f>
        <v>0.8</v>
      </c>
      <c r="E24" s="68">
        <v>1</v>
      </c>
      <c r="F24" s="71" t="s">
        <v>308</v>
      </c>
      <c r="G24" s="71" t="s">
        <v>316</v>
      </c>
      <c r="H24" s="71" t="s">
        <v>317</v>
      </c>
      <c r="I24" s="318" t="str">
        <f t="shared" si="0"/>
        <v>Auxiliar de enfermería, realiza registro en la lista de chequeo o lista de recepción del paciente, con el fin de evitar confusiones del mismo</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0.36</v>
      </c>
      <c r="T24" s="333">
        <f>IF(L24='11 FORMULAS'!$P$6,D24-(D24*R24),D24)</f>
        <v>0.8</v>
      </c>
      <c r="U24" s="430">
        <f>+IF(S27="","",S27)</f>
        <v>0.216</v>
      </c>
      <c r="V24" s="433">
        <f>+IF(T27="","",T27)</f>
        <v>0.8</v>
      </c>
      <c r="X24" s="329"/>
      <c r="Y24" s="330"/>
      <c r="Z24" s="330"/>
    </row>
    <row r="25" spans="1:26" ht="48" customHeight="1" x14ac:dyDescent="0.25">
      <c r="A25" s="437"/>
      <c r="B25" s="440"/>
      <c r="C25" s="443"/>
      <c r="D25" s="446"/>
      <c r="E25" s="69">
        <v>2</v>
      </c>
      <c r="F25" s="231" t="s">
        <v>318</v>
      </c>
      <c r="G25" s="231" t="s">
        <v>319</v>
      </c>
      <c r="H25" s="231" t="s">
        <v>320</v>
      </c>
      <c r="I25" s="319" t="str">
        <f t="shared" si="0"/>
        <v>Nutricionista, realiza proceso de inducción al personal de nutrición nuevo según las necesidades  y capacitación constante para cálculo correcto de soporte nutricional</v>
      </c>
      <c r="J25" s="1" t="s">
        <v>106</v>
      </c>
      <c r="K25" s="65">
        <f>+IF(J25='11 FORMULAS'!$E$4,'11 FORMULAS'!$F$4,IF(J25='11 FORMULAS'!$E$5,'11 FORMULAS'!$F$5,IF(J25='11 FORMULAS'!$E$6,'11 FORMULAS'!$F$6,"")))</f>
        <v>0.25</v>
      </c>
      <c r="L25" s="65" t="str">
        <f>+IF(OR(J25='11 FORMULAS'!$O$4,J25='11 FORMULAS'!$O$5),'11 FORMULAS'!$P$5,IF(J25='11 FORMULAS'!$O$6,'11 FORMULAS'!$P$6,""))</f>
        <v>Probabilidad</v>
      </c>
      <c r="M25" s="1" t="s">
        <v>95</v>
      </c>
      <c r="N25" s="65">
        <f>+IF(M25='11 FORMULAS'!$H$4,'11 FORMULAS'!$I$4,IF(M25='11 FORMULAS'!$H$5,'11 FORMULAS'!$I$5,""))</f>
        <v>0.15</v>
      </c>
      <c r="O25" s="4" t="s">
        <v>98</v>
      </c>
      <c r="P25" s="4" t="s">
        <v>100</v>
      </c>
      <c r="Q25" s="4" t="s">
        <v>103</v>
      </c>
      <c r="R25" s="334">
        <f t="shared" ref="R25" si="8">+IFERROR(K25+N25,"")</f>
        <v>0.4</v>
      </c>
      <c r="S25" s="334">
        <f>IF(L25='11 FORMULAS'!$P$5,S24-(S24*R25),S24)</f>
        <v>0.216</v>
      </c>
      <c r="T25" s="334">
        <f>IF(L25='11 FORMULAS'!$P$6,T24-(T24*R25),T24)</f>
        <v>0.8</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0.216</v>
      </c>
      <c r="T26" s="334">
        <f>IF(L26='11 FORMULAS'!$P$6,T25-(T25*R26),T25)</f>
        <v>0.8</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0.216</v>
      </c>
      <c r="T27" s="335">
        <f>IF(L27='11 FORMULAS'!$P$6,T26-(T26*R27),T26)</f>
        <v>0.8</v>
      </c>
      <c r="U27" s="432"/>
      <c r="V27" s="435"/>
    </row>
    <row r="28" spans="1:26" ht="45.75" customHeight="1" x14ac:dyDescent="0.25">
      <c r="A28" s="436" t="str">
        <f>'2 CONTEXTO E IDENTIFICACIÓN'!A14</f>
        <v>R6</v>
      </c>
      <c r="B28" s="439" t="str">
        <f>+'2 CONTEXTO E IDENTIFICACIÓN'!E14</f>
        <v>Posibilidad de pérdida Económica y Reputacional por demora en la entrega de medicamentos por parte de las EPS,  debido a retrasos en la autorización por parte de las EPS.</v>
      </c>
      <c r="C28" s="442">
        <f>+'3 PROBABIL E IMPACTO INHERENTE'!E14</f>
        <v>0.6</v>
      </c>
      <c r="D28" s="445">
        <f>+'3 PROBABIL E IMPACTO INHERENTE'!M14</f>
        <v>0.6</v>
      </c>
      <c r="E28" s="68">
        <v>1</v>
      </c>
      <c r="F28" s="71" t="s">
        <v>321</v>
      </c>
      <c r="G28" s="71" t="s">
        <v>322</v>
      </c>
      <c r="H28" s="71" t="s">
        <v>323</v>
      </c>
      <c r="I28" s="318" t="str">
        <f t="shared" si="0"/>
        <v>Profesional de Oncología,  notifica a farmacia de la EPS a través de correo,  tramitando el  retraso de medicamentos del paciente con el Gestor de Casos.</v>
      </c>
      <c r="J28" s="5" t="s">
        <v>107</v>
      </c>
      <c r="K28" s="64">
        <f>+IF(J28='11 FORMULAS'!$E$4,'11 FORMULAS'!$F$4,IF(J28='11 FORMULAS'!$E$5,'11 FORMULAS'!$F$5,IF(J28='11 FORMULAS'!$E$6,'11 FORMULAS'!$F$6,"")))</f>
        <v>0.15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0.3</v>
      </c>
      <c r="S28" s="333">
        <f>IF(L28='11 FORMULAS'!$P$5,C28-(C28*R28),C28)</f>
        <v>0.42</v>
      </c>
      <c r="T28" s="333">
        <f>IF(L28='11 FORMULAS'!$P$6,D28-(D28*R28),D28)</f>
        <v>0.6</v>
      </c>
      <c r="U28" s="430">
        <f>+IF(S31="","",S31)</f>
        <v>0.42</v>
      </c>
      <c r="V28" s="433">
        <f>+IF(T31="","",T31)</f>
        <v>0.6</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0.42</v>
      </c>
      <c r="T29" s="334">
        <f>IF(L29='11 FORMULAS'!$P$6,T28-(T28*R29),T28)</f>
        <v>0.6</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0.42</v>
      </c>
      <c r="T30" s="334">
        <f>IF(L30='11 FORMULAS'!$P$6,T29-(T29*R30),T29)</f>
        <v>0.6</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0.42</v>
      </c>
      <c r="T31" s="335">
        <f>IF(L31='11 FORMULAS'!$P$6,T30-(T30*R31),T30)</f>
        <v>0.6</v>
      </c>
      <c r="U31" s="432"/>
      <c r="V31" s="435"/>
    </row>
    <row r="32" spans="1:26" ht="55.5" customHeight="1" x14ac:dyDescent="0.25">
      <c r="A32" s="436" t="str">
        <f>'2 CONTEXTO E IDENTIFICACIÓN'!A15</f>
        <v>R7</v>
      </c>
      <c r="B32" s="439" t="str">
        <f>+'2 CONTEXTO E IDENTIFICACIÓN'!E15</f>
        <v>Posibilidad de pérdida Económica y Reputacional por fallas en el acelerador lineal,   debido a inoportunidad en la asistencia por parte del ingeniero encargado</v>
      </c>
      <c r="C32" s="442">
        <f>+'3 PROBABIL E IMPACTO INHERENTE'!E15</f>
        <v>0.6</v>
      </c>
      <c r="D32" s="445">
        <f>+'3 PROBABIL E IMPACTO INHERENTE'!M15</f>
        <v>0.6</v>
      </c>
      <c r="E32" s="68">
        <v>1</v>
      </c>
      <c r="F32" s="71" t="s">
        <v>324</v>
      </c>
      <c r="G32" s="71" t="s">
        <v>325</v>
      </c>
      <c r="H32" s="71" t="s">
        <v>326</v>
      </c>
      <c r="I32" s="318" t="str">
        <f t="shared" si="0"/>
        <v>Ingeniero Físico Medico, notifica la falla, programa la fecha de mantenimiento, se presenta informe y realiza la supervisión,  con el fin de garantizar el buen funcionamiento del mismo.</v>
      </c>
      <c r="J32" s="5" t="s">
        <v>107</v>
      </c>
      <c r="K32" s="64">
        <f>+IF(J32='11 FORMULAS'!$E$4,'11 FORMULAS'!$F$4,IF(J32='11 FORMULAS'!$E$5,'11 FORMULAS'!$F$5,IF(J32='11 FORMULAS'!$E$6,'11 FORMULAS'!$F$6,"")))</f>
        <v>0.15</v>
      </c>
      <c r="L32" s="64" t="str">
        <f>+IF(OR(J32='11 FORMULAS'!$O$4,J32='11 FORMULAS'!$O$5),'11 FORMULAS'!$P$5,IF(J32='11 FORMULAS'!$O$6,'11 FORMULAS'!$P$6,""))</f>
        <v>Probabilidad</v>
      </c>
      <c r="M32" s="5" t="s">
        <v>95</v>
      </c>
      <c r="N32" s="64">
        <f>+IF(M32='11 FORMULAS'!$H$4,'11 FORMULAS'!$I$4,IF(M32='11 FORMULAS'!$H$5,'11 FORMULAS'!$I$5,""))</f>
        <v>0.15</v>
      </c>
      <c r="O32" s="6" t="s">
        <v>99</v>
      </c>
      <c r="P32" s="6" t="s">
        <v>100</v>
      </c>
      <c r="Q32" s="6" t="s">
        <v>103</v>
      </c>
      <c r="R32" s="333">
        <f>+IFERROR(K32+N32,"")</f>
        <v>0.3</v>
      </c>
      <c r="S32" s="333">
        <f>IF(L32='11 FORMULAS'!$P$5,C32-(C32*R32),C32)</f>
        <v>0.42</v>
      </c>
      <c r="T32" s="333">
        <f>IF(L32='11 FORMULAS'!$P$6,D32-(D32*R32),D32)</f>
        <v>0.6</v>
      </c>
      <c r="U32" s="430">
        <f>+IF(S35="","",S35)</f>
        <v>0.42</v>
      </c>
      <c r="V32" s="433">
        <f>+IF(T35="","",T35)</f>
        <v>0.6</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0.42</v>
      </c>
      <c r="T33" s="334">
        <f>IF(L33='11 FORMULAS'!$P$6,T32-(T32*R33),T32)</f>
        <v>0.6</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0.42</v>
      </c>
      <c r="T34" s="334">
        <f>IF(L34='11 FORMULAS'!$P$6,T33-(T33*R34),T33)</f>
        <v>0.6</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0.42</v>
      </c>
      <c r="T35" s="335">
        <f>IF(L35='11 FORMULAS'!$P$6,T34-(T34*R35),T34)</f>
        <v>0.6</v>
      </c>
      <c r="U35" s="432"/>
      <c r="V35" s="435"/>
    </row>
    <row r="36" spans="1:26" ht="45.75" customHeight="1" x14ac:dyDescent="0.25">
      <c r="A36" s="436" t="str">
        <f>'2 CONTEXTO E IDENTIFICACIÓN'!A16</f>
        <v>R8</v>
      </c>
      <c r="B36" s="439"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36" s="442">
        <f>+'3 PROBABIL E IMPACTO INHERENTE'!E16</f>
        <v>0.6</v>
      </c>
      <c r="D36" s="445">
        <f>+'3 PROBABIL E IMPACTO INHERENTE'!M16</f>
        <v>0.6</v>
      </c>
      <c r="E36" s="68">
        <v>1</v>
      </c>
      <c r="F36" s="71" t="s">
        <v>308</v>
      </c>
      <c r="G36" s="71" t="s">
        <v>316</v>
      </c>
      <c r="H36" s="71" t="s">
        <v>317</v>
      </c>
      <c r="I36" s="318" t="str">
        <f t="shared" si="0"/>
        <v>Auxiliar de enfermería, realiza registro en la lista de chequeo o lista de recepción del paciente, con el fin de evitar confusiones del mismo</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0.6</v>
      </c>
      <c r="U36" s="430">
        <f>+IF(S39="","",S39)</f>
        <v>0.36</v>
      </c>
      <c r="V36" s="433">
        <f>+IF(T39="","",T39)</f>
        <v>0.6</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0.6</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0.6</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0.6</v>
      </c>
      <c r="U39" s="432"/>
      <c r="V39" s="435"/>
    </row>
    <row r="40" spans="1:26" ht="60" customHeight="1" x14ac:dyDescent="0.25">
      <c r="A40" s="436" t="str">
        <f>'2 CONTEXTO E IDENTIFICACIÓN'!A17</f>
        <v>R9</v>
      </c>
      <c r="B40" s="439" t="str">
        <f>+'2 CONTEXTO E IDENTIFICACIÓN'!E17</f>
        <v>Posibilidad de pérdida Económica y Reputacional por descalibración de báscula,  debido a uso excesivo, mal uso e insuficientes básculas en el servicio.</v>
      </c>
      <c r="C40" s="442">
        <f>+'3 PROBABIL E IMPACTO INHERENTE'!E17</f>
        <v>0.6</v>
      </c>
      <c r="D40" s="445">
        <f>+'3 PROBABIL E IMPACTO INHERENTE'!M17</f>
        <v>0.6</v>
      </c>
      <c r="E40" s="68">
        <v>1</v>
      </c>
      <c r="F40" s="71" t="s">
        <v>333</v>
      </c>
      <c r="G40" s="71" t="s">
        <v>334</v>
      </c>
      <c r="H40" s="71" t="s">
        <v>335</v>
      </c>
      <c r="I40" s="318" t="str">
        <f t="shared" ref="I40:I71" si="16">+CONCATENATE(F40," ",G40," ",H40)</f>
        <v>Auxiliares de enfermería del área de nutrición, encargadas de notificar a mantenimiento hacer revisión cada que sea necesario, con el fin de mejorar su productividad y garantizar el eficiente uso de la misma.</v>
      </c>
      <c r="J40" s="5" t="s">
        <v>106</v>
      </c>
      <c r="K40" s="64">
        <f>+IF(J40='11 FORMULAS'!$E$4,'11 FORMULAS'!$F$4,IF(J40='11 FORMULAS'!$E$5,'11 FORMULAS'!$F$5,IF(J40='11 FORMULAS'!$E$6,'11 FORMULAS'!$F$6,"")))</f>
        <v>0.25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3">
        <f>+IFERROR(K40+N40,"")</f>
        <v>0.4</v>
      </c>
      <c r="S40" s="333">
        <f>IF(L40='11 FORMULAS'!$P$5,C40-(C40*R40),C40)</f>
        <v>0.36</v>
      </c>
      <c r="T40" s="333">
        <f>IF(L40='11 FORMULAS'!$P$6,D40-(D40*R40),D40)</f>
        <v>0.6</v>
      </c>
      <c r="U40" s="430">
        <f>+IF(S43="","",S43)</f>
        <v>0.36</v>
      </c>
      <c r="V40" s="433">
        <f>+IF(T43="","",T43)</f>
        <v>0.6</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f>IF(L41='11 FORMULAS'!$P$5,S40-(S40*R41),S40)</f>
        <v>0.36</v>
      </c>
      <c r="T41" s="334">
        <f>IF(L41='11 FORMULAS'!$P$6,T40-(T40*R41),T40)</f>
        <v>0.6</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0.36</v>
      </c>
      <c r="T42" s="334">
        <f>IF(L42='11 FORMULAS'!$P$6,T41-(T41*R42),T41)</f>
        <v>0.6</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0.36</v>
      </c>
      <c r="T43" s="335">
        <f>IF(L43='11 FORMULAS'!$P$6,T42-(T42*R43),T42)</f>
        <v>0.6</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15" activePane="bottomRight" state="frozen"/>
      <selection pane="topRight" activeCell="B1" sqref="B1"/>
      <selection pane="bottomLeft" activeCell="A7" sqref="A7"/>
      <selection pane="bottomRight" activeCell="B13" sqref="B13"/>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SOPORTE TERAPÉUTICO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35">
        <f>+'5 VALORACIÓN DEL CONTROL'!S11</f>
        <v>0.14399999999999999</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8.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35">
        <f>+'5 VALORACIÓN DEL CONTROL'!S15</f>
        <v>0.42</v>
      </c>
      <c r="D10" s="106">
        <f>+'5 VALORACIÓN DEL CONTROL'!T15</f>
        <v>0.6</v>
      </c>
      <c r="E10" s="136" t="str">
        <f t="shared" ref="E10:E28" si="0">+IF(C10=0,"",IF(C10&lt;=$R$13,$S$13,IF(C10&lt;=$R$12,$S$12,IF(C10&lt;=$R$11,$S$11,IF(C10&lt;=$R$10,$S$10,IF(C10&lt;=$R$9,$S$9,""))))))</f>
        <v>Media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35">
        <f>+'5 VALORACIÓN DEL CONTROL'!S19</f>
        <v>0.42</v>
      </c>
      <c r="D11" s="106">
        <f>+'5 VALORACIÓN DEL CONTROL'!T19</f>
        <v>0.6</v>
      </c>
      <c r="E11" s="136" t="str">
        <f t="shared" si="0"/>
        <v>Media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R2 R3   R6 R7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35">
        <f>+'5 VALORACIÓN DEL CONTROL'!S23</f>
        <v>0.24</v>
      </c>
      <c r="D12" s="106">
        <f>+'5 VALORACIÓN DEL CONTROL'!T23</f>
        <v>1</v>
      </c>
      <c r="E12" s="136" t="str">
        <f t="shared" si="0"/>
        <v>Baja</v>
      </c>
      <c r="F12" s="136" t="str">
        <f t="shared" si="1"/>
        <v>Catastrófico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Extremo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R8 R9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R5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R4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35">
        <f>+'5 VALORACIÓN DEL CONTROL'!S27</f>
        <v>0.216</v>
      </c>
      <c r="D13" s="106">
        <f>+'5 VALORACIÓN DEL CONTROL'!T27</f>
        <v>0.8</v>
      </c>
      <c r="E13" s="136" t="str">
        <f t="shared" si="0"/>
        <v>Baja</v>
      </c>
      <c r="F13" s="136" t="str">
        <f t="shared" si="1"/>
        <v>Mayor</v>
      </c>
      <c r="G13" s="105" t="str">
        <f t="shared" si="2"/>
        <v>Alto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51"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35">
        <f>+'5 VALORACIÓN DEL CONTROL'!S31</f>
        <v>0.42</v>
      </c>
      <c r="D14" s="106">
        <f>+'5 VALORACIÓN DEL CONTROL'!T31</f>
        <v>0.6</v>
      </c>
      <c r="E14" s="136" t="str">
        <f t="shared" si="0"/>
        <v>Media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8.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35">
        <f>+'5 VALORACIÓN DEL CONTROL'!S35</f>
        <v>0.42</v>
      </c>
      <c r="D15" s="106">
        <f>+'5 VALORACIÓN DEL CONTROL'!T35</f>
        <v>0.6</v>
      </c>
      <c r="E15" s="136" t="str">
        <f t="shared" si="0"/>
        <v>Media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63.75"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35">
        <f>+'5 VALORACIÓN DEL CONTROL'!S39</f>
        <v>0.36</v>
      </c>
      <c r="D16" s="106">
        <f>+'5 VALORACIÓN DEL CONTROL'!T39</f>
        <v>0.6</v>
      </c>
      <c r="E16" s="136" t="str">
        <f t="shared" si="0"/>
        <v>Baja</v>
      </c>
      <c r="F16" s="136" t="str">
        <f t="shared" si="1"/>
        <v>Moderado</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8.25"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35">
        <f>+'5 VALORACIÓN DEL CONTROL'!S43</f>
        <v>0.36</v>
      </c>
      <c r="D17" s="106">
        <f>+'5 VALORACIÓN DEL CONTROL'!T43</f>
        <v>0.6</v>
      </c>
      <c r="E17" s="136" t="str">
        <f t="shared" si="0"/>
        <v>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SOPORTE TERAPÉUTICO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R2 R3   R6 R7 R8 R9           </v>
      </c>
      <c r="F12" s="108" t="str">
        <f>+'4 MAPA CALOR INHERENTE'!L11</f>
        <v xml:space="preserve">    R5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R2 R3   R6 R7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R1                   </v>
      </c>
      <c r="F13" s="108" t="str">
        <f>+'4 MAPA CALOR INHERENTE'!L12</f>
        <v xml:space="preserve">                   </v>
      </c>
      <c r="G13" s="109" t="str">
        <f>+'4 MAPA CALOR INHERENTE'!M12</f>
        <v xml:space="preserve">   R4                </v>
      </c>
      <c r="H13" s="107"/>
      <c r="I13" s="424"/>
      <c r="J13" s="98" t="s">
        <v>57</v>
      </c>
      <c r="K13" s="116" t="str">
        <f>+'6 MAPA CALOR RESIDUAL'!K12</f>
        <v xml:space="preserve">                   </v>
      </c>
      <c r="L13" s="112" t="str">
        <f>+'6 MAPA CALOR RESIDUAL'!L12</f>
        <v xml:space="preserve">                   </v>
      </c>
      <c r="M13" s="112" t="str">
        <f>+'6 MAPA CALOR RESIDUAL'!M12</f>
        <v xml:space="preserve">       R8 R9           </v>
      </c>
      <c r="N13" s="108" t="str">
        <f>+'6 MAPA CALOR RESIDUAL'!N12</f>
        <v xml:space="preserve">    R5               </v>
      </c>
      <c r="O13" s="109" t="str">
        <f>+'6 MAPA CALOR RESIDUAL'!O12</f>
        <v xml:space="preserve">   R4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14" activePane="bottomRight" state="frozen"/>
      <selection pane="topRight" activeCell="B1" sqref="B1"/>
      <selection pane="bottomLeft" activeCell="A7" sqref="A7"/>
      <selection pane="bottomRight" activeCell="W17" sqref="W17"/>
    </sheetView>
  </sheetViews>
  <sheetFormatPr baseColWidth="10" defaultColWidth="14.28515625" defaultRowHeight="12.75" x14ac:dyDescent="0.25"/>
  <cols>
    <col min="1" max="1" width="21" style="87" customWidth="1"/>
    <col min="2" max="2" width="54.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66.42578125" style="92" customWidth="1"/>
    <col min="22" max="22" width="77.28515625" style="92" customWidth="1"/>
    <col min="23" max="23" width="73.855468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5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25.5"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SOPORTE TERAPÉUTICO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15"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53"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41">
        <f>+'3 PROBABIL E IMPACTO INHERENTE'!E9</f>
        <v>0.4</v>
      </c>
      <c r="D9" s="141">
        <f>+'3 PROBABIL E IMPACTO INHERENTE'!M9</f>
        <v>0.6</v>
      </c>
      <c r="E9" s="136" t="str">
        <f>+'4 MAPA CALOR INHERENTE'!C9</f>
        <v>Baja</v>
      </c>
      <c r="F9" s="136" t="str">
        <f>+'4 MAPA CALOR INHERENTE'!D9</f>
        <v>Moderado</v>
      </c>
      <c r="G9" s="105" t="str">
        <f>+'4 MAPA CALOR INHERENTE'!E9</f>
        <v>Moderado</v>
      </c>
      <c r="H9" s="135">
        <f>+'6 MAPA CALOR RESIDUAL'!C9</f>
        <v>0.14399999999999999</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327</v>
      </c>
      <c r="S9" s="340">
        <v>44927</v>
      </c>
      <c r="T9" s="340">
        <v>45291</v>
      </c>
      <c r="U9" s="233" t="s">
        <v>336</v>
      </c>
      <c r="V9" s="233" t="s">
        <v>345</v>
      </c>
      <c r="W9" s="233" t="s">
        <v>353</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0.42</v>
      </c>
      <c r="I10" s="106">
        <f>+'5 VALORACIÓN DEL CONTROL'!T15</f>
        <v>0.6</v>
      </c>
      <c r="J10" s="136" t="str">
        <f t="shared" ref="J10:J28" si="3">+IF(H10=0,"",IF(H10&lt;=$AD$13,$AE$13,IF(H10&lt;=$AD$12,$AE$12,IF(H10&lt;=$AD$11,$AE$11,IF(H10&lt;=$AD$10,$AE$10,IF(H10&lt;=$AD$9,$AE$9,""))))))</f>
        <v>Media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327</v>
      </c>
      <c r="S10" s="340">
        <v>44927</v>
      </c>
      <c r="T10" s="340">
        <v>45291</v>
      </c>
      <c r="U10" s="233" t="s">
        <v>337</v>
      </c>
      <c r="V10" s="233" t="s">
        <v>346</v>
      </c>
      <c r="W10" s="233" t="s">
        <v>354</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78.5"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0.42</v>
      </c>
      <c r="I11" s="106">
        <f>+'5 VALORACIÓN DEL CONTROL'!T19</f>
        <v>0.6</v>
      </c>
      <c r="J11" s="136" t="str">
        <f t="shared" si="3"/>
        <v>Media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327</v>
      </c>
      <c r="S11" s="340">
        <v>44927</v>
      </c>
      <c r="T11" s="340">
        <v>45291</v>
      </c>
      <c r="U11" s="233" t="s">
        <v>338</v>
      </c>
      <c r="V11" s="233" t="s">
        <v>347</v>
      </c>
      <c r="W11" s="233" t="s">
        <v>355</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63.75"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41">
        <f>+'3 PROBABIL E IMPACTO INHERENTE'!E12</f>
        <v>0.4</v>
      </c>
      <c r="D12" s="141">
        <f>+'3 PROBABIL E IMPACTO INHERENTE'!M12</f>
        <v>1</v>
      </c>
      <c r="E12" s="136" t="str">
        <f>+'4 MAPA CALOR INHERENTE'!C12</f>
        <v>Baja</v>
      </c>
      <c r="F12" s="136" t="str">
        <f>+'4 MAPA CALOR INHERENTE'!D12</f>
        <v>Catastrófico</v>
      </c>
      <c r="G12" s="105" t="str">
        <f>+'4 MAPA CALOR INHERENTE'!E12</f>
        <v>Extremo</v>
      </c>
      <c r="H12" s="135">
        <f>+'5 VALORACIÓN DEL CONTROL'!S23</f>
        <v>0.24</v>
      </c>
      <c r="I12" s="106">
        <f>+'5 VALORACIÓN DEL CONTROL'!T23</f>
        <v>1</v>
      </c>
      <c r="J12" s="136" t="str">
        <f t="shared" si="3"/>
        <v>Baja</v>
      </c>
      <c r="K12" s="136" t="str">
        <f t="shared" si="4"/>
        <v>Catastrófico</v>
      </c>
      <c r="L12" s="105" t="str">
        <f t="shared" si="5"/>
        <v>Extremo</v>
      </c>
      <c r="M12" s="105" t="str">
        <f t="shared" si="0"/>
        <v>Requiere Plan de Acción</v>
      </c>
      <c r="N12" s="105" t="str">
        <f t="shared" si="1"/>
        <v>Reducir_mitigar_Transferir_Evitar</v>
      </c>
      <c r="O12" s="233"/>
      <c r="P12" s="105">
        <f t="shared" si="2"/>
        <v>0</v>
      </c>
      <c r="Q12" s="339" t="s">
        <v>328</v>
      </c>
      <c r="R12" s="339" t="s">
        <v>327</v>
      </c>
      <c r="S12" s="340">
        <v>44927</v>
      </c>
      <c r="T12" s="340">
        <v>45291</v>
      </c>
      <c r="U12" s="233" t="s">
        <v>339</v>
      </c>
      <c r="V12" s="233" t="s">
        <v>348</v>
      </c>
      <c r="W12" s="233" t="s">
        <v>356</v>
      </c>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66.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41">
        <f>+'3 PROBABIL E IMPACTO INHERENTE'!E13</f>
        <v>0.6</v>
      </c>
      <c r="D13" s="141">
        <f>+'3 PROBABIL E IMPACTO INHERENTE'!M13</f>
        <v>0.8</v>
      </c>
      <c r="E13" s="136" t="str">
        <f>+'4 MAPA CALOR INHERENTE'!C13</f>
        <v>Media</v>
      </c>
      <c r="F13" s="136" t="str">
        <f>+'4 MAPA CALOR INHERENTE'!D13</f>
        <v>Mayor</v>
      </c>
      <c r="G13" s="105" t="str">
        <f>+'4 MAPA CALOR INHERENTE'!E13</f>
        <v>Alto</v>
      </c>
      <c r="H13" s="135">
        <f>+'5 VALORACIÓN DEL CONTROL'!S27</f>
        <v>0.216</v>
      </c>
      <c r="I13" s="106">
        <f>+'5 VALORACIÓN DEL CONTROL'!T27</f>
        <v>0.8</v>
      </c>
      <c r="J13" s="136" t="str">
        <f t="shared" si="3"/>
        <v>Baja</v>
      </c>
      <c r="K13" s="136" t="str">
        <f t="shared" si="4"/>
        <v>Mayor</v>
      </c>
      <c r="L13" s="105" t="str">
        <f t="shared" si="5"/>
        <v>Alto</v>
      </c>
      <c r="M13" s="105" t="str">
        <f t="shared" si="0"/>
        <v>Requiere Plan de Acción</v>
      </c>
      <c r="N13" s="105" t="str">
        <f t="shared" si="1"/>
        <v>Reducir_mitigar_Transferir_Evitar</v>
      </c>
      <c r="O13" s="233"/>
      <c r="P13" s="105">
        <f t="shared" si="2"/>
        <v>0</v>
      </c>
      <c r="Q13" s="339" t="s">
        <v>329</v>
      </c>
      <c r="R13" s="339" t="s">
        <v>327</v>
      </c>
      <c r="S13" s="340">
        <v>44927</v>
      </c>
      <c r="T13" s="340">
        <v>45291</v>
      </c>
      <c r="U13" s="233" t="s">
        <v>340</v>
      </c>
      <c r="V13" s="233" t="s">
        <v>349</v>
      </c>
      <c r="W13" s="233" t="s">
        <v>357</v>
      </c>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89.25"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0.42</v>
      </c>
      <c r="I14" s="106">
        <f>+'5 VALORACIÓN DEL CONTROL'!T31</f>
        <v>0.6</v>
      </c>
      <c r="J14" s="136" t="str">
        <f t="shared" si="3"/>
        <v>Media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284</v>
      </c>
      <c r="R14" s="339" t="s">
        <v>327</v>
      </c>
      <c r="S14" s="340">
        <v>44927</v>
      </c>
      <c r="T14" s="340">
        <v>45291</v>
      </c>
      <c r="U14" s="233" t="s">
        <v>341</v>
      </c>
      <c r="V14" s="233" t="s">
        <v>350</v>
      </c>
      <c r="W14" s="233" t="s">
        <v>360</v>
      </c>
      <c r="X14" s="233"/>
      <c r="Y14" s="233"/>
      <c r="Z14" s="233" t="s">
        <v>147</v>
      </c>
      <c r="AA14" s="107"/>
      <c r="AB14" s="107"/>
      <c r="AM14" s="91"/>
      <c r="AN14" s="91"/>
      <c r="AO14" s="103"/>
      <c r="AP14" s="113"/>
      <c r="AQ14" s="114"/>
      <c r="AR14" s="111"/>
      <c r="AS14" s="111"/>
      <c r="AT14" s="111"/>
      <c r="AU14" s="111"/>
      <c r="AV14" s="111"/>
      <c r="AW14" s="103"/>
      <c r="AX14" s="103"/>
    </row>
    <row r="15" spans="1:50" ht="89.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41">
        <f>+'3 PROBABIL E IMPACTO INHERENTE'!E15</f>
        <v>0.6</v>
      </c>
      <c r="D15" s="141">
        <f>+'3 PROBABIL E IMPACTO INHERENTE'!M15</f>
        <v>0.6</v>
      </c>
      <c r="E15" s="136" t="str">
        <f>+'4 MAPA CALOR INHERENTE'!C15</f>
        <v>Media</v>
      </c>
      <c r="F15" s="136" t="str">
        <f>+'4 MAPA CALOR INHERENTE'!D15</f>
        <v>Moderado</v>
      </c>
      <c r="G15" s="105" t="str">
        <f>+'4 MAPA CALOR INHERENTE'!E15</f>
        <v>Moderado</v>
      </c>
      <c r="H15" s="135">
        <f>+'5 VALORACIÓN DEL CONTROL'!S35</f>
        <v>0.42</v>
      </c>
      <c r="I15" s="106">
        <f>+'5 VALORACIÓN DEL CONTROL'!T35</f>
        <v>0.6</v>
      </c>
      <c r="J15" s="136" t="str">
        <f t="shared" si="3"/>
        <v>Media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284</v>
      </c>
      <c r="R15" s="339" t="s">
        <v>327</v>
      </c>
      <c r="S15" s="340">
        <v>44927</v>
      </c>
      <c r="T15" s="340">
        <v>45291</v>
      </c>
      <c r="U15" s="233" t="s">
        <v>342</v>
      </c>
      <c r="V15" s="233" t="s">
        <v>351</v>
      </c>
      <c r="W15" s="233" t="s">
        <v>358</v>
      </c>
      <c r="X15" s="233"/>
      <c r="Y15" s="233"/>
      <c r="Z15" s="233"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41">
        <f>+'3 PROBABIL E IMPACTO INHERENTE'!E16</f>
        <v>0.6</v>
      </c>
      <c r="D16" s="141">
        <f>+'3 PROBABIL E IMPACTO INHERENTE'!M16</f>
        <v>0.6</v>
      </c>
      <c r="E16" s="136" t="str">
        <f>+'4 MAPA CALOR INHERENTE'!C16</f>
        <v>Media</v>
      </c>
      <c r="F16" s="136" t="str">
        <f>+'4 MAPA CALOR INHERENTE'!D16</f>
        <v>Moderado</v>
      </c>
      <c r="G16" s="105" t="str">
        <f>+'4 MAPA CALOR INHERENTE'!E16</f>
        <v>Moderado</v>
      </c>
      <c r="H16" s="135">
        <f>+'5 VALORACIÓN DEL CONTROL'!S39</f>
        <v>0.36</v>
      </c>
      <c r="I16" s="106">
        <f>+'5 VALORACIÓN DEL CONTROL'!T39</f>
        <v>0.6</v>
      </c>
      <c r="J16" s="136" t="str">
        <f t="shared" si="3"/>
        <v>Baja</v>
      </c>
      <c r="K16" s="136" t="str">
        <f t="shared" si="4"/>
        <v>Moderado</v>
      </c>
      <c r="L16" s="105" t="str">
        <f t="shared" si="5"/>
        <v>Moderado</v>
      </c>
      <c r="M16" s="105" t="str">
        <f t="shared" si="0"/>
        <v>Requiere Plan de Acción</v>
      </c>
      <c r="N16" s="105" t="str">
        <f t="shared" si="1"/>
        <v>Reducir_mitigar_Transferir_Evitar</v>
      </c>
      <c r="O16" s="233"/>
      <c r="P16" s="105">
        <f t="shared" si="2"/>
        <v>0</v>
      </c>
      <c r="Q16" s="339" t="s">
        <v>284</v>
      </c>
      <c r="R16" s="339" t="s">
        <v>327</v>
      </c>
      <c r="S16" s="340">
        <v>44927</v>
      </c>
      <c r="T16" s="340">
        <v>45291</v>
      </c>
      <c r="U16" s="233" t="s">
        <v>343</v>
      </c>
      <c r="V16" s="233" t="s">
        <v>343</v>
      </c>
      <c r="W16" s="233" t="s">
        <v>361</v>
      </c>
      <c r="X16" s="233"/>
      <c r="Y16" s="233"/>
      <c r="Z16" s="233" t="s">
        <v>147</v>
      </c>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84.75" customHeight="1"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41">
        <f>+'3 PROBABIL E IMPACTO INHERENTE'!E17</f>
        <v>0.6</v>
      </c>
      <c r="D17" s="141">
        <f>+'3 PROBABIL E IMPACTO INHERENTE'!M17</f>
        <v>0.6</v>
      </c>
      <c r="E17" s="136" t="str">
        <f>+'4 MAPA CALOR INHERENTE'!C17</f>
        <v>Media</v>
      </c>
      <c r="F17" s="136" t="str">
        <f>+'4 MAPA CALOR INHERENTE'!D17</f>
        <v>Moderado</v>
      </c>
      <c r="G17" s="105" t="str">
        <f>+'4 MAPA CALOR INHERENTE'!E17</f>
        <v>Moderado</v>
      </c>
      <c r="H17" s="135">
        <f>+'5 VALORACIÓN DEL CONTROL'!S43</f>
        <v>0.36</v>
      </c>
      <c r="I17" s="106">
        <f>+'5 VALORACIÓN DEL CONTROL'!T43</f>
        <v>0.6</v>
      </c>
      <c r="J17" s="136" t="str">
        <f t="shared" si="3"/>
        <v>Baja</v>
      </c>
      <c r="K17" s="136" t="str">
        <f t="shared" si="4"/>
        <v>Moderado</v>
      </c>
      <c r="L17" s="105" t="str">
        <f t="shared" si="5"/>
        <v>Moderado</v>
      </c>
      <c r="M17" s="105" t="str">
        <f t="shared" si="0"/>
        <v>Requiere Plan de Acción</v>
      </c>
      <c r="N17" s="105" t="str">
        <f t="shared" si="1"/>
        <v>Reducir_mitigar_Transferir_Evitar</v>
      </c>
      <c r="O17" s="233"/>
      <c r="P17" s="105">
        <f t="shared" si="2"/>
        <v>0</v>
      </c>
      <c r="Q17" s="339" t="s">
        <v>284</v>
      </c>
      <c r="R17" s="339" t="s">
        <v>327</v>
      </c>
      <c r="S17" s="340">
        <v>44927</v>
      </c>
      <c r="T17" s="340">
        <v>45291</v>
      </c>
      <c r="U17" s="233" t="s">
        <v>344</v>
      </c>
      <c r="V17" s="233" t="s">
        <v>352</v>
      </c>
      <c r="W17" s="233" t="s">
        <v>359</v>
      </c>
      <c r="X17" s="233"/>
      <c r="Y17" s="233"/>
      <c r="Z17" s="233" t="s">
        <v>147</v>
      </c>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25.5"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5.5"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x14ac:dyDescent="0.25">
      <c r="E33" s="137"/>
      <c r="F33" s="137"/>
      <c r="H33" s="92"/>
      <c r="J33" s="137"/>
      <c r="K33" s="137"/>
      <c r="S33" s="142"/>
      <c r="T33" s="142"/>
      <c r="AM33" s="92"/>
      <c r="AN33" s="92"/>
      <c r="AO33" s="92"/>
      <c r="AP33" s="92"/>
      <c r="AQ33" s="92"/>
    </row>
    <row r="34" spans="5:43" s="87" customFormat="1" x14ac:dyDescent="0.25">
      <c r="E34" s="137"/>
      <c r="F34" s="137"/>
      <c r="H34" s="92"/>
      <c r="J34" s="137"/>
      <c r="K34" s="137"/>
      <c r="S34" s="142"/>
      <c r="T34" s="142"/>
      <c r="AM34" s="92"/>
      <c r="AN34" s="92"/>
      <c r="AO34" s="92"/>
      <c r="AP34" s="92"/>
      <c r="AQ34" s="92"/>
    </row>
    <row r="35" spans="5:43" s="87" customForma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SOPORTE TERAPÉUTICO </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1</v>
      </c>
      <c r="C14" s="151">
        <f>+B14/$B$18</f>
        <v>0.1111111111111111</v>
      </c>
      <c r="D14" s="150">
        <f>+COUNTIF('8 MAPA RIESGOS'!$L$9:$L$28,G14)</f>
        <v>1</v>
      </c>
      <c r="E14" s="151">
        <f>+D14/$D$18</f>
        <v>0.1111111111111111</v>
      </c>
      <c r="G14" s="125" t="s">
        <v>84</v>
      </c>
    </row>
    <row r="15" spans="1:11" x14ac:dyDescent="0.25">
      <c r="A15" s="149" t="s">
        <v>27</v>
      </c>
      <c r="B15" s="150">
        <f>+COUNTIF('8 MAPA RIESGOS'!$G$9:$G$28,G15)</f>
        <v>1</v>
      </c>
      <c r="C15" s="151">
        <f t="shared" ref="C15:C18" si="0">+B15/$B$18</f>
        <v>0.1111111111111111</v>
      </c>
      <c r="D15" s="150">
        <f>+COUNTIF('8 MAPA RIESGOS'!$L$9:$L$28,G15)</f>
        <v>1</v>
      </c>
      <c r="E15" s="151">
        <f t="shared" ref="E15:E18" si="1">+D15/$D$18</f>
        <v>0.1111111111111111</v>
      </c>
      <c r="G15" s="108" t="s">
        <v>85</v>
      </c>
    </row>
    <row r="16" spans="1:11" x14ac:dyDescent="0.25">
      <c r="A16" s="149" t="s">
        <v>28</v>
      </c>
      <c r="B16" s="150">
        <f>+COUNTIF('8 MAPA RIESGOS'!$G$9:$G$28,G16)</f>
        <v>7</v>
      </c>
      <c r="C16" s="151">
        <f t="shared" si="0"/>
        <v>0.77777777777777779</v>
      </c>
      <c r="D16" s="150">
        <f>+COUNTIF('8 MAPA RIESGOS'!$L$9:$L$28,G16)</f>
        <v>7</v>
      </c>
      <c r="E16" s="151">
        <f t="shared" si="1"/>
        <v>0.77777777777777779</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9</v>
      </c>
      <c r="C18" s="151">
        <f t="shared" si="0"/>
        <v>1</v>
      </c>
      <c r="D18" s="150">
        <f>+SUM(D14:D17)</f>
        <v>9</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2024-03-13T22:30:20Z</dcterms:modified>
</cp:coreProperties>
</file>