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bookViews>
    <workbookView xWindow="-120" yWindow="-120" windowWidth="20730" windowHeight="11160" firstSheet="7"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S65" i="9" s="1"/>
  <c r="S66" i="9" s="1"/>
  <c r="S67" i="9" s="1"/>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T41" i="9" s="1"/>
  <c r="T42" i="9" s="1"/>
  <c r="T43" i="9" s="1"/>
  <c r="V40" i="9" s="1"/>
  <c r="K41" i="9"/>
  <c r="R41" i="9"/>
  <c r="I41" i="9"/>
  <c r="N40" i="9"/>
  <c r="L40" i="9"/>
  <c r="K40" i="9"/>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c r="H12" i="30"/>
  <c r="I12" i="30"/>
  <c r="H13" i="30"/>
  <c r="I13" i="30"/>
  <c r="H14" i="30"/>
  <c r="I14" i="30"/>
  <c r="H15" i="30"/>
  <c r="I15" i="30"/>
  <c r="H16" i="30"/>
  <c r="I16" i="30"/>
  <c r="H17" i="30"/>
  <c r="I17" i="30"/>
  <c r="H18" i="30"/>
  <c r="I18" i="30"/>
  <c r="H19" i="30"/>
  <c r="I19" i="30"/>
  <c r="H20" i="30"/>
  <c r="I20" i="30"/>
  <c r="H21" i="30"/>
  <c r="I21" i="30"/>
  <c r="H22" i="30"/>
  <c r="I22" i="30"/>
  <c r="H23" i="30"/>
  <c r="I23" i="30"/>
  <c r="H24" i="30"/>
  <c r="I24" i="30"/>
  <c r="H25" i="30"/>
  <c r="I25" i="30"/>
  <c r="H26" i="30"/>
  <c r="I26" i="30"/>
  <c r="H27" i="30"/>
  <c r="I27" i="30"/>
  <c r="H28" i="30"/>
  <c r="I28" i="30"/>
  <c r="F2" i="37"/>
  <c r="F1" i="37"/>
  <c r="H9" i="15"/>
  <c r="H10" i="15"/>
  <c r="H11" i="15"/>
  <c r="H12" i="15"/>
  <c r="H13" i="15"/>
  <c r="H14" i="15"/>
  <c r="H15" i="15"/>
  <c r="H16" i="15"/>
  <c r="H17" i="15"/>
  <c r="H18" i="15"/>
  <c r="M18" i="15" s="1"/>
  <c r="H19" i="15"/>
  <c r="H20" i="15"/>
  <c r="H21" i="15"/>
  <c r="H22" i="15"/>
  <c r="H23" i="15"/>
  <c r="H24" i="15"/>
  <c r="H25" i="15"/>
  <c r="H26" i="15"/>
  <c r="M26" i="15" s="1"/>
  <c r="D26" i="36" s="1"/>
  <c r="H27" i="15"/>
  <c r="H28" i="15"/>
  <c r="L9" i="15"/>
  <c r="K10" i="15"/>
  <c r="L10" i="15"/>
  <c r="K11" i="15"/>
  <c r="M11" i="15" s="1"/>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12" i="36" s="1"/>
  <c r="D13" i="15"/>
  <c r="D14" i="15"/>
  <c r="D15" i="15"/>
  <c r="D16" i="15"/>
  <c r="E16" i="15" s="1"/>
  <c r="D17" i="15"/>
  <c r="D18" i="15"/>
  <c r="D19" i="15"/>
  <c r="E19" i="15" s="1"/>
  <c r="C19" i="36" s="1"/>
  <c r="D20" i="15"/>
  <c r="E20" i="15" s="1"/>
  <c r="C20" i="36" s="1"/>
  <c r="D21" i="15"/>
  <c r="D22" i="15"/>
  <c r="D23" i="15"/>
  <c r="D24" i="15"/>
  <c r="D25" i="15"/>
  <c r="D26" i="15"/>
  <c r="D27" i="15"/>
  <c r="E27" i="15" s="1"/>
  <c r="C80" i="9" s="1"/>
  <c r="D28" i="15"/>
  <c r="E21" i="15"/>
  <c r="C56" i="9" s="1"/>
  <c r="S56" i="9" s="1"/>
  <c r="E13" i="15"/>
  <c r="C24" i="9" s="1"/>
  <c r="S24" i="9" s="1"/>
  <c r="E25" i="15"/>
  <c r="E17" i="15"/>
  <c r="C40" i="9" s="1"/>
  <c r="S40" i="9" s="1"/>
  <c r="S41" i="9"/>
  <c r="S42" i="9" s="1"/>
  <c r="S43" i="9" s="1"/>
  <c r="U40" i="9" s="1"/>
  <c r="E28" i="15"/>
  <c r="C28" i="36" s="1"/>
  <c r="E24" i="15"/>
  <c r="C24" i="36" s="1"/>
  <c r="E26" i="15"/>
  <c r="C76" i="9"/>
  <c r="E22" i="15"/>
  <c r="C60" i="9" s="1"/>
  <c r="S60" i="9" s="1"/>
  <c r="E18" i="15"/>
  <c r="C44" i="9" s="1"/>
  <c r="S44" i="9" s="1"/>
  <c r="S45" i="9"/>
  <c r="S46" i="9" s="1"/>
  <c r="S47" i="9" s="1"/>
  <c r="U44" i="9" s="1"/>
  <c r="E14" i="15"/>
  <c r="C14" i="36" s="1"/>
  <c r="E23" i="15"/>
  <c r="C64" i="9" s="1"/>
  <c r="S64" i="9" s="1"/>
  <c r="E15" i="15"/>
  <c r="C17" i="36"/>
  <c r="M12" i="15"/>
  <c r="E10" i="15"/>
  <c r="C12" i="9" s="1"/>
  <c r="M21" i="15"/>
  <c r="M17" i="15"/>
  <c r="F9" i="15"/>
  <c r="C9" i="31" s="1"/>
  <c r="E9" i="36" s="1"/>
  <c r="M25" i="15"/>
  <c r="M13" i="15"/>
  <c r="M28" i="15"/>
  <c r="M24" i="15"/>
  <c r="D24" i="36" s="1"/>
  <c r="M20" i="15"/>
  <c r="N20" i="15" s="1"/>
  <c r="D20" i="31" s="1"/>
  <c r="M16" i="15"/>
  <c r="M27" i="15"/>
  <c r="D80" i="9" s="1"/>
  <c r="M23" i="15"/>
  <c r="M19" i="15"/>
  <c r="M15" i="15"/>
  <c r="M22" i="15"/>
  <c r="D22" i="36" s="1"/>
  <c r="E10" i="30"/>
  <c r="B12" i="9" s="1"/>
  <c r="E11" i="30"/>
  <c r="B16" i="9" s="1"/>
  <c r="E12" i="30"/>
  <c r="B20" i="9"/>
  <c r="E13" i="30"/>
  <c r="B24" i="9" s="1"/>
  <c r="E14" i="30"/>
  <c r="B28" i="9"/>
  <c r="E15" i="30"/>
  <c r="B32" i="9" s="1"/>
  <c r="E16" i="30"/>
  <c r="B36" i="9" s="1"/>
  <c r="E17" i="30"/>
  <c r="B40" i="9" s="1"/>
  <c r="E18" i="30"/>
  <c r="B18" i="31" s="1"/>
  <c r="E19" i="30"/>
  <c r="B48" i="9" s="1"/>
  <c r="E20" i="30"/>
  <c r="B52" i="9"/>
  <c r="E21" i="30"/>
  <c r="B56" i="9" s="1"/>
  <c r="E22" i="30"/>
  <c r="B60" i="9"/>
  <c r="E23" i="30"/>
  <c r="B64" i="9" s="1"/>
  <c r="E24" i="30"/>
  <c r="B68" i="9" s="1"/>
  <c r="E25" i="30"/>
  <c r="B72" i="9" s="1"/>
  <c r="E26" i="30"/>
  <c r="E27" i="30"/>
  <c r="B80" i="9" s="1"/>
  <c r="E28" i="30"/>
  <c r="B84" i="9" s="1"/>
  <c r="E9" i="30"/>
  <c r="B9" i="15" s="1"/>
  <c r="D18" i="36"/>
  <c r="C68" i="9"/>
  <c r="S68" i="9"/>
  <c r="D19" i="36"/>
  <c r="D48" i="9"/>
  <c r="T48" i="9" s="1"/>
  <c r="D17" i="36"/>
  <c r="D40" i="9"/>
  <c r="T40" i="9"/>
  <c r="D60" i="9"/>
  <c r="T60" i="9" s="1"/>
  <c r="D23" i="36"/>
  <c r="D64" i="9"/>
  <c r="T64" i="9"/>
  <c r="T65" i="9"/>
  <c r="T66" i="9" s="1"/>
  <c r="T67" i="9" s="1"/>
  <c r="D16" i="36"/>
  <c r="D36" i="9"/>
  <c r="T36" i="9"/>
  <c r="T37" i="9" s="1"/>
  <c r="T38" i="9" s="1"/>
  <c r="T39" i="9" s="1"/>
  <c r="I16" i="36" s="1"/>
  <c r="K16" i="36" s="1"/>
  <c r="D13" i="36"/>
  <c r="D24" i="9"/>
  <c r="T24" i="9" s="1"/>
  <c r="D21" i="36"/>
  <c r="D56" i="9"/>
  <c r="T56" i="9"/>
  <c r="C48" i="9"/>
  <c r="S48" i="9" s="1"/>
  <c r="D27" i="36"/>
  <c r="D20" i="36"/>
  <c r="D52" i="9"/>
  <c r="T52" i="9" s="1"/>
  <c r="T53" i="9"/>
  <c r="T54" i="9" s="1"/>
  <c r="T55" i="9" s="1"/>
  <c r="D25" i="36"/>
  <c r="D72" i="9"/>
  <c r="T72" i="9" s="1"/>
  <c r="C52" i="9"/>
  <c r="S52" i="9" s="1"/>
  <c r="S53" i="9" s="1"/>
  <c r="S54" i="9" s="1"/>
  <c r="S55" i="9" s="1"/>
  <c r="C20" i="9"/>
  <c r="D28" i="36"/>
  <c r="D84" i="9"/>
  <c r="B28" i="15"/>
  <c r="C21" i="36"/>
  <c r="C18" i="36"/>
  <c r="C26" i="36"/>
  <c r="C23" i="36"/>
  <c r="N22" i="15"/>
  <c r="D22" i="31" s="1"/>
  <c r="N28" i="15"/>
  <c r="D28" i="31"/>
  <c r="F28" i="36" s="1"/>
  <c r="N23" i="15"/>
  <c r="D23" i="31" s="1"/>
  <c r="N16" i="15"/>
  <c r="D16" i="31"/>
  <c r="N13" i="15"/>
  <c r="D13" i="31" s="1"/>
  <c r="F13" i="36" s="1"/>
  <c r="N21" i="15"/>
  <c r="D21" i="31"/>
  <c r="F21" i="36" s="1"/>
  <c r="N26" i="15"/>
  <c r="D26" i="31" s="1"/>
  <c r="N19" i="15"/>
  <c r="D19" i="31" s="1"/>
  <c r="F19" i="36" s="1"/>
  <c r="N17" i="15"/>
  <c r="D17" i="31"/>
  <c r="F17" i="36" s="1"/>
  <c r="N27" i="15"/>
  <c r="D27" i="31" s="1"/>
  <c r="F27" i="36" s="1"/>
  <c r="N25" i="15"/>
  <c r="D25" i="31"/>
  <c r="F25" i="36" s="1"/>
  <c r="N15" i="15"/>
  <c r="D15" i="31" s="1"/>
  <c r="F15" i="36" s="1"/>
  <c r="N24" i="15"/>
  <c r="D24" i="31" s="1"/>
  <c r="F24"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A18" i="36"/>
  <c r="B17" i="36"/>
  <c r="A17" i="36"/>
  <c r="B16" i="36"/>
  <c r="A16" i="36"/>
  <c r="B15" i="36"/>
  <c r="A15" i="36"/>
  <c r="B14" i="36"/>
  <c r="A14" i="36"/>
  <c r="B13" i="36"/>
  <c r="A13" i="36"/>
  <c r="B12" i="36"/>
  <c r="A12" i="36"/>
  <c r="A11" i="36"/>
  <c r="B10" i="36"/>
  <c r="A10" i="36"/>
  <c r="A9" i="36"/>
  <c r="B28" i="35"/>
  <c r="A28" i="35"/>
  <c r="B27" i="35"/>
  <c r="A27" i="35"/>
  <c r="A26" i="35"/>
  <c r="B25" i="35"/>
  <c r="A25" i="35"/>
  <c r="B24" i="35"/>
  <c r="A24" i="35"/>
  <c r="B23" i="35"/>
  <c r="A23" i="35"/>
  <c r="B22" i="35"/>
  <c r="A22" i="35"/>
  <c r="B21" i="35"/>
  <c r="A21" i="35"/>
  <c r="B20" i="35"/>
  <c r="A20" i="35"/>
  <c r="B19" i="35"/>
  <c r="A19" i="35"/>
  <c r="A18" i="35"/>
  <c r="B17" i="35"/>
  <c r="A17" i="35"/>
  <c r="B16" i="35"/>
  <c r="A16" i="35"/>
  <c r="B15" i="35"/>
  <c r="A15" i="35"/>
  <c r="B14" i="35"/>
  <c r="A14" i="35"/>
  <c r="B13" i="35"/>
  <c r="A13" i="35"/>
  <c r="B12" i="35"/>
  <c r="A12" i="35"/>
  <c r="A11" i="35"/>
  <c r="B10" i="35"/>
  <c r="A10" i="35"/>
  <c r="A9" i="35"/>
  <c r="N8" i="9"/>
  <c r="N9" i="9"/>
  <c r="N11" i="9"/>
  <c r="R11" i="9" s="1"/>
  <c r="A8" i="9"/>
  <c r="K9" i="9"/>
  <c r="R9" i="9" s="1"/>
  <c r="K11" i="9"/>
  <c r="K8" i="9"/>
  <c r="R8" i="9" s="1"/>
  <c r="F16" i="36"/>
  <c r="F20" i="36"/>
  <c r="F22" i="36"/>
  <c r="F23" i="36"/>
  <c r="F26" i="36"/>
  <c r="F10" i="15"/>
  <c r="C10" i="31" s="1"/>
  <c r="F11" i="15"/>
  <c r="C11" i="31" s="1"/>
  <c r="F12" i="15"/>
  <c r="F13" i="15"/>
  <c r="C13" i="31" s="1"/>
  <c r="E13" i="36"/>
  <c r="F14" i="15"/>
  <c r="C14" i="31" s="1"/>
  <c r="F15" i="15"/>
  <c r="C15" i="31"/>
  <c r="E15" i="31" s="1"/>
  <c r="G15" i="36" s="1"/>
  <c r="F16" i="15"/>
  <c r="C16" i="31" s="1"/>
  <c r="F17" i="15"/>
  <c r="C17" i="31"/>
  <c r="E17" i="31" s="1"/>
  <c r="G17" i="36" s="1"/>
  <c r="F18" i="15"/>
  <c r="C18" i="31" s="1"/>
  <c r="F19" i="15"/>
  <c r="C19" i="31"/>
  <c r="E19" i="36" s="1"/>
  <c r="F20" i="15"/>
  <c r="C20" i="31" s="1"/>
  <c r="F21" i="15"/>
  <c r="C21" i="31" s="1"/>
  <c r="E21" i="36" s="1"/>
  <c r="F22" i="15"/>
  <c r="C22" i="31"/>
  <c r="E22" i="36" s="1"/>
  <c r="F23" i="15"/>
  <c r="C23" i="31" s="1"/>
  <c r="E23" i="31" s="1"/>
  <c r="G23" i="36" s="1"/>
  <c r="F24" i="15"/>
  <c r="C24" i="31" s="1"/>
  <c r="F25" i="15"/>
  <c r="C25" i="31" s="1"/>
  <c r="E25" i="31" s="1"/>
  <c r="G25" i="36" s="1"/>
  <c r="F26" i="15"/>
  <c r="C26" i="31" s="1"/>
  <c r="F27" i="15"/>
  <c r="C27" i="31" s="1"/>
  <c r="F28" i="15"/>
  <c r="C28" i="31" s="1"/>
  <c r="E27" i="31"/>
  <c r="G27" i="36"/>
  <c r="E27" i="36"/>
  <c r="E19" i="31"/>
  <c r="G19" i="36" s="1"/>
  <c r="E22" i="31"/>
  <c r="G22" i="36" s="1"/>
  <c r="E21" i="31"/>
  <c r="G21" i="36"/>
  <c r="E15" i="36"/>
  <c r="C12" i="31"/>
  <c r="E12" i="36" s="1"/>
  <c r="E13" i="31"/>
  <c r="G13" i="36" s="1"/>
  <c r="A10" i="31"/>
  <c r="D16" i="35"/>
  <c r="F16" i="35" s="1"/>
  <c r="I17" i="36"/>
  <c r="K17" i="36" s="1"/>
  <c r="E12" i="31"/>
  <c r="G12" i="36"/>
  <c r="B13" i="15"/>
  <c r="B10" i="31"/>
  <c r="A11" i="31"/>
  <c r="A9" i="31"/>
  <c r="B11" i="31"/>
  <c r="A12" i="31"/>
  <c r="B12" i="31"/>
  <c r="A13" i="31"/>
  <c r="B13" i="31"/>
  <c r="A14" i="31"/>
  <c r="B14" i="31"/>
  <c r="A15" i="31"/>
  <c r="B15" i="31"/>
  <c r="A16" i="31"/>
  <c r="B16" i="31"/>
  <c r="A17" i="31"/>
  <c r="B17" i="31"/>
  <c r="A18" i="31"/>
  <c r="A19" i="31"/>
  <c r="B19" i="31"/>
  <c r="A20" i="31"/>
  <c r="B20" i="31"/>
  <c r="A21" i="31"/>
  <c r="B21" i="31"/>
  <c r="A22" i="31"/>
  <c r="B22" i="31"/>
  <c r="A23" i="31"/>
  <c r="B23" i="31"/>
  <c r="A24" i="31"/>
  <c r="B24" i="31"/>
  <c r="A25" i="31"/>
  <c r="B25" i="31"/>
  <c r="A26" i="31"/>
  <c r="B26" i="31"/>
  <c r="A27" i="31"/>
  <c r="B27" i="31"/>
  <c r="A28" i="31"/>
  <c r="B28" i="31"/>
  <c r="A17" i="15"/>
  <c r="B17" i="15"/>
  <c r="A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E28" i="36" l="1"/>
  <c r="E28" i="31"/>
  <c r="G28" i="36" s="1"/>
  <c r="E24" i="31"/>
  <c r="G24" i="36" s="1"/>
  <c r="E24" i="36"/>
  <c r="E18" i="31"/>
  <c r="G18" i="36" s="1"/>
  <c r="E18" i="36"/>
  <c r="H20" i="36"/>
  <c r="J20" i="36" s="1"/>
  <c r="L20" i="36" s="1"/>
  <c r="N20" i="36" s="1"/>
  <c r="M20" i="36" s="1"/>
  <c r="P20" i="36" s="1"/>
  <c r="U52" i="9"/>
  <c r="C20" i="35"/>
  <c r="E20" i="35" s="1"/>
  <c r="G20" i="35" s="1"/>
  <c r="V64" i="9"/>
  <c r="D23" i="35"/>
  <c r="F23" i="35" s="1"/>
  <c r="I23" i="36"/>
  <c r="K23" i="36" s="1"/>
  <c r="U64" i="9"/>
  <c r="H23" i="36"/>
  <c r="J23" i="36" s="1"/>
  <c r="L23" i="36" s="1"/>
  <c r="N23" i="36" s="1"/>
  <c r="M23" i="36" s="1"/>
  <c r="P23" i="36" s="1"/>
  <c r="C23" i="35"/>
  <c r="E23" i="35" s="1"/>
  <c r="G23" i="35" s="1"/>
  <c r="E20" i="36"/>
  <c r="E20" i="31"/>
  <c r="G20" i="36" s="1"/>
  <c r="E26" i="36"/>
  <c r="E26" i="31"/>
  <c r="G26" i="36" s="1"/>
  <c r="E14" i="31"/>
  <c r="G14" i="36" s="1"/>
  <c r="E14" i="36"/>
  <c r="E16" i="31"/>
  <c r="G16" i="36" s="1"/>
  <c r="E16" i="36"/>
  <c r="V52" i="9"/>
  <c r="I20" i="36"/>
  <c r="K20" i="36" s="1"/>
  <c r="D20" i="35"/>
  <c r="F20" i="35" s="1"/>
  <c r="S25" i="9"/>
  <c r="S26" i="9" s="1"/>
  <c r="S27" i="9" s="1"/>
  <c r="T25" i="9"/>
  <c r="T26" i="9" s="1"/>
  <c r="T27" i="9" s="1"/>
  <c r="T73" i="9"/>
  <c r="S80" i="9"/>
  <c r="T80" i="9"/>
  <c r="S81" i="9"/>
  <c r="T81" i="9"/>
  <c r="B18" i="15"/>
  <c r="C18" i="35"/>
  <c r="E18" i="35" s="1"/>
  <c r="G18" i="35" s="1"/>
  <c r="H17" i="36"/>
  <c r="J17" i="36" s="1"/>
  <c r="L17" i="36" s="1"/>
  <c r="N17" i="36" s="1"/>
  <c r="M17" i="36" s="1"/>
  <c r="P17" i="36" s="1"/>
  <c r="E17" i="36"/>
  <c r="E23" i="36"/>
  <c r="D68" i="9"/>
  <c r="T68" i="9" s="1"/>
  <c r="C36" i="9"/>
  <c r="S36" i="9" s="1"/>
  <c r="C16" i="36"/>
  <c r="S49" i="9"/>
  <c r="S50" i="9" s="1"/>
  <c r="S51" i="9" s="1"/>
  <c r="T74" i="9"/>
  <c r="T75" i="9" s="1"/>
  <c r="S76" i="9"/>
  <c r="S77" i="9"/>
  <c r="S78" i="9" s="1"/>
  <c r="S79" i="9" s="1"/>
  <c r="S82" i="9"/>
  <c r="S83" i="9" s="1"/>
  <c r="T84" i="9"/>
  <c r="E25" i="36"/>
  <c r="T82" i="9"/>
  <c r="T83" i="9" s="1"/>
  <c r="B76" i="9"/>
  <c r="B26" i="35"/>
  <c r="D20" i="9"/>
  <c r="T20" i="9" s="1"/>
  <c r="T21" i="9" s="1"/>
  <c r="T22" i="9" s="1"/>
  <c r="T23" i="9" s="1"/>
  <c r="D12" i="36"/>
  <c r="N12" i="15"/>
  <c r="D12" i="31" s="1"/>
  <c r="F12" i="36" s="1"/>
  <c r="B44" i="9"/>
  <c r="B18" i="35"/>
  <c r="S57" i="9"/>
  <c r="S58" i="9" s="1"/>
  <c r="S59" i="9" s="1"/>
  <c r="T57" i="9"/>
  <c r="T58" i="9" s="1"/>
  <c r="T59" i="9" s="1"/>
  <c r="T85" i="9"/>
  <c r="T86" i="9" s="1"/>
  <c r="T87" i="9" s="1"/>
  <c r="H18" i="36"/>
  <c r="J18" i="36" s="1"/>
  <c r="L18" i="36" s="1"/>
  <c r="N18" i="36" s="1"/>
  <c r="M18" i="36" s="1"/>
  <c r="P18" i="36" s="1"/>
  <c r="C17" i="35"/>
  <c r="E17" i="35" s="1"/>
  <c r="G17" i="35" s="1"/>
  <c r="D17" i="35"/>
  <c r="F17" i="35" s="1"/>
  <c r="B18" i="36"/>
  <c r="V36" i="9"/>
  <c r="T49" i="9"/>
  <c r="T50" i="9" s="1"/>
  <c r="T51" i="9" s="1"/>
  <c r="D44" i="9"/>
  <c r="T44" i="9" s="1"/>
  <c r="T45" i="9" s="1"/>
  <c r="T46" i="9" s="1"/>
  <c r="T47" i="9" s="1"/>
  <c r="N18" i="15"/>
  <c r="D18" i="31" s="1"/>
  <c r="F18" i="36" s="1"/>
  <c r="C28" i="9"/>
  <c r="S28" i="9" s="1"/>
  <c r="S29" i="9" s="1"/>
  <c r="S30" i="9" s="1"/>
  <c r="S31" i="9" s="1"/>
  <c r="D76" i="9"/>
  <c r="T76" i="9" s="1"/>
  <c r="T77" i="9" s="1"/>
  <c r="T78" i="9" s="1"/>
  <c r="T79" i="9" s="1"/>
  <c r="D15" i="36"/>
  <c r="D32" i="9"/>
  <c r="T32" i="9" s="1"/>
  <c r="T33" i="9" s="1"/>
  <c r="T34" i="9" s="1"/>
  <c r="T35" i="9" s="1"/>
  <c r="C27" i="36"/>
  <c r="C84" i="9"/>
  <c r="S84" i="9" s="1"/>
  <c r="S85" i="9" s="1"/>
  <c r="S86" i="9" s="1"/>
  <c r="S87" i="9" s="1"/>
  <c r="C25" i="36"/>
  <c r="C72" i="9"/>
  <c r="S72" i="9" s="1"/>
  <c r="S73" i="9" s="1"/>
  <c r="S74" i="9" s="1"/>
  <c r="S75" i="9" s="1"/>
  <c r="S20" i="9"/>
  <c r="S21" i="9" s="1"/>
  <c r="S22" i="9" s="1"/>
  <c r="S23" i="9" s="1"/>
  <c r="R24" i="9"/>
  <c r="R32" i="9"/>
  <c r="S37" i="9"/>
  <c r="S38" i="9" s="1"/>
  <c r="S39" i="9" s="1"/>
  <c r="R40" i="9"/>
  <c r="R48" i="9"/>
  <c r="R56" i="9"/>
  <c r="S61" i="9"/>
  <c r="S62" i="9" s="1"/>
  <c r="S63" i="9" s="1"/>
  <c r="T61" i="9"/>
  <c r="T62" i="9" s="1"/>
  <c r="T63" i="9" s="1"/>
  <c r="R64" i="9"/>
  <c r="S69" i="9"/>
  <c r="S70" i="9" s="1"/>
  <c r="S71" i="9" s="1"/>
  <c r="T69" i="9"/>
  <c r="T70" i="9" s="1"/>
  <c r="T71" i="9" s="1"/>
  <c r="R72" i="9"/>
  <c r="C15" i="36"/>
  <c r="C32" i="9"/>
  <c r="S32" i="9" s="1"/>
  <c r="S33" i="9" s="1"/>
  <c r="S34" i="9" s="1"/>
  <c r="S35" i="9" s="1"/>
  <c r="M14" i="15"/>
  <c r="M10" i="15"/>
  <c r="D10" i="36" s="1"/>
  <c r="C22" i="36"/>
  <c r="C13" i="36"/>
  <c r="S12" i="9"/>
  <c r="S13" i="9" s="1"/>
  <c r="S14" i="9" s="1"/>
  <c r="S15" i="9" s="1"/>
  <c r="D16" i="9"/>
  <c r="D11" i="36"/>
  <c r="C10" i="36"/>
  <c r="B10" i="15"/>
  <c r="B11" i="15"/>
  <c r="B9" i="31"/>
  <c r="B8" i="9"/>
  <c r="T16" i="9"/>
  <c r="T17" i="9" s="1"/>
  <c r="T18" i="9" s="1"/>
  <c r="T19" i="9" s="1"/>
  <c r="V16" i="9" s="1"/>
  <c r="N11" i="15"/>
  <c r="D11" i="31" s="1"/>
  <c r="F11" i="36" s="1"/>
  <c r="E11" i="36"/>
  <c r="E11" i="31"/>
  <c r="G11" i="36" s="1"/>
  <c r="C11" i="36"/>
  <c r="C16" i="9"/>
  <c r="S16" i="9" s="1"/>
  <c r="S17" i="9" s="1"/>
  <c r="S18" i="9" s="1"/>
  <c r="S19" i="9" s="1"/>
  <c r="D12" i="9"/>
  <c r="T12" i="9" s="1"/>
  <c r="T13" i="9" s="1"/>
  <c r="T14" i="9" s="1"/>
  <c r="T15" i="9" s="1"/>
  <c r="V12" i="9" s="1"/>
  <c r="N10" i="15"/>
  <c r="D10" i="31" s="1"/>
  <c r="F10" i="36" s="1"/>
  <c r="E10" i="31"/>
  <c r="G10" i="36" s="1"/>
  <c r="E10" i="36"/>
  <c r="D8" i="9"/>
  <c r="T8" i="9" s="1"/>
  <c r="T9" i="9" s="1"/>
  <c r="T10" i="9" s="1"/>
  <c r="T11" i="9" s="1"/>
  <c r="N9" i="15"/>
  <c r="D9" i="31" s="1"/>
  <c r="C8" i="9"/>
  <c r="S8" i="9" s="1"/>
  <c r="S9" i="9" s="1"/>
  <c r="S10" i="9" s="1"/>
  <c r="S11" i="9" s="1"/>
  <c r="B9" i="35"/>
  <c r="B9" i="36"/>
  <c r="B11" i="35"/>
  <c r="B11" i="36"/>
  <c r="U84" i="9" l="1"/>
  <c r="C28" i="35"/>
  <c r="E28" i="35" s="1"/>
  <c r="G28" i="35" s="1"/>
  <c r="H28" i="36"/>
  <c r="J28" i="36" s="1"/>
  <c r="L28" i="36" s="1"/>
  <c r="N28" i="36" s="1"/>
  <c r="M28" i="36" s="1"/>
  <c r="P28" i="36" s="1"/>
  <c r="V76" i="9"/>
  <c r="D26" i="35"/>
  <c r="F26" i="35" s="1"/>
  <c r="I26" i="36"/>
  <c r="K26" i="36" s="1"/>
  <c r="D27" i="35"/>
  <c r="F27" i="35" s="1"/>
  <c r="V80" i="9"/>
  <c r="I27" i="36"/>
  <c r="K27" i="36" s="1"/>
  <c r="U76" i="9"/>
  <c r="H26" i="36"/>
  <c r="J26" i="36" s="1"/>
  <c r="L26" i="36" s="1"/>
  <c r="N26" i="36" s="1"/>
  <c r="M26" i="36" s="1"/>
  <c r="P26" i="36" s="1"/>
  <c r="C26" i="35"/>
  <c r="E26" i="35" s="1"/>
  <c r="G26" i="35" s="1"/>
  <c r="H15" i="36"/>
  <c r="J15" i="36" s="1"/>
  <c r="L15" i="36" s="1"/>
  <c r="N15" i="36" s="1"/>
  <c r="M15" i="36" s="1"/>
  <c r="P15" i="36" s="1"/>
  <c r="U32" i="9"/>
  <c r="C15" i="35"/>
  <c r="E15" i="35" s="1"/>
  <c r="G15" i="35" s="1"/>
  <c r="U80" i="9"/>
  <c r="H27" i="36"/>
  <c r="J27" i="36" s="1"/>
  <c r="L27" i="36" s="1"/>
  <c r="N27" i="36" s="1"/>
  <c r="M27" i="36" s="1"/>
  <c r="P27" i="36" s="1"/>
  <c r="C27" i="35"/>
  <c r="E27" i="35" s="1"/>
  <c r="G27" i="35" s="1"/>
  <c r="H10" i="36"/>
  <c r="J10" i="36" s="1"/>
  <c r="C10" i="35"/>
  <c r="E10" i="35" s="1"/>
  <c r="U12" i="9"/>
  <c r="U72" i="9"/>
  <c r="C25" i="35"/>
  <c r="E25" i="35" s="1"/>
  <c r="G25" i="35" s="1"/>
  <c r="H25" i="36"/>
  <c r="J25" i="36" s="1"/>
  <c r="L25" i="36" s="1"/>
  <c r="N25" i="36" s="1"/>
  <c r="M25" i="36" s="1"/>
  <c r="P25" i="36" s="1"/>
  <c r="V32" i="9"/>
  <c r="I15" i="36"/>
  <c r="K15" i="36" s="1"/>
  <c r="D15" i="35"/>
  <c r="F15" i="35" s="1"/>
  <c r="I28" i="36"/>
  <c r="K28" i="36" s="1"/>
  <c r="V84" i="9"/>
  <c r="D28" i="35"/>
  <c r="F28" i="35" s="1"/>
  <c r="I25" i="36"/>
  <c r="K25" i="36" s="1"/>
  <c r="V72" i="9"/>
  <c r="D25" i="35"/>
  <c r="F25" i="35" s="1"/>
  <c r="N14" i="15"/>
  <c r="D14" i="31" s="1"/>
  <c r="F14" i="36" s="1"/>
  <c r="D28" i="9"/>
  <c r="T28" i="9" s="1"/>
  <c r="T29" i="9" s="1"/>
  <c r="T30" i="9" s="1"/>
  <c r="T31" i="9" s="1"/>
  <c r="D14" i="36"/>
  <c r="U68" i="9"/>
  <c r="H24" i="36"/>
  <c r="J24" i="36" s="1"/>
  <c r="L24" i="36" s="1"/>
  <c r="N24" i="36" s="1"/>
  <c r="M24" i="36" s="1"/>
  <c r="P24" i="36" s="1"/>
  <c r="C24" i="35"/>
  <c r="E24" i="35" s="1"/>
  <c r="G24" i="35" s="1"/>
  <c r="V56" i="9"/>
  <c r="I21" i="36"/>
  <c r="K21" i="36" s="1"/>
  <c r="D21" i="35"/>
  <c r="F21" i="35" s="1"/>
  <c r="D11" i="35"/>
  <c r="F11" i="35" s="1"/>
  <c r="V48" i="9"/>
  <c r="D19" i="35"/>
  <c r="F19" i="35" s="1"/>
  <c r="I19" i="36"/>
  <c r="K19" i="36" s="1"/>
  <c r="H21" i="36"/>
  <c r="J21" i="36" s="1"/>
  <c r="L21" i="36" s="1"/>
  <c r="N21" i="36" s="1"/>
  <c r="M21" i="36" s="1"/>
  <c r="P21" i="36" s="1"/>
  <c r="U56" i="9"/>
  <c r="C21" i="35"/>
  <c r="E21" i="35" s="1"/>
  <c r="G21" i="35" s="1"/>
  <c r="H19" i="36"/>
  <c r="J19" i="36" s="1"/>
  <c r="L19" i="36" s="1"/>
  <c r="N19" i="36" s="1"/>
  <c r="M19" i="36" s="1"/>
  <c r="P19" i="36" s="1"/>
  <c r="C19" i="35"/>
  <c r="E19" i="35" s="1"/>
  <c r="G19" i="35" s="1"/>
  <c r="U48" i="9"/>
  <c r="K12" i="31"/>
  <c r="E13" i="37" s="1"/>
  <c r="D22" i="35"/>
  <c r="F22" i="35" s="1"/>
  <c r="I22" i="36"/>
  <c r="K22" i="36" s="1"/>
  <c r="V60" i="9"/>
  <c r="U20" i="9"/>
  <c r="C12" i="35"/>
  <c r="E12" i="35" s="1"/>
  <c r="G12" i="35" s="1"/>
  <c r="H12" i="36"/>
  <c r="J12" i="36" s="1"/>
  <c r="L12" i="36" s="1"/>
  <c r="N12" i="36" s="1"/>
  <c r="M12" i="36" s="1"/>
  <c r="P12" i="36" s="1"/>
  <c r="U28" i="9"/>
  <c r="H14" i="36"/>
  <c r="J14" i="36" s="1"/>
  <c r="L14" i="36" s="1"/>
  <c r="N14" i="36" s="1"/>
  <c r="M14" i="36" s="1"/>
  <c r="P14" i="36" s="1"/>
  <c r="C14" i="35"/>
  <c r="E14" i="35" s="1"/>
  <c r="G14" i="35" s="1"/>
  <c r="V20" i="9"/>
  <c r="D12" i="35"/>
  <c r="F12" i="35" s="1"/>
  <c r="I12" i="36"/>
  <c r="K12" i="36" s="1"/>
  <c r="V68" i="9"/>
  <c r="I24" i="36"/>
  <c r="K24" i="36" s="1"/>
  <c r="D24" i="35"/>
  <c r="F24" i="35" s="1"/>
  <c r="U60" i="9"/>
  <c r="C22" i="35"/>
  <c r="E22" i="35" s="1"/>
  <c r="G22" i="35" s="1"/>
  <c r="H22" i="36"/>
  <c r="J22" i="36" s="1"/>
  <c r="L22" i="36" s="1"/>
  <c r="N22" i="36" s="1"/>
  <c r="M22" i="36" s="1"/>
  <c r="P22" i="36" s="1"/>
  <c r="U36" i="9"/>
  <c r="H16" i="36"/>
  <c r="J16" i="36" s="1"/>
  <c r="L16" i="36" s="1"/>
  <c r="N16" i="36" s="1"/>
  <c r="M16" i="36" s="1"/>
  <c r="P16" i="36" s="1"/>
  <c r="C16" i="35"/>
  <c r="E16" i="35" s="1"/>
  <c r="G16" i="35" s="1"/>
  <c r="V24" i="9"/>
  <c r="D13" i="35"/>
  <c r="F13" i="35" s="1"/>
  <c r="I13" i="36"/>
  <c r="K13" i="36" s="1"/>
  <c r="V44" i="9"/>
  <c r="D18" i="35"/>
  <c r="F18" i="35" s="1"/>
  <c r="I18" i="36"/>
  <c r="K18" i="36" s="1"/>
  <c r="U24" i="9"/>
  <c r="C13" i="35"/>
  <c r="E13" i="35" s="1"/>
  <c r="G13" i="35" s="1"/>
  <c r="H13" i="36"/>
  <c r="J13" i="36" s="1"/>
  <c r="L13" i="36" s="1"/>
  <c r="N13" i="36" s="1"/>
  <c r="M13" i="36" s="1"/>
  <c r="P13" i="36" s="1"/>
  <c r="I10" i="36"/>
  <c r="K10" i="36" s="1"/>
  <c r="L10" i="36" s="1"/>
  <c r="N10" i="36" s="1"/>
  <c r="M10" i="36" s="1"/>
  <c r="P10" i="36" s="1"/>
  <c r="D10" i="35"/>
  <c r="F10" i="35" s="1"/>
  <c r="G10" i="35" s="1"/>
  <c r="I11" i="31"/>
  <c r="C12" i="37" s="1"/>
  <c r="I11" i="36"/>
  <c r="K11" i="36" s="1"/>
  <c r="K11" i="31"/>
  <c r="E12" i="37" s="1"/>
  <c r="U16" i="9"/>
  <c r="H11" i="36"/>
  <c r="J11" i="36" s="1"/>
  <c r="L11" i="36" s="1"/>
  <c r="N11" i="36" s="1"/>
  <c r="M11" i="36" s="1"/>
  <c r="P11" i="36" s="1"/>
  <c r="C11" i="35"/>
  <c r="E11" i="35" s="1"/>
  <c r="G11" i="35" s="1"/>
  <c r="J11" i="31"/>
  <c r="D12" i="37" s="1"/>
  <c r="L12" i="31"/>
  <c r="F13" i="37" s="1"/>
  <c r="M9" i="31"/>
  <c r="G10" i="37" s="1"/>
  <c r="J10" i="31"/>
  <c r="D11" i="37" s="1"/>
  <c r="L13" i="31"/>
  <c r="F14" i="37" s="1"/>
  <c r="I12" i="31"/>
  <c r="C13" i="37" s="1"/>
  <c r="M10" i="31"/>
  <c r="G11" i="37" s="1"/>
  <c r="F9" i="36"/>
  <c r="L11" i="31"/>
  <c r="F12" i="37" s="1"/>
  <c r="L9" i="31"/>
  <c r="F10" i="37" s="1"/>
  <c r="M12" i="31"/>
  <c r="G13" i="37" s="1"/>
  <c r="E9" i="31"/>
  <c r="G9" i="36" s="1"/>
  <c r="B17" i="33" s="1"/>
  <c r="K13" i="31"/>
  <c r="E14" i="37" s="1"/>
  <c r="L10" i="31"/>
  <c r="F11" i="37" s="1"/>
  <c r="I10" i="31"/>
  <c r="C11" i="37" s="1"/>
  <c r="J12" i="31"/>
  <c r="D13" i="37" s="1"/>
  <c r="J13" i="31"/>
  <c r="D14" i="37" s="1"/>
  <c r="I9" i="31"/>
  <c r="C10" i="37" s="1"/>
  <c r="M11" i="31"/>
  <c r="G12" i="37" s="1"/>
  <c r="V8" i="9"/>
  <c r="D9" i="35"/>
  <c r="C9" i="35"/>
  <c r="U8" i="9"/>
  <c r="I13" i="31" l="1"/>
  <c r="C14" i="37" s="1"/>
  <c r="K10" i="31"/>
  <c r="E11" i="37" s="1"/>
  <c r="J9" i="31"/>
  <c r="D10" i="37" s="1"/>
  <c r="M13" i="31"/>
  <c r="G14" i="37" s="1"/>
  <c r="K9" i="31"/>
  <c r="E10" i="37" s="1"/>
  <c r="V28" i="9"/>
  <c r="I14" i="36"/>
  <c r="K14" i="36" s="1"/>
  <c r="D14" i="35"/>
  <c r="F14" i="35" s="1"/>
  <c r="B15" i="33"/>
  <c r="B16" i="33"/>
  <c r="B14" i="33"/>
  <c r="F9" i="35"/>
  <c r="K9" i="36" s="1"/>
  <c r="I9" i="36"/>
  <c r="E9" i="35"/>
  <c r="H9" i="36"/>
  <c r="B18" i="33" l="1"/>
  <c r="C18" i="33" s="1"/>
  <c r="C16"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c r="C17" i="33" l="1"/>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<sst xmlns="http://schemas.openxmlformats.org/spreadsheetml/2006/main" count="770" uniqueCount="310">
  <si>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</si>
  <si>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</si>
  <si>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</si>
  <si>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</si>
  <si>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</si>
  <si>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</si>
  <si>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</si>
  <si>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</si>
  <si>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</si>
  <si>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</si>
  <si>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</si>
  <si>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</si>
  <si>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</si>
  <si>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</si>
  <si>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</si>
  <si>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</si>
  <si>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</si>
  <si>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</si>
  <si>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</si>
  <si>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</si>
  <si>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</si>
  <si>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</si>
  <si>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</si>
  <si>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</si>
  <si>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</si>
  <si>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</si>
  <si>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</si>
  <si>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</si>
  <si>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</si>
  <si>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</si>
  <si>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</si>
  <si>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</si>
  <si>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</si>
  <si>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</si>
  <si>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</si>
  <si>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</si>
  <si>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</si>
  <si>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</si>
  <si>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</si>
  <si>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</si>
  <si>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</si>
  <si>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</si>
  <si>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</si>
  <si>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</si>
  <si>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</si>
  <si>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</si>
  <si>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</si>
  <si>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</si>
  <si>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</si>
  <si>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</si>
  <si>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</si>
  <si>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</si>
  <si>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</si>
  <si>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</si>
  <si>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</si>
  <si>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</si>
  <si>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</si>
  <si>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</si>
  <si>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</si>
  <si>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</si>
  <si>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</si>
  <si>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</si>
  <si>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</si>
  <si>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</si>
  <si>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</si>
  <si>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</si>
  <si>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</si>
  <si>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</si>
  <si>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</si>
  <si>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</si>
  <si>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</si>
  <si>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</si>
  <si>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</si>
  <si>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</si>
  <si>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</si>
  <si>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</si>
  <si>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</si>
  <si>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</si>
  <si>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</si>
  <si>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</si>
  <si>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</si>
  <si>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</si>
  <si>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</si>
  <si>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</si>
  <si>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</si>
  <si>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</si>
  <si>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</si>
  <si>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</si>
  <si>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</si>
  <si>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</si>
  <si>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</si>
  <si>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</si>
  <si>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</si>
  <si>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</si>
  <si>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</si>
  <si>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</si>
  <si>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</si>
  <si>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</si>
  <si>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</si>
  <si>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</si>
  <si>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</si>
  <si>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</si>
  <si>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</si>
  <si>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</si>
  <si>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</si>
  <si>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</si>
  <si>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</si>
  <si>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</si>
  <si>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</si>
  <si>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</si>
  <si>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</si>
  <si>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</si>
  <si>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</si>
  <si>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</si>
  <si>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</si>
  <si>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</si>
  <si>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</si>
  <si>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</si>
  <si>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</si>
  <si>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</si>
  <si>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</si>
  <si>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</si>
  <si>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</si>
  <si>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</si>
  <si>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</si>
  <si>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</si>
  <si>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</si>
  <si>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</si>
  <si>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</si>
  <si>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</si>
  <si>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</si>
  <si>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</si>
  <si>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</si>
  <si>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</si>
  <si>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</si>
  <si>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</si>
  <si>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</si>
  <si>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</si>
  <si>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</si>
  <si>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</si>
  <si>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</si>
  <si>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</si>
  <si>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</si>
  <si>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</si>
  <si>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</si>
  <si>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</si>
  <si>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</si>
  <si>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</si>
  <si>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</si>
  <si>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</si>
  <si>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</si>
  <si>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</si>
  <si>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</si>
  <si>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</si>
  <si>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</si>
  <si>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</si>
  <si>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</si>
  <si>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</si>
  <si>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</si>
  <si>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</si>
  <si>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</si>
  <si>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</si>
  <si>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</si>
  <si>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</si>
  <si>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</si>
  <si>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</si>
  <si>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</si>
  <si>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</si>
  <si>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</si>
  <si>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</si>
  <si>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</si>
  <si>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</si>
  <si>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</si>
  <si>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</si>
  <si>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</si>
  <si>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</si>
  <si>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</si>
  <si>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</si>
  <si>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</si>
  <si>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</si>
  <si>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</si>
  <si>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</si>
  <si>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</si>
  <si>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</si>
  <si>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</si>
  <si>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</si>
  <si>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</si>
  <si>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</si>
  <si>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</si>
  <si>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</si>
  <si>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</si>
  <si>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</si>
  <si>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</si>
  <si>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</si>
  <si>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</si>
  <si>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</si>
  <si>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</si>
  <si>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</si>
  <si>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</si>
  <si>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</si>
  <si>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</si>
  <si>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</si>
  <si>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</si>
  <si>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</si>
  <si>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</si>
  <si>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</si>
  <si>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</si>
  <si>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</si>
  <si>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</si>
  <si>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</si>
  <si>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</si>
  <si>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</si>
  <si>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</si>
  <si>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</si>
  <si>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</si>
  <si>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</si>
  <si>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</si>
  <si>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</si>
  <si>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</si>
  <si>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</si>
  <si>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</si>
  <si>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</si>
  <si>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</si>
  <si>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</si>
  <si>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</si>
  <si>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</si>
  <si>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</si>
  <si>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</si>
  <si>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</si>
  <si>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</si>
  <si>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</si>
  <si>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</si>
  <si>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</si>
  <si>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</si>
  <si>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</si>
  <si>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</si>
  <si>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</si>
  <si>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</si>
  <si>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</si>
  <si>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</si>
  <si>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</si>
  <si>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</si>
  <si>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</si>
  <si>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</si>
  <si>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</si>
  <si>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</si>
  <si>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</si>
  <si>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</si>
  <si>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</si>
  <si>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</si>
  <si>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</si>
  <si>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</si>
  <si>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</si>
  <si>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</si>
  <si>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</si>
  <si>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</si>
  <si>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</si>
  <si>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</si>
  <si>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</si>
  <si>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</si>
  <si>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</si>
  <si>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</si>
  <si>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</si>
  <si>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</si>
  <si>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</si>
  <si>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</si>
  <si>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</si>
  <si>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</si>
  <si>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</si>
  <si>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</si>
  <si>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</si>
  <si>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</si>
  <si>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</si>
  <si>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</si>
  <si>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</si>
  <si>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</si>
  <si>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</si>
  <si>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</si>
  <si>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</si>
  <si>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</si>
  <si>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</si>
  <si>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</si>
  <si>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</si>
  <si>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</si>
  <si>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</si>
  <si>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HOSPITALIZACIÓN</t>
  </si>
  <si>
    <t xml:space="preserve">Brindar una atención integral para la recuperación y mantenimiento de las condiciones de salud durante la  estancia hospitalaria al usuario que utilice los servicios del Hospital Universitario Departamental de Nariño. </t>
  </si>
  <si>
    <t xml:space="preserve">por inoportunidad en la asignación de camas, </t>
  </si>
  <si>
    <t xml:space="preserve">debido a la estancia elevada del paciente y la sobre demanda de solicitudes de UCI, Quirófanos, Consulta Externa.
</t>
  </si>
  <si>
    <t xml:space="preserve">por ocurrencia de evento adverso, </t>
  </si>
  <si>
    <t>debido a insuficiente información al paciente y su familia sobre opciones para retiro o alto voluntario y fallas en la vigilancia y cuidado del paciente hospitalizado</t>
  </si>
  <si>
    <t>Personal de Hospitalización,</t>
  </si>
  <si>
    <t>realiza apego a protocolo y procedimiento para la asignación de camas,</t>
  </si>
  <si>
    <t>en el cual se identifican prioridades, siendo UCI, URPA y URGENCIAS en primera instancia.</t>
  </si>
  <si>
    <t xml:space="preserve">Profesional Especializada de Hospitalización, </t>
  </si>
  <si>
    <t>verifica donde hay camas disponibles para asignación,</t>
  </si>
  <si>
    <t xml:space="preserve"> en respuesta a comunicación de solicitudes de camas enviada por la Coordinadora de Urgencias y Atención Ambulatoria.</t>
  </si>
  <si>
    <t>Profesional Especializada de Hospitalización,</t>
  </si>
  <si>
    <t xml:space="preserve">realiza medición de oportunidad en la asignación de camas, </t>
  </si>
  <si>
    <t xml:space="preserve"> con el fin de identificar la oportunidad de las mismas.</t>
  </si>
  <si>
    <t xml:space="preserve"> realizan apego a instructivo (manejo  de perdida de pacientes durante el proceso intrahospitalario y fuga del paciente), en caso de ocurrir un evento adverso,</t>
  </si>
  <si>
    <t xml:space="preserve"> con el fin de garantizar una buena prestación de servicio y solucionar eventos que se puedan presentar.</t>
  </si>
  <si>
    <t>Funcionario conocedor,</t>
  </si>
  <si>
    <t>en caso de ocurrir un evento adverso,</t>
  </si>
  <si>
    <t xml:space="preserve"> debe realizar reporte en el PRIGEA para generar análisis del incidente.</t>
  </si>
  <si>
    <t>Profesional Especializada de Hospitalización</t>
  </si>
  <si>
    <t>SEGUIMIENTO CTRL 1 y 2.
En el caso presentado en el año 2022 de fuga de paciente en cirugía, se hizo la respectiva divulgación del "instructivo manejo de perdida de pacientes durante el proceso intrahospitalario y fuga del paciente" con código IRALG-007, por medio de correo institucional, con el fin de que estén atentos y recordarles que deben reportar en PRYGEA casos como estos. 
Evidencia: Correo electrónico 4 nov 2022 - 4:20pm</t>
  </si>
  <si>
    <t>SEGUIMIENTO CTRL 1.
Para asignación de camas a pacientes, principalmente reporta a pacientes tanto a los diferentes servicios y prealta (Prealta recibe notificación de cuantas salidas de pacientes hay, y cuantas camas hay disponibles para ser utilizadas. priorizando UCI, URPA Y URGENCIAS), con el fin de agilizar la salida de pacientes, para reasignación de camas a otros pacientes que lo requieran. Una vez se da orden de salida, y medico pasa revista, pre alta realiza documentación para darle espacio en la cama utilizada a otro paciente, teniendo en cuenta la espera de familiares que lleguen por el paciente, luego se le realiza la debida desinfección. 
Por otra parte jefe de enfermería de cada estación realiza diligenciamiento del formato denominado "gestión de solicitudes de cama pendientes por asignar", para dar prioridad a pacientes que lo requieran teniendo en cuenta UCI, URPA Y URGENCIAS, con sus respectivas novedades, teniendo en cuenta el protocolo, especialidad y condición clínica
Además, se cuenta con una "matriz de censo de asignación de camas 2023", para verificar cama libre, y asignación a quien lo requiera, reportado diariamente y notifican mensualmente 
Evidencias: formato "gestión de solicitudes de cama pendientes por asignar" - informe de pacientes con salida y reasignación en pre alta, matriz de censo de asignación de camas 2023
SEGUIMIENTO CTRL 2.
Mediante notificación de Coordinadora de Urgencias realizan asignación de cama, siempre y cuando haya disponibilidad verificada con pre alta y diferentes servicios. 
Evidencia: comunicación vía WhatsApp</t>
  </si>
  <si>
    <t>SEGUIMIENTO CTRL 1.
Para asignación de camas a pacientes, principalmente reporta a pacientes tanto a los diferentes servicios y prealta (Prealta recibe notificación de cuantas salidas de pacientes hay, y cuantas camas hay disponibles para ser utilizadas. priorizando UCI, URPA Y URGENCIAS), con el fin de agilizar la salida de pacientes, para reasignación de camas a otros pacientes que lo requieran. Una vez se da orden de salida, y medico pasa revista, pre alta realiza documentación para darle espacio en la cama utilizada a otro paciente, teniendo en cuenta la espera de familiares que lleguen por el paciente, luego se le realiza la debida desinfección. 
Por otra parte jefe de enfermería de cada estación realiza diligenciamiento del formato denominado "gestión de solicitudes de cama pendientes por asignar", para dar prioridad a pacientes que lo requieran teniendo en cuenta UCI, URPA Y URGENCIAS, con sus respectivas novedades, teniendo en cuenta el protocolo, especialidad y condición clínica
Además, se cuenta con un "registro diario de solicitud y asignación de camas area de hospitalización" codificado FRHOS-163, el cual reposa en intranet institucional, la cual sirve para verificar cama libre, y asignación a quien lo requiera, reportado diariamente.
Evidencias: formato "gestión de solicitudes de cama pendientes por asignar" - informe de pacientes con salida y reasignación en pre alta, "registro diario de solicitud y asignación de camas área de hospitalización" codificado FRHOS-163
SEGUIMIENTO CTRL 2.
Mediante notificación de Coordinadora de Urgencias realizan asignación de cama, siempre y cuando haya disponibilidad verificada con pre alta y diferentes servicios. 
Evidencia: solicitudes mediante correo institucional 
SEGUIMIENTO CTRL 3.
Realizan seguimiento mediante un indicador registrado en el POA, denominado "oportunidad en la asignación de cama" con una meta de 30 horas, como promedio para segundo trimestre del año , obtuvo un resultado de 52,8 horas, reporta con analisis. 
Evidencia: POA II trimestre 2023</t>
  </si>
  <si>
    <t xml:space="preserve">SEGUIMIENTO CTRL 1 y 2.
En el caso presentado en el año 2022 de fuga de paciente en cirugía, se hizo la respectiva divulgación del "instructivo manejo de perdida de pacientes durante el proceso intrahospitalario y fuga del paciente" con código IRALG-007, por medio de correo institucional, con el fin de que estén atentos y recordarles que deben reportar en PRYGEA casos como estos. 
Con el fin de reiterar la información, el 13 de julio de 2023 se hace una socialización a los equipos del instructivo con codigo IRALG - 007, y se les comparte a todos los jefes y equipos de trabajo, con entrega de cuadro de fugas de pacientes en el año 2022, de 11 casos reportados como incidentes, mas no fugas, 2 son de hospitalización.
 Evidencia: Correo electrónico 13 de julio del 2023 a las 10:52 am. </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</si>
</sst>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82" zoomScaleNormal="82" workbookViewId="0">
      <pane xSplit="2" topLeftCell="C1" activePane="topRight" state="frozen"/>
      <selection pane="topRight" activeCell="D10" sqref="D10"/>
    </sheetView>
  </sheetViews>
  <sheetFormatPr baseColWidth="10" defaultColWidth="11.42578125" defaultRowHeight="14.25" x14ac:dyDescent="0.25"/>
  <cols>
    <col min="1" max="1" width="21.42578125" style="10" customWidth="1"/>
    <col min="2" max="2" width="25.5703125" style="10" customWidth="1"/>
    <col min="3" max="3" width="24.710937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58.5" customHeight="1" x14ac:dyDescent="0.25">
      <c r="A5" s="19" t="s">
        <v>158</v>
      </c>
      <c r="B5" s="400" t="s">
        <v>286</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99.75" x14ac:dyDescent="0.25">
      <c r="A9" s="2" t="s">
        <v>13</v>
      </c>
      <c r="B9" s="2" t="s">
        <v>142</v>
      </c>
      <c r="C9" s="2" t="s">
        <v>287</v>
      </c>
      <c r="D9" s="2" t="s">
        <v>288</v>
      </c>
      <c r="E9" s="167" t="str">
        <f>+CONCATENATE(B9," ",C9," ",D9)</f>
        <v xml:space="preserve">Posibilidad de pérdida Económica y Reputacional por inoportunidad en la asignación de camas,  debido a la estancia elevada del paciente y la sobre demanda de solicitudes de UCI, Quirófanos, Consulta Externa.
</v>
      </c>
      <c r="F9" s="3" t="s">
        <v>160</v>
      </c>
      <c r="G9" s="3"/>
      <c r="H9" s="183" t="str">
        <f>+IF(F9='11 FORMULAS'!$B$4,'11 FORMULAS'!$C$4,IF(F9='11 FORMULAS'!$B$6,'11 FORMULAS'!$C$6,IF(F9='11 FORMULAS'!$B$8,'11 FORMULAS'!$C$8,IF(F9='11 FORMULAS'!$B$10,'11 FORMULAS'!$C$10,""))))</f>
        <v>Procesos</v>
      </c>
      <c r="I9" s="183" t="str">
        <f>+G9&amp;H9</f>
        <v>Procesos</v>
      </c>
    </row>
    <row r="10" spans="1:9" s="11" customFormat="1" ht="85.5" x14ac:dyDescent="0.25">
      <c r="A10" s="2" t="s">
        <v>14</v>
      </c>
      <c r="B10" s="2" t="s">
        <v>142</v>
      </c>
      <c r="C10" s="2" t="s">
        <v>289</v>
      </c>
      <c r="D10" s="2" t="s">
        <v>290</v>
      </c>
      <c r="E10" s="167" t="str">
        <f t="shared" ref="E10:E28" si="0">+CONCATENATE(B10," ",C10," ",D10)</f>
        <v>Posibilidad de pérdida Económica y Reputacional por ocurrencia de evento adverso,  debido a insuficiente información al paciente y su familia sobre opciones para retiro o alto voluntario y fallas en la vigilancia y cuidado del paciente hospitalizado</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9" activePane="bottomLeft" state="frozen"/>
      <selection pane="bottomLeft" activeCell="A11" sqref="A11"/>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HOSPITALIZACIÓN</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 xml:space="preserve">Posibilidad de pérdida Económica y Reputacional por inoportunidad en la asignación de camas,  debido a la estancia elevada del paciente y la sobre demanda de solicitudes de UCI, Quirófanos, Consulta Externa.
</v>
      </c>
      <c r="C9" s="218">
        <v>40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68</v>
      </c>
      <c r="K10" s="194">
        <f t="shared" si="4"/>
        <v>0.4</v>
      </c>
      <c r="L10" s="200" t="str">
        <f t="shared" si="5"/>
        <v>Menor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0" sqref="E10"/>
    </sheetView>
  </sheetViews>
  <sheetFormatPr baseColWidth="10" defaultColWidth="14.28515625" defaultRowHeight="12.75" x14ac:dyDescent="0.25"/>
  <cols>
    <col min="1" max="1" width="13.7109375" style="87" customWidth="1"/>
    <col min="2" max="2" width="13.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HOSPITALIZACIÓN</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242.25" x14ac:dyDescent="0.2">
      <c r="A9" s="104" t="str">
        <f>'2 CONTEXTO E IDENTIFICACIÓN'!A9</f>
        <v>R1</v>
      </c>
      <c r="B9" s="105" t="str">
        <f>+'2 CONTEXTO E IDENTIFICACIÓN'!E9</f>
        <v xml:space="preserve">Posibilidad de pérdida Económica y Reputacional por inoportunidad en la asignación de camas,  debido a la estancia elevada del paciente y la sobre demanda de solicitudes de UCI, Quirófanos, Consulta Externa.
</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255" x14ac:dyDescent="0.2">
      <c r="A10" s="104" t="str">
        <f>'2 CONTEXTO E IDENTIFICACIÓN'!A10</f>
        <v>R2</v>
      </c>
      <c r="B10" s="105"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R2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E5" sqref="E5"/>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42.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HOSPITALIZACIÓN</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72" thickBot="1" x14ac:dyDescent="0.3">
      <c r="A8" s="436" t="str">
        <f>'2 CONTEXTO E IDENTIFICACIÓN'!A9</f>
        <v>R1</v>
      </c>
      <c r="B8" s="439" t="str">
        <f>+'2 CONTEXTO E IDENTIFICACIÓN'!E9</f>
        <v xml:space="preserve">Posibilidad de pérdida Económica y Reputacional por inoportunidad en la asignación de camas,  debido a la estancia elevada del paciente y la sobre demanda de solicitudes de UCI, Quirófanos, Consulta Externa.
</v>
      </c>
      <c r="C8" s="442">
        <f>+'3 PROBABIL E IMPACTO INHERENTE'!E9</f>
        <v>0.6</v>
      </c>
      <c r="D8" s="445">
        <f>+'3 PROBABIL E IMPACTO INHERENTE'!M9</f>
        <v>0.4</v>
      </c>
      <c r="E8" s="68">
        <v>1</v>
      </c>
      <c r="F8" s="71" t="s">
        <v>291</v>
      </c>
      <c r="G8" s="71" t="s">
        <v>292</v>
      </c>
      <c r="H8" s="71" t="s">
        <v>293</v>
      </c>
      <c r="I8" s="318" t="str">
        <f t="shared" ref="I8:I39" si="0">+CONCATENATE(F8," ",G8," ",H8)</f>
        <v>Personal de Hospitalización, realiza apego a protocolo y procedimiento para la asignación de camas, en el cual se identifican prioridades, siendo UCI, URPA y URGENCIAS en primera instancia.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0.4</v>
      </c>
      <c r="U8" s="430">
        <f>+IF(S11="","",S11)</f>
        <v>0.1512</v>
      </c>
      <c r="V8" s="433">
        <f>+IF(T11="","",T11)</f>
        <v>0.4</v>
      </c>
      <c r="X8" s="41" t="s">
        <v>59</v>
      </c>
      <c r="Y8" s="36">
        <v>0.41</v>
      </c>
      <c r="Z8" s="35">
        <v>0.6</v>
      </c>
    </row>
    <row r="9" spans="1:26" ht="86.25" thickBot="1" x14ac:dyDescent="0.3">
      <c r="A9" s="437"/>
      <c r="B9" s="440"/>
      <c r="C9" s="443"/>
      <c r="D9" s="446"/>
      <c r="E9" s="69">
        <v>2</v>
      </c>
      <c r="F9" s="231" t="s">
        <v>294</v>
      </c>
      <c r="G9" s="231" t="s">
        <v>295</v>
      </c>
      <c r="H9" s="231" t="s">
        <v>296</v>
      </c>
      <c r="I9" s="319" t="str">
        <f t="shared" si="0"/>
        <v>Profesional Especializada de Hospitalización,  verifica donde hay camas disponibles para asignación,  en respuesta a comunicación de solicitudes de camas enviada por la Coordinadora de Urgencias y Atención Ambulatoria.</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0.216</v>
      </c>
      <c r="T9" s="334">
        <f>IF(L9='11 FORMULAS'!$P$6,T8-(T8*R9),T8)</f>
        <v>0.4</v>
      </c>
      <c r="U9" s="431"/>
      <c r="V9" s="434"/>
      <c r="X9" s="42" t="s">
        <v>61</v>
      </c>
      <c r="Y9" s="36">
        <v>0.61</v>
      </c>
      <c r="Z9" s="35">
        <v>0.8</v>
      </c>
    </row>
    <row r="10" spans="1:26" ht="67.5" customHeight="1" x14ac:dyDescent="0.25">
      <c r="A10" s="437"/>
      <c r="B10" s="440"/>
      <c r="C10" s="443"/>
      <c r="D10" s="446"/>
      <c r="E10" s="69">
        <v>3</v>
      </c>
      <c r="F10" s="231" t="s">
        <v>297</v>
      </c>
      <c r="G10" s="231" t="s">
        <v>298</v>
      </c>
      <c r="H10" s="231" t="s">
        <v>299</v>
      </c>
      <c r="I10" s="319" t="str">
        <f t="shared" si="0"/>
        <v>Profesional Especializada de Hospitalización, realiza medición de oportunidad en la asignación de camas,   con el fin de identificar la oportunidad de las mismas.</v>
      </c>
      <c r="J10" s="1" t="s">
        <v>107</v>
      </c>
      <c r="K10" s="65">
        <f>+IF(J10='11 FORMULAS'!$E$4,'11 FORMULAS'!$F$4,IF(J10='11 FORMULAS'!$E$5,'11 FORMULAS'!$F$5,IF(J10='11 FORMULAS'!$E$6,'11 FORMULAS'!$F$6,"")))</f>
        <v>0.15</v>
      </c>
      <c r="L10" s="65" t="str">
        <f>+IF(OR(J10='11 FORMULAS'!$O$4,J10='11 FORMULAS'!$O$5),'11 FORMULAS'!$P$5,IF(J10='11 FORMULAS'!$O$6,'11 FORMULAS'!$P$6,""))</f>
        <v>Probabilidad</v>
      </c>
      <c r="M10" s="1" t="s">
        <v>95</v>
      </c>
      <c r="N10" s="65">
        <f>+IF(M10='11 FORMULAS'!$H$4,'11 FORMULAS'!$I$4,IF(M10='11 FORMULAS'!$H$5,'11 FORMULAS'!$I$5,""))</f>
        <v>0.15</v>
      </c>
      <c r="O10" s="6" t="s">
        <v>98</v>
      </c>
      <c r="P10" s="6" t="s">
        <v>100</v>
      </c>
      <c r="Q10" s="6" t="s">
        <v>103</v>
      </c>
      <c r="R10" s="334">
        <f>+IFERROR(K10+N10,"")</f>
        <v>0.3</v>
      </c>
      <c r="S10" s="334">
        <f>IF(L10='11 FORMULAS'!$P$5,S9-(S9*R10),S9)</f>
        <v>0.1512</v>
      </c>
      <c r="T10" s="334">
        <f>IF(L10='11 FORMULAS'!$P$6,T9-(T9*R10),T9)</f>
        <v>0.4</v>
      </c>
      <c r="U10" s="431"/>
      <c r="V10" s="434"/>
      <c r="X10" s="43" t="s">
        <v>62</v>
      </c>
      <c r="Y10" s="36">
        <v>0.81</v>
      </c>
      <c r="Z10" s="35">
        <v>1</v>
      </c>
    </row>
    <row r="11" spans="1:26" ht="29.4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0.1512</v>
      </c>
      <c r="T11" s="335">
        <f>IF(L11='11 FORMULAS'!$P$6,T10-(T10*R11),T10)</f>
        <v>0.4</v>
      </c>
      <c r="U11" s="432"/>
      <c r="V11" s="435"/>
      <c r="X11" s="44"/>
      <c r="Y11" s="45"/>
      <c r="Z11" s="46"/>
    </row>
    <row r="12" spans="1:26" ht="114" customHeight="1" x14ac:dyDescent="0.25">
      <c r="A12" s="436" t="str">
        <f>'2 CONTEXTO E IDENTIFICACIÓN'!A10</f>
        <v>R2</v>
      </c>
      <c r="B12" s="439"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2" s="442">
        <f>+'3 PROBABIL E IMPACTO INHERENTE'!E10</f>
        <v>0.6</v>
      </c>
      <c r="D12" s="445">
        <f>+'3 PROBABIL E IMPACTO INHERENTE'!M10</f>
        <v>0.8</v>
      </c>
      <c r="E12" s="68">
        <v>1</v>
      </c>
      <c r="F12" s="71" t="s">
        <v>291</v>
      </c>
      <c r="G12" s="71" t="s">
        <v>300</v>
      </c>
      <c r="H12" s="71" t="s">
        <v>301</v>
      </c>
      <c r="I12" s="318" t="str">
        <f t="shared" si="0"/>
        <v>Personal de Hospitalización,  realizan apego a instructivo (manejo  de perdida de pacientes durante el proceso intrahospitalario y fuga del paciente), en caso de ocurrir un evento adverso,  con el fin de garantizar una buena prestación de servicio y solucionar eventos que se puedan presentar.</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30">
        <f>+IF(S15="","",S15)</f>
        <v>0.36</v>
      </c>
      <c r="V12" s="433">
        <f>+IF(T15="","",T15)</f>
        <v>0.60000000000000009</v>
      </c>
      <c r="X12" s="329"/>
      <c r="Y12" s="330"/>
      <c r="Z12" s="330"/>
    </row>
    <row r="13" spans="1:26" ht="57" x14ac:dyDescent="0.25">
      <c r="A13" s="437"/>
      <c r="B13" s="440"/>
      <c r="C13" s="443"/>
      <c r="D13" s="446"/>
      <c r="E13" s="69">
        <v>2</v>
      </c>
      <c r="F13" s="231" t="s">
        <v>302</v>
      </c>
      <c r="G13" s="231" t="s">
        <v>303</v>
      </c>
      <c r="H13" s="231" t="s">
        <v>304</v>
      </c>
      <c r="I13" s="319" t="str">
        <f t="shared" si="0"/>
        <v>Funcionario conocedor, en caso de ocurrir un evento adverso,  debe realizar reporte en el PRIGEA para generar análisis del incidente.</v>
      </c>
      <c r="J13" s="1" t="s">
        <v>108</v>
      </c>
      <c r="K13" s="65">
        <f>+IF(J13='11 FORMULAS'!$E$4,'11 FORMULAS'!$F$4,IF(J13='11 FORMULAS'!$E$5,'11 FORMULAS'!$F$5,IF(J13='11 FORMULAS'!$E$6,'11 FORMULAS'!$F$6,"")))</f>
        <v>0.1</v>
      </c>
      <c r="L13" s="65" t="str">
        <f>+IF(OR(J13='11 FORMULAS'!$O$4,J13='11 FORMULAS'!$O$5),'11 FORMULAS'!$P$5,IF(J13='11 FORMULAS'!$O$6,'11 FORMULAS'!$P$6,""))</f>
        <v>Impacto</v>
      </c>
      <c r="M13" s="1" t="s">
        <v>95</v>
      </c>
      <c r="N13" s="65">
        <f>+IF(M13='11 FORMULAS'!$H$4,'11 FORMULAS'!$I$4,IF(M13='11 FORMULAS'!$H$5,'11 FORMULAS'!$I$5,""))</f>
        <v>0.15</v>
      </c>
      <c r="O13" s="4" t="s">
        <v>98</v>
      </c>
      <c r="P13" s="4" t="s">
        <v>100</v>
      </c>
      <c r="Q13" s="4" t="s">
        <v>103</v>
      </c>
      <c r="R13" s="334">
        <f t="shared" ref="R13" si="2">+IFERROR(K13+N13,"")</f>
        <v>0.25</v>
      </c>
      <c r="S13" s="334">
        <f>IF(L13='11 FORMULAS'!$P$5,S12-(S12*R13),S12)</f>
        <v>0.36</v>
      </c>
      <c r="T13" s="334">
        <f>IF(L13='11 FORMULAS'!$P$6,T12-(T12*R13),T12)</f>
        <v>0.60000000000000009</v>
      </c>
      <c r="U13" s="431"/>
      <c r="V13" s="434"/>
      <c r="X13" s="329"/>
      <c r="Y13" s="330"/>
      <c r="Z13" s="330"/>
    </row>
    <row r="14" spans="1:26" ht="29.4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0.60000000000000009</v>
      </c>
      <c r="U14" s="431"/>
      <c r="V14" s="434"/>
      <c r="X14" s="329"/>
      <c r="Y14" s="330"/>
      <c r="Z14" s="330"/>
    </row>
    <row r="15" spans="1:26" ht="29.4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0.60000000000000009</v>
      </c>
      <c r="U15" s="432"/>
      <c r="V15" s="435"/>
    </row>
    <row r="16" spans="1:26" ht="15" x14ac:dyDescent="0.25">
      <c r="A16" s="436" t="str">
        <f>'2 CONTEXTO E IDENTIFICACIÓN'!A11</f>
        <v>R3</v>
      </c>
      <c r="B16" s="439" t="str">
        <f>+'2 CONTEXTO E IDENTIFICACIÓN'!E11</f>
        <v xml:space="preserve">  </v>
      </c>
      <c r="C16" s="442" t="str">
        <f>+'3 PROBABIL E IMPACTO INHERENTE'!E11</f>
        <v/>
      </c>
      <c r="D16" s="445"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0" t="str">
        <f>+IF(S19="","",S19)</f>
        <v/>
      </c>
      <c r="V16" s="433" t="str">
        <f>+IF(T19="","",T19)</f>
        <v/>
      </c>
      <c r="X16" s="329"/>
      <c r="Y16" s="330"/>
      <c r="Z16" s="330"/>
    </row>
    <row r="17" spans="1:26" ht="29.45"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1"/>
      <c r="V17" s="434"/>
      <c r="X17" s="329"/>
      <c r="Y17" s="330"/>
      <c r="Z17" s="330"/>
    </row>
    <row r="18" spans="1:26" ht="29.4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1"/>
      <c r="V18" s="434"/>
      <c r="X18" s="329"/>
      <c r="Y18" s="330"/>
      <c r="Z18" s="330"/>
    </row>
    <row r="19" spans="1:26" ht="29.4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2"/>
      <c r="V19" s="435"/>
    </row>
    <row r="20" spans="1:26" ht="29.45" customHeight="1" x14ac:dyDescent="0.25">
      <c r="A20" s="436" t="str">
        <f>'2 CONTEXTO E IDENTIFICACIÓN'!A12</f>
        <v>R4</v>
      </c>
      <c r="B20" s="439" t="str">
        <f>+'2 CONTEXTO E IDENTIFICACIÓN'!E12</f>
        <v xml:space="preserve">  </v>
      </c>
      <c r="C20" s="442" t="str">
        <f>+'3 PROBABIL E IMPACTO INHERENTE'!E12</f>
        <v/>
      </c>
      <c r="D20" s="44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0" t="str">
        <f>+IF(S23="","",S23)</f>
        <v/>
      </c>
      <c r="V20" s="433" t="str">
        <f>+IF(T23="","",T23)</f>
        <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2"/>
      <c r="V23" s="435"/>
    </row>
    <row r="24" spans="1:26" ht="29.45" customHeight="1" x14ac:dyDescent="0.25">
      <c r="A24" s="436" t="str">
        <f>'2 CONTEXTO E IDENTIFICACIÓN'!A13</f>
        <v>R5</v>
      </c>
      <c r="B24" s="439" t="str">
        <f>+'2 CONTEXTO E IDENTIFICACIÓN'!E13</f>
        <v xml:space="preserve">  </v>
      </c>
      <c r="C24" s="442" t="str">
        <f>+'3 PROBABIL E IMPACTO INHERENTE'!E13</f>
        <v/>
      </c>
      <c r="D24" s="44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0" t="str">
        <f>+IF(S27="","",S27)</f>
        <v/>
      </c>
      <c r="V24" s="433" t="str">
        <f>+IF(T27="","",T27)</f>
        <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HOSPITALIZACIÓN</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02" x14ac:dyDescent="0.2">
      <c r="A9" s="104" t="str">
        <f>'2 CONTEXTO E IDENTIFICACIÓN'!A9</f>
        <v>R1</v>
      </c>
      <c r="B9" s="105" t="str">
        <f>+'2 CONTEXTO E IDENTIFICACIÓN'!E9</f>
        <v xml:space="preserve">Posibilidad de pérdida Económica y Reputacional por inoportunidad en la asignación de camas,  debido a la estancia elevada del paciente y la sobre demanda de solicitudes de UCI, Quirófanos, Consulta Externa.
</v>
      </c>
      <c r="C9" s="135">
        <f>+'5 VALORACIÓN DEL CONTROL'!S11</f>
        <v>0.1512</v>
      </c>
      <c r="D9" s="106">
        <f>+'5 VALORACIÓN DEL CONTROL'!T11</f>
        <v>0.4</v>
      </c>
      <c r="E9" s="136" t="str">
        <f>+IF(C9=0,"",IF(C9&lt;=$R$13,$S$13,IF(C9&lt;=$R$12,$S$12,IF(C9&lt;=$R$11,$S$11,IF(C9&lt;=$R$10,$S$10,IF(C9&lt;=$R$9,$S$9,""))))))</f>
        <v>Muy 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135">
        <f>+'5 VALORACIÓN DEL CONTROL'!S15</f>
        <v>0.36</v>
      </c>
      <c r="D10" s="106">
        <f>+'5 VALORACIÓN DEL CONTROL'!T15</f>
        <v>0.60000000000000009</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R2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R1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HOSPITALIZACIÓN</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R1                   </v>
      </c>
      <c r="E12" s="112" t="str">
        <f>+'4 MAPA CALOR INHERENTE'!K11</f>
        <v xml:space="preserve">                   </v>
      </c>
      <c r="F12" s="108" t="str">
        <f>+'4 MAPA CALOR INHERENTE'!L11</f>
        <v xml:space="preserve"> R2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 R2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R1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90" zoomScaleNormal="90" workbookViewId="0">
      <pane xSplit="1" ySplit="8" topLeftCell="B9" activePane="bottomRight" state="frozen"/>
      <selection pane="topRight" activeCell="B1" sqref="B1"/>
      <selection pane="bottomLeft" activeCell="A7" sqref="A7"/>
      <selection pane="bottomRight" activeCell="B9" sqref="B9"/>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68.85546875" style="92" customWidth="1"/>
    <col min="22" max="22" width="82.85546875" style="92" bestFit="1"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HOSPITALIZACIÓN</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369.75" x14ac:dyDescent="0.2">
      <c r="A9" s="104" t="str">
        <f>'2 CONTEXTO E IDENTIFICACIÓN'!A9</f>
        <v>R1</v>
      </c>
      <c r="B9" s="105" t="str">
        <f>+'2 CONTEXTO E IDENTIFICACIÓN'!E9</f>
        <v xml:space="preserve">Posibilidad de pérdida Económica y Reputacional por inoportunidad en la asignación de camas,  debido a la estancia elevada del paciente y la sobre demanda de solicitudes de UCI, Quirófanos, Consulta Externa.
</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0.1512</v>
      </c>
      <c r="I9" s="106">
        <f>+'6 MAPA CALOR RESIDUAL'!D9</f>
        <v>0.4</v>
      </c>
      <c r="J9" s="136" t="str">
        <f>+'6 MAPA CALOR RESIDUAL'!E9</f>
        <v>Muy Baja</v>
      </c>
      <c r="K9" s="136" t="str">
        <f>+'6 MAPA CALOR RESIDUAL'!F9</f>
        <v>Menor</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284</v>
      </c>
      <c r="R9" s="339" t="s">
        <v>305</v>
      </c>
      <c r="S9" s="340">
        <v>44927</v>
      </c>
      <c r="T9" s="340">
        <v>45291</v>
      </c>
      <c r="U9" s="233" t="s">
        <v>307</v>
      </c>
      <c r="V9" s="233" t="s">
        <v>308</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53" x14ac:dyDescent="0.2">
      <c r="A10" s="104" t="str">
        <f>'2 CONTEXTO E IDENTIFICACIÓN'!A10</f>
        <v>R2</v>
      </c>
      <c r="B10" s="105"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0.36</v>
      </c>
      <c r="I10" s="106">
        <f>+'5 VALORACIÓN DEL CONTROL'!T15</f>
        <v>0.60000000000000009</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305</v>
      </c>
      <c r="S10" s="340">
        <v>44927</v>
      </c>
      <c r="T10" s="340">
        <v>45291</v>
      </c>
      <c r="U10" s="233" t="s">
        <v>306</v>
      </c>
      <c r="V10" s="233" t="s">
        <v>309</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C28" sqref="C28"/>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HOSPITALIZACIÓN</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1</v>
      </c>
      <c r="C15" s="151">
        <f t="shared" ref="C15:C18" si="0">+B15/$B$18</f>
        <v>0.5</v>
      </c>
      <c r="D15" s="150">
        <f>+COUNTIF('8 MAPA RIESGOS'!$L$9:$L$28,G15)</f>
        <v>0</v>
      </c>
      <c r="E15" s="151">
        <f t="shared" ref="E15:E18" si="1">+D15/$D$18</f>
        <v>0</v>
      </c>
      <c r="G15" s="108" t="s">
        <v>85</v>
      </c>
    </row>
    <row r="16" spans="1:11" x14ac:dyDescent="0.25">
      <c r="A16" s="149" t="s">
        <v>28</v>
      </c>
      <c r="B16" s="150">
        <f>+COUNTIF('8 MAPA RIESGOS'!$G$9:$G$28,G16)</f>
        <v>1</v>
      </c>
      <c r="C16" s="151">
        <f t="shared" si="0"/>
        <v>0.5</v>
      </c>
      <c r="D16" s="150">
        <f>+COUNTIF('8 MAPA RIESGOS'!$L$9:$L$28,G16)</f>
        <v>1</v>
      </c>
      <c r="E16" s="151">
        <f t="shared" si="1"/>
        <v>0.5</v>
      </c>
      <c r="G16" s="112" t="s">
        <v>5</v>
      </c>
    </row>
    <row r="17" spans="1:7" x14ac:dyDescent="0.25">
      <c r="A17" s="149" t="s">
        <v>29</v>
      </c>
      <c r="B17" s="150">
        <f>+COUNTIF('8 MAPA RIESGOS'!$G$9:$G$28,G17)</f>
        <v>0</v>
      </c>
      <c r="C17" s="151">
        <f t="shared" si="0"/>
        <v>0</v>
      </c>
      <c r="D17" s="150">
        <f>+COUNTIF('8 MAPA RIESGOS'!$L$9:$L$28,G17)</f>
        <v>1</v>
      </c>
      <c r="E17" s="151">
        <f t="shared" si="1"/>
        <v>0.5</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2023-09-12T20:51:28Z</dcterms:modified>
</cp:coreProperties>
</file>