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xr:revisionPtr revIDLastSave="0" documentId="13_ncr:1_{0D471E62-63C4-4E22-AF1C-BD9C9D942F25}"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R78" i="9" s="1"/>
  <c r="I78" i="9"/>
  <c r="N77" i="9"/>
  <c r="L77" i="9"/>
  <c r="K77" i="9"/>
  <c r="I77" i="9"/>
  <c r="N76" i="9"/>
  <c r="L76" i="9"/>
  <c r="K76" i="9"/>
  <c r="I76" i="9"/>
  <c r="N75" i="9"/>
  <c r="L75" i="9"/>
  <c r="K75" i="9"/>
  <c r="R75" i="9" s="1"/>
  <c r="I75" i="9"/>
  <c r="N74" i="9"/>
  <c r="L74" i="9"/>
  <c r="K74" i="9"/>
  <c r="R74" i="9" s="1"/>
  <c r="I74" i="9"/>
  <c r="N73" i="9"/>
  <c r="L73" i="9"/>
  <c r="K73" i="9"/>
  <c r="R73" i="9" s="1"/>
  <c r="I73" i="9"/>
  <c r="N72" i="9"/>
  <c r="L72" i="9"/>
  <c r="K72" i="9"/>
  <c r="I72" i="9"/>
  <c r="N71" i="9"/>
  <c r="L71" i="9"/>
  <c r="K71" i="9"/>
  <c r="I71" i="9"/>
  <c r="N70" i="9"/>
  <c r="L70" i="9"/>
  <c r="K70" i="9"/>
  <c r="R70" i="9"/>
  <c r="I70" i="9"/>
  <c r="N69" i="9"/>
  <c r="L69" i="9"/>
  <c r="K69" i="9"/>
  <c r="I69" i="9"/>
  <c r="N68" i="9"/>
  <c r="L68" i="9"/>
  <c r="K68" i="9"/>
  <c r="I68" i="9"/>
  <c r="N67" i="9"/>
  <c r="L67" i="9"/>
  <c r="K67" i="9"/>
  <c r="R67" i="9" s="1"/>
  <c r="I67" i="9"/>
  <c r="N66" i="9"/>
  <c r="L66" i="9"/>
  <c r="K66" i="9"/>
  <c r="I66" i="9"/>
  <c r="N65" i="9"/>
  <c r="L65" i="9"/>
  <c r="K65" i="9"/>
  <c r="I65" i="9"/>
  <c r="N64" i="9"/>
  <c r="L64" i="9"/>
  <c r="K64" i="9"/>
  <c r="I64" i="9"/>
  <c r="N63" i="9"/>
  <c r="R63" i="9" s="1"/>
  <c r="L63" i="9"/>
  <c r="K63" i="9"/>
  <c r="I63" i="9"/>
  <c r="N62" i="9"/>
  <c r="L62" i="9"/>
  <c r="K62" i="9"/>
  <c r="R62" i="9"/>
  <c r="I62" i="9"/>
  <c r="N61" i="9"/>
  <c r="L61" i="9"/>
  <c r="K61" i="9"/>
  <c r="R61" i="9" s="1"/>
  <c r="I61" i="9"/>
  <c r="N60" i="9"/>
  <c r="L60" i="9"/>
  <c r="K60" i="9"/>
  <c r="R60" i="9" s="1"/>
  <c r="I60" i="9"/>
  <c r="N59" i="9"/>
  <c r="L59" i="9"/>
  <c r="K59" i="9"/>
  <c r="R59" i="9" s="1"/>
  <c r="I59" i="9"/>
  <c r="N58" i="9"/>
  <c r="L58" i="9"/>
  <c r="K58" i="9"/>
  <c r="R58" i="9" s="1"/>
  <c r="I58" i="9"/>
  <c r="N57" i="9"/>
  <c r="L57" i="9"/>
  <c r="K57" i="9"/>
  <c r="R57" i="9" s="1"/>
  <c r="I57" i="9"/>
  <c r="N56" i="9"/>
  <c r="L56" i="9"/>
  <c r="K56" i="9"/>
  <c r="I56" i="9"/>
  <c r="N55" i="9"/>
  <c r="L55" i="9"/>
  <c r="K55" i="9"/>
  <c r="I55" i="9"/>
  <c r="N54" i="9"/>
  <c r="L54" i="9"/>
  <c r="K54" i="9"/>
  <c r="R54" i="9"/>
  <c r="I54" i="9"/>
  <c r="N53" i="9"/>
  <c r="L53" i="9"/>
  <c r="K53" i="9"/>
  <c r="I53" i="9"/>
  <c r="N52" i="9"/>
  <c r="L52" i="9"/>
  <c r="K52" i="9"/>
  <c r="I52" i="9"/>
  <c r="N51" i="9"/>
  <c r="L51" i="9"/>
  <c r="K51" i="9"/>
  <c r="R51" i="9" s="1"/>
  <c r="I51" i="9"/>
  <c r="N50" i="9"/>
  <c r="L50" i="9"/>
  <c r="K50" i="9"/>
  <c r="I50" i="9"/>
  <c r="N49" i="9"/>
  <c r="L49" i="9"/>
  <c r="K49" i="9"/>
  <c r="I49" i="9"/>
  <c r="N48" i="9"/>
  <c r="L48" i="9"/>
  <c r="K48" i="9"/>
  <c r="I48" i="9"/>
  <c r="N47" i="9"/>
  <c r="R47" i="9" s="1"/>
  <c r="L47" i="9"/>
  <c r="K47" i="9"/>
  <c r="I47" i="9"/>
  <c r="N46" i="9"/>
  <c r="L46" i="9"/>
  <c r="K46" i="9"/>
  <c r="R46" i="9"/>
  <c r="I46" i="9"/>
  <c r="N45" i="9"/>
  <c r="L45" i="9"/>
  <c r="K45" i="9"/>
  <c r="R45" i="9" s="1"/>
  <c r="I45" i="9"/>
  <c r="N44" i="9"/>
  <c r="L44" i="9"/>
  <c r="K44" i="9"/>
  <c r="R44" i="9" s="1"/>
  <c r="I44" i="9"/>
  <c r="N43" i="9"/>
  <c r="L43" i="9"/>
  <c r="K43" i="9"/>
  <c r="R43" i="9" s="1"/>
  <c r="I43" i="9"/>
  <c r="N42" i="9"/>
  <c r="L42" i="9"/>
  <c r="K42" i="9"/>
  <c r="R42" i="9" s="1"/>
  <c r="I42" i="9"/>
  <c r="N41" i="9"/>
  <c r="L41" i="9"/>
  <c r="K41" i="9"/>
  <c r="R41" i="9" s="1"/>
  <c r="I41" i="9"/>
  <c r="N40" i="9"/>
  <c r="L40" i="9"/>
  <c r="K40" i="9"/>
  <c r="I40" i="9"/>
  <c r="N39" i="9"/>
  <c r="L39" i="9"/>
  <c r="K39" i="9"/>
  <c r="I39" i="9"/>
  <c r="N38" i="9"/>
  <c r="L38" i="9"/>
  <c r="K38" i="9"/>
  <c r="R38" i="9"/>
  <c r="I38" i="9"/>
  <c r="N37" i="9"/>
  <c r="L37" i="9"/>
  <c r="K37" i="9"/>
  <c r="I37" i="9"/>
  <c r="N36" i="9"/>
  <c r="L36" i="9"/>
  <c r="K36" i="9"/>
  <c r="I36" i="9"/>
  <c r="N35" i="9"/>
  <c r="L35" i="9"/>
  <c r="K35" i="9"/>
  <c r="R35" i="9" s="1"/>
  <c r="I35" i="9"/>
  <c r="N34" i="9"/>
  <c r="L34" i="9"/>
  <c r="K34" i="9"/>
  <c r="I34" i="9"/>
  <c r="N33" i="9"/>
  <c r="L33" i="9"/>
  <c r="K33" i="9"/>
  <c r="I33" i="9"/>
  <c r="N32" i="9"/>
  <c r="L32" i="9"/>
  <c r="K32" i="9"/>
  <c r="I32" i="9"/>
  <c r="N31" i="9"/>
  <c r="R31" i="9" s="1"/>
  <c r="L31" i="9"/>
  <c r="K31" i="9"/>
  <c r="I31" i="9"/>
  <c r="N30" i="9"/>
  <c r="L30" i="9"/>
  <c r="K30" i="9"/>
  <c r="R30" i="9"/>
  <c r="I30" i="9"/>
  <c r="N29" i="9"/>
  <c r="L29" i="9"/>
  <c r="K29" i="9"/>
  <c r="R29" i="9" s="1"/>
  <c r="I29" i="9"/>
  <c r="N28" i="9"/>
  <c r="L28" i="9"/>
  <c r="K28" i="9"/>
  <c r="R28" i="9" s="1"/>
  <c r="I28" i="9"/>
  <c r="N27" i="9"/>
  <c r="L27" i="9"/>
  <c r="K27" i="9"/>
  <c r="R27" i="9" s="1"/>
  <c r="I27" i="9"/>
  <c r="N26" i="9"/>
  <c r="L26" i="9"/>
  <c r="K26" i="9"/>
  <c r="R26" i="9" s="1"/>
  <c r="I26" i="9"/>
  <c r="N25" i="9"/>
  <c r="L25" i="9"/>
  <c r="K25" i="9"/>
  <c r="I25" i="9"/>
  <c r="N24" i="9"/>
  <c r="L24" i="9"/>
  <c r="K24" i="9"/>
  <c r="I24" i="9"/>
  <c r="N23" i="9"/>
  <c r="L23" i="9"/>
  <c r="K23" i="9"/>
  <c r="I23" i="9"/>
  <c r="N22" i="9"/>
  <c r="L22" i="9"/>
  <c r="K22" i="9"/>
  <c r="R22" i="9"/>
  <c r="I22" i="9"/>
  <c r="N21" i="9"/>
  <c r="L21" i="9"/>
  <c r="K21" i="9"/>
  <c r="I21" i="9"/>
  <c r="N20" i="9"/>
  <c r="L20" i="9"/>
  <c r="K20" i="9"/>
  <c r="I20" i="9"/>
  <c r="N19" i="9"/>
  <c r="L19" i="9"/>
  <c r="K19" i="9"/>
  <c r="I19" i="9"/>
  <c r="N18" i="9"/>
  <c r="L18" i="9"/>
  <c r="K18" i="9"/>
  <c r="R18" i="9" s="1"/>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6" i="9"/>
  <c r="R77" i="9"/>
  <c r="R80" i="9"/>
  <c r="R81" i="9"/>
  <c r="R85" i="9"/>
  <c r="R86" i="9"/>
  <c r="R84"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c r="H21" i="30"/>
  <c r="I21" i="30" s="1"/>
  <c r="H22" i="30"/>
  <c r="I22" i="30" s="1"/>
  <c r="H23" i="30"/>
  <c r="I23" i="30" s="1"/>
  <c r="H24" i="30"/>
  <c r="I24" i="30"/>
  <c r="H25" i="30"/>
  <c r="I25" i="30" s="1"/>
  <c r="H26" i="30"/>
  <c r="I26" i="30" s="1"/>
  <c r="H27" i="30"/>
  <c r="I27" i="30" s="1"/>
  <c r="H28" i="30"/>
  <c r="I28" i="30"/>
  <c r="F2" i="37"/>
  <c r="F1" i="37"/>
  <c r="H9" i="15"/>
  <c r="H10" i="15"/>
  <c r="H11" i="15"/>
  <c r="H12" i="15"/>
  <c r="H13" i="15"/>
  <c r="H14" i="15"/>
  <c r="H15" i="15"/>
  <c r="H16" i="15"/>
  <c r="H17" i="15"/>
  <c r="H18" i="15"/>
  <c r="M18" i="15" s="1"/>
  <c r="H19" i="15"/>
  <c r="H20" i="15"/>
  <c r="H21" i="15"/>
  <c r="H22" i="15"/>
  <c r="M22" i="15" s="1"/>
  <c r="H23" i="15"/>
  <c r="H24" i="15"/>
  <c r="M24" i="15" s="1"/>
  <c r="H25" i="15"/>
  <c r="H26" i="15"/>
  <c r="M26" i="15" s="1"/>
  <c r="H27" i="15"/>
  <c r="H28" i="15"/>
  <c r="M28" i="15" s="1"/>
  <c r="L9" i="15"/>
  <c r="K10" i="15"/>
  <c r="L10" i="15"/>
  <c r="K11" i="15"/>
  <c r="L11" i="15"/>
  <c r="K12" i="15"/>
  <c r="L12" i="15"/>
  <c r="K13" i="15"/>
  <c r="M13" i="15" s="1"/>
  <c r="L13" i="15"/>
  <c r="K14" i="15"/>
  <c r="L14" i="15"/>
  <c r="K15" i="15"/>
  <c r="L15" i="15"/>
  <c r="K16" i="15"/>
  <c r="L16" i="15"/>
  <c r="K17" i="15"/>
  <c r="M17" i="15" s="1"/>
  <c r="L17" i="15"/>
  <c r="K18" i="15"/>
  <c r="L18" i="15"/>
  <c r="K19" i="15"/>
  <c r="L19" i="15"/>
  <c r="K20" i="15"/>
  <c r="L20" i="15"/>
  <c r="K21" i="15"/>
  <c r="M21" i="15" s="1"/>
  <c r="D56" i="9" s="1"/>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D11" i="15"/>
  <c r="E11" i="15" s="1"/>
  <c r="D12" i="15"/>
  <c r="E12" i="15" s="1"/>
  <c r="C12" i="36" s="1"/>
  <c r="D13" i="15"/>
  <c r="D14" i="15"/>
  <c r="F14" i="15" s="1"/>
  <c r="C14" i="31" s="1"/>
  <c r="D15" i="15"/>
  <c r="E15" i="15" s="1"/>
  <c r="D16" i="15"/>
  <c r="F16" i="15" s="1"/>
  <c r="C16" i="31" s="1"/>
  <c r="D17" i="15"/>
  <c r="D18" i="15"/>
  <c r="D19" i="15"/>
  <c r="E19" i="15" s="1"/>
  <c r="D20" i="15"/>
  <c r="E20" i="15" s="1"/>
  <c r="C52" i="9" s="1"/>
  <c r="S52" i="9" s="1"/>
  <c r="D21" i="15"/>
  <c r="D22" i="15"/>
  <c r="D23" i="15"/>
  <c r="D24" i="15"/>
  <c r="E24" i="15" s="1"/>
  <c r="C24" i="36" s="1"/>
  <c r="D25" i="15"/>
  <c r="D26" i="15"/>
  <c r="D27" i="15"/>
  <c r="D28" i="15"/>
  <c r="E28" i="15" s="1"/>
  <c r="C28" i="36" s="1"/>
  <c r="E21" i="15"/>
  <c r="C56" i="9" s="1"/>
  <c r="S56" i="9" s="1"/>
  <c r="E13" i="15"/>
  <c r="C24" i="9" s="1"/>
  <c r="E25" i="15"/>
  <c r="C25" i="36" s="1"/>
  <c r="E17" i="15"/>
  <c r="C40" i="9" s="1"/>
  <c r="E16" i="15"/>
  <c r="E26" i="15"/>
  <c r="E22" i="15"/>
  <c r="C22" i="36" s="1"/>
  <c r="E18" i="15"/>
  <c r="C44" i="9" s="1"/>
  <c r="S44" i="9" s="1"/>
  <c r="C17" i="36"/>
  <c r="M25" i="15"/>
  <c r="N25" i="15" s="1"/>
  <c r="D25" i="31" s="1"/>
  <c r="F25" i="36" s="1"/>
  <c r="M20" i="15"/>
  <c r="D20" i="36" s="1"/>
  <c r="E10" i="30"/>
  <c r="B12" i="9" s="1"/>
  <c r="E11" i="30"/>
  <c r="B16" i="9" s="1"/>
  <c r="E12" i="30"/>
  <c r="B12" i="31" s="1"/>
  <c r="E13" i="30"/>
  <c r="B13" i="35" s="1"/>
  <c r="E14" i="30"/>
  <c r="B28" i="9" s="1"/>
  <c r="E15" i="30"/>
  <c r="B32" i="9" s="1"/>
  <c r="E16" i="30"/>
  <c r="B36" i="9" s="1"/>
  <c r="E17" i="30"/>
  <c r="B40" i="9"/>
  <c r="E18" i="30"/>
  <c r="E19" i="30"/>
  <c r="B48" i="9" s="1"/>
  <c r="E20" i="30"/>
  <c r="B20" i="31" s="1"/>
  <c r="E21" i="30"/>
  <c r="B56" i="9"/>
  <c r="E22" i="30"/>
  <c r="B60" i="9" s="1"/>
  <c r="E23" i="30"/>
  <c r="B64" i="9" s="1"/>
  <c r="E24" i="30"/>
  <c r="B68" i="9" s="1"/>
  <c r="E25" i="30"/>
  <c r="B72" i="9"/>
  <c r="E26" i="30"/>
  <c r="E27" i="30"/>
  <c r="B27" i="35" s="1"/>
  <c r="E28" i="30"/>
  <c r="B28" i="15" s="1"/>
  <c r="E9" i="30"/>
  <c r="B9" i="15" s="1"/>
  <c r="C68" i="9"/>
  <c r="D21" i="36"/>
  <c r="S53" i="9"/>
  <c r="S54" i="9" s="1"/>
  <c r="S55" i="9" s="1"/>
  <c r="C84" i="9"/>
  <c r="C21" i="36"/>
  <c r="N22" i="15"/>
  <c r="D22" i="31" s="1"/>
  <c r="F22" i="36" s="1"/>
  <c r="N21" i="15"/>
  <c r="D21" i="31"/>
  <c r="F21" i="36" s="1"/>
  <c r="N17" i="15"/>
  <c r="D17" i="31" s="1"/>
  <c r="F17" i="36" s="1"/>
  <c r="N18" i="15"/>
  <c r="D18" i="31" s="1"/>
  <c r="F18" i="36" s="1"/>
  <c r="D2" i="33"/>
  <c r="D1" i="33"/>
  <c r="D2" i="36"/>
  <c r="D1" i="36"/>
  <c r="D2" i="35"/>
  <c r="D1" i="35"/>
  <c r="D2" i="9"/>
  <c r="D1" i="9"/>
  <c r="D2" i="31"/>
  <c r="D1" i="31"/>
  <c r="D2" i="15"/>
  <c r="D2" i="20"/>
  <c r="D1" i="20"/>
  <c r="A28" i="36"/>
  <c r="B27" i="36"/>
  <c r="A27" i="36"/>
  <c r="B26" i="36"/>
  <c r="A26" i="36"/>
  <c r="B25" i="36"/>
  <c r="A25" i="36"/>
  <c r="B24" i="36"/>
  <c r="A24" i="36"/>
  <c r="B23" i="36"/>
  <c r="A23" i="36"/>
  <c r="B22" i="36"/>
  <c r="A22" i="36"/>
  <c r="B21" i="36"/>
  <c r="A21" i="36"/>
  <c r="A20" i="36"/>
  <c r="B19" i="36"/>
  <c r="A19" i="36"/>
  <c r="B18" i="36"/>
  <c r="A18" i="36"/>
  <c r="B17" i="36"/>
  <c r="A17" i="36"/>
  <c r="A16" i="36"/>
  <c r="A15" i="36"/>
  <c r="A14" i="36"/>
  <c r="A13" i="36"/>
  <c r="A12" i="36"/>
  <c r="A11" i="36"/>
  <c r="A10" i="36"/>
  <c r="A9" i="36"/>
  <c r="A28" i="35"/>
  <c r="A27" i="35"/>
  <c r="A26" i="35"/>
  <c r="B25" i="35"/>
  <c r="A25" i="35"/>
  <c r="B24" i="35"/>
  <c r="A24" i="35"/>
  <c r="B23" i="35"/>
  <c r="A23" i="35"/>
  <c r="B22" i="35"/>
  <c r="A22" i="35"/>
  <c r="B21" i="35"/>
  <c r="A21" i="35"/>
  <c r="A20" i="35"/>
  <c r="A19" i="35"/>
  <c r="A18" i="35"/>
  <c r="B17" i="35"/>
  <c r="A17" i="35"/>
  <c r="A16" i="35"/>
  <c r="A15" i="35"/>
  <c r="A14" i="35"/>
  <c r="A13" i="35"/>
  <c r="A12" i="35"/>
  <c r="A11" i="35"/>
  <c r="A10" i="35"/>
  <c r="A9" i="35"/>
  <c r="N8" i="9"/>
  <c r="R8" i="9" s="1"/>
  <c r="N9" i="9"/>
  <c r="N11" i="9"/>
  <c r="A8" i="9"/>
  <c r="K9" i="9"/>
  <c r="K11" i="9"/>
  <c r="R11" i="9" s="1"/>
  <c r="K8" i="9"/>
  <c r="F10" i="15"/>
  <c r="C10" i="31" s="1"/>
  <c r="F12" i="15"/>
  <c r="F13" i="15"/>
  <c r="C13" i="31" s="1"/>
  <c r="E13" i="36" s="1"/>
  <c r="F17" i="15"/>
  <c r="C17" i="31"/>
  <c r="E17" i="31" s="1"/>
  <c r="G17" i="36" s="1"/>
  <c r="F18" i="15"/>
  <c r="C18" i="31" s="1"/>
  <c r="E18" i="31" s="1"/>
  <c r="G18" i="36" s="1"/>
  <c r="F20" i="15"/>
  <c r="C20" i="31" s="1"/>
  <c r="E20" i="36" s="1"/>
  <c r="F21" i="15"/>
  <c r="C21" i="31"/>
  <c r="E21" i="31" s="1"/>
  <c r="G21" i="36" s="1"/>
  <c r="F22" i="15"/>
  <c r="C22" i="31"/>
  <c r="E22" i="36" s="1"/>
  <c r="F24" i="15"/>
  <c r="C24" i="31"/>
  <c r="E24" i="31" s="1"/>
  <c r="G24" i="36" s="1"/>
  <c r="F25" i="15"/>
  <c r="C25" i="31"/>
  <c r="E25" i="31" s="1"/>
  <c r="G25" i="36" s="1"/>
  <c r="F26" i="15"/>
  <c r="C26" i="31"/>
  <c r="E26" i="31" s="1"/>
  <c r="G26" i="36" s="1"/>
  <c r="F28" i="15"/>
  <c r="C28" i="31" s="1"/>
  <c r="E22" i="31"/>
  <c r="G22" i="36" s="1"/>
  <c r="E18" i="36"/>
  <c r="E21" i="36"/>
  <c r="C12" i="31"/>
  <c r="E12" i="36" s="1"/>
  <c r="A10" i="31"/>
  <c r="B8" i="9"/>
  <c r="A11" i="31"/>
  <c r="A9" i="31"/>
  <c r="A12" i="31"/>
  <c r="A13" i="31"/>
  <c r="A14" i="31"/>
  <c r="A15" i="31"/>
  <c r="A16" i="31"/>
  <c r="A17" i="31"/>
  <c r="B17" i="31"/>
  <c r="A18" i="31"/>
  <c r="B18" i="31"/>
  <c r="A19" i="31"/>
  <c r="A20" i="31"/>
  <c r="A21" i="31"/>
  <c r="B21" i="31"/>
  <c r="A22" i="31"/>
  <c r="B22" i="31"/>
  <c r="A23" i="31"/>
  <c r="A24" i="31"/>
  <c r="B24" i="31"/>
  <c r="A25" i="31"/>
  <c r="B25" i="31"/>
  <c r="A26" i="31"/>
  <c r="B26" i="31"/>
  <c r="A27" i="31"/>
  <c r="A28" i="31"/>
  <c r="A17" i="15"/>
  <c r="B17" i="15"/>
  <c r="A18" i="15"/>
  <c r="B18" i="15"/>
  <c r="A19" i="15"/>
  <c r="A20" i="15"/>
  <c r="A21" i="15"/>
  <c r="B21" i="15"/>
  <c r="A22" i="15"/>
  <c r="B22" i="15"/>
  <c r="A23" i="15"/>
  <c r="A24" i="15"/>
  <c r="B24" i="15"/>
  <c r="A25" i="15"/>
  <c r="B25" i="15"/>
  <c r="A26" i="15"/>
  <c r="B26" i="15"/>
  <c r="A27" i="15"/>
  <c r="A28" i="15"/>
  <c r="B9" i="31"/>
  <c r="A16" i="15"/>
  <c r="A15" i="15"/>
  <c r="A14" i="15"/>
  <c r="A13" i="15"/>
  <c r="A12" i="15"/>
  <c r="A11" i="15"/>
  <c r="A10" i="15"/>
  <c r="A9" i="15"/>
  <c r="R25" i="9" l="1"/>
  <c r="M16" i="15"/>
  <c r="E16" i="36"/>
  <c r="M14" i="15"/>
  <c r="D28" i="9" s="1"/>
  <c r="T28" i="9" s="1"/>
  <c r="T29" i="9" s="1"/>
  <c r="T30" i="9" s="1"/>
  <c r="T31" i="9" s="1"/>
  <c r="E14" i="36"/>
  <c r="E14" i="15"/>
  <c r="C13" i="36"/>
  <c r="C20" i="9"/>
  <c r="C12" i="9"/>
  <c r="C10" i="36"/>
  <c r="B11" i="31"/>
  <c r="B11" i="15"/>
  <c r="B10" i="35"/>
  <c r="B10" i="31"/>
  <c r="B10" i="36"/>
  <c r="B16" i="35"/>
  <c r="B16" i="36"/>
  <c r="B16" i="31"/>
  <c r="B16" i="15"/>
  <c r="B15" i="36"/>
  <c r="B15" i="15"/>
  <c r="B14" i="31"/>
  <c r="B14" i="36"/>
  <c r="B14" i="15"/>
  <c r="B14" i="35"/>
  <c r="B13" i="31"/>
  <c r="B13" i="15"/>
  <c r="B13" i="36"/>
  <c r="B24" i="9"/>
  <c r="N16" i="15"/>
  <c r="D16" i="31" s="1"/>
  <c r="F16" i="36" s="1"/>
  <c r="D16" i="36"/>
  <c r="D36" i="9"/>
  <c r="T36" i="9" s="1"/>
  <c r="T37" i="9" s="1"/>
  <c r="T38" i="9" s="1"/>
  <c r="T39" i="9" s="1"/>
  <c r="D68" i="9"/>
  <c r="D24" i="36"/>
  <c r="N24" i="15"/>
  <c r="D24" i="31" s="1"/>
  <c r="F24" i="36" s="1"/>
  <c r="D24" i="9"/>
  <c r="N13" i="15"/>
  <c r="D13" i="31" s="1"/>
  <c r="F13" i="36" s="1"/>
  <c r="D13" i="36"/>
  <c r="U52" i="9"/>
  <c r="C20" i="35"/>
  <c r="E20" i="35" s="1"/>
  <c r="G20" i="35" s="1"/>
  <c r="H20" i="36"/>
  <c r="J20" i="36" s="1"/>
  <c r="L20" i="36" s="1"/>
  <c r="N20" i="36" s="1"/>
  <c r="M20" i="36" s="1"/>
  <c r="P20" i="36" s="1"/>
  <c r="D28" i="36"/>
  <c r="N28" i="15"/>
  <c r="D28" i="31" s="1"/>
  <c r="F28" i="36" s="1"/>
  <c r="D84" i="9"/>
  <c r="T84" i="9" s="1"/>
  <c r="T85" i="9" s="1"/>
  <c r="T86" i="9" s="1"/>
  <c r="T87" i="9" s="1"/>
  <c r="T24" i="9"/>
  <c r="T25" i="9" s="1"/>
  <c r="T26" i="9" s="1"/>
  <c r="T27" i="9" s="1"/>
  <c r="T56" i="9"/>
  <c r="B27" i="15"/>
  <c r="B23" i="15"/>
  <c r="B19" i="15"/>
  <c r="B27" i="31"/>
  <c r="B23" i="31"/>
  <c r="B19" i="31"/>
  <c r="B15" i="31"/>
  <c r="E26" i="36"/>
  <c r="B19" i="35"/>
  <c r="B10" i="15"/>
  <c r="C18" i="36"/>
  <c r="C20" i="36"/>
  <c r="B80" i="9"/>
  <c r="F9" i="15"/>
  <c r="C9" i="31" s="1"/>
  <c r="E9" i="36" s="1"/>
  <c r="C60" i="9"/>
  <c r="M27" i="15"/>
  <c r="M23" i="15"/>
  <c r="M19" i="15"/>
  <c r="N19" i="15" s="1"/>
  <c r="D19" i="31" s="1"/>
  <c r="F19" i="36" s="1"/>
  <c r="M15" i="15"/>
  <c r="D15" i="36" s="1"/>
  <c r="M11" i="15"/>
  <c r="D16" i="9" s="1"/>
  <c r="T16" i="9" s="1"/>
  <c r="T17" i="9" s="1"/>
  <c r="T18" i="9" s="1"/>
  <c r="T19" i="9" s="1"/>
  <c r="R23" i="9"/>
  <c r="R33" i="9"/>
  <c r="R34" i="9"/>
  <c r="R39" i="9"/>
  <c r="R49" i="9"/>
  <c r="R50" i="9"/>
  <c r="R55" i="9"/>
  <c r="R65" i="9"/>
  <c r="R66" i="9"/>
  <c r="R71" i="9"/>
  <c r="B15" i="35"/>
  <c r="B12" i="36"/>
  <c r="B20" i="36"/>
  <c r="B28" i="36"/>
  <c r="M12" i="15"/>
  <c r="R19" i="9"/>
  <c r="R20" i="9"/>
  <c r="R21" i="9"/>
  <c r="R36" i="9"/>
  <c r="S36" i="9" s="1"/>
  <c r="S37" i="9" s="1"/>
  <c r="S38" i="9" s="1"/>
  <c r="S39" i="9" s="1"/>
  <c r="R37" i="9"/>
  <c r="R52" i="9"/>
  <c r="R53" i="9"/>
  <c r="R68" i="9"/>
  <c r="R69" i="9"/>
  <c r="E24" i="36"/>
  <c r="B12" i="15"/>
  <c r="B20" i="15"/>
  <c r="B28" i="31"/>
  <c r="E17" i="36"/>
  <c r="R9" i="9"/>
  <c r="C72" i="9"/>
  <c r="R79" i="9"/>
  <c r="R82" i="9"/>
  <c r="R83" i="9"/>
  <c r="R87" i="9"/>
  <c r="C19" i="36"/>
  <c r="C48" i="9"/>
  <c r="N15" i="15"/>
  <c r="D15" i="31" s="1"/>
  <c r="F15" i="36" s="1"/>
  <c r="E28" i="36"/>
  <c r="E28" i="31"/>
  <c r="G28" i="36" s="1"/>
  <c r="E27" i="15"/>
  <c r="F27" i="15"/>
  <c r="C27" i="31" s="1"/>
  <c r="C15" i="36"/>
  <c r="C32" i="9"/>
  <c r="S40" i="9"/>
  <c r="S41" i="9" s="1"/>
  <c r="S42" i="9" s="1"/>
  <c r="S43" i="9" s="1"/>
  <c r="F15" i="15"/>
  <c r="C15" i="31" s="1"/>
  <c r="N14" i="15"/>
  <c r="D14" i="31" s="1"/>
  <c r="F14" i="36" s="1"/>
  <c r="E23" i="15"/>
  <c r="F23" i="15"/>
  <c r="C23" i="31" s="1"/>
  <c r="S57" i="9"/>
  <c r="S58" i="9" s="1"/>
  <c r="S59" i="9" s="1"/>
  <c r="T57" i="9"/>
  <c r="T58" i="9" s="1"/>
  <c r="T59" i="9" s="1"/>
  <c r="T80" i="9"/>
  <c r="T81" i="9" s="1"/>
  <c r="T82" i="9" s="1"/>
  <c r="T83" i="9" s="1"/>
  <c r="E20" i="31"/>
  <c r="G20" i="36" s="1"/>
  <c r="E13" i="31"/>
  <c r="G13" i="36" s="1"/>
  <c r="E25" i="36"/>
  <c r="N20" i="15"/>
  <c r="D20" i="31" s="1"/>
  <c r="F20" i="36" s="1"/>
  <c r="S84" i="9"/>
  <c r="S85" i="9" s="1"/>
  <c r="S86" i="9" s="1"/>
  <c r="S87" i="9" s="1"/>
  <c r="D80" i="9"/>
  <c r="D64" i="9"/>
  <c r="T64" i="9" s="1"/>
  <c r="T65" i="9" s="1"/>
  <c r="T66" i="9" s="1"/>
  <c r="T67" i="9" s="1"/>
  <c r="S72" i="9"/>
  <c r="B76" i="9"/>
  <c r="B26" i="35"/>
  <c r="B44" i="9"/>
  <c r="B18" i="35"/>
  <c r="D76" i="9"/>
  <c r="D26" i="36"/>
  <c r="D60" i="9"/>
  <c r="T60" i="9" s="1"/>
  <c r="T61" i="9" s="1"/>
  <c r="T62" i="9" s="1"/>
  <c r="T63" i="9" s="1"/>
  <c r="D22" i="36"/>
  <c r="D18" i="36"/>
  <c r="D44" i="9"/>
  <c r="T44" i="9" s="1"/>
  <c r="T45" i="9" s="1"/>
  <c r="T46" i="9" s="1"/>
  <c r="T47" i="9" s="1"/>
  <c r="M10" i="15"/>
  <c r="D10" i="36" s="1"/>
  <c r="S48" i="9"/>
  <c r="S49" i="9" s="1"/>
  <c r="S50" i="9" s="1"/>
  <c r="S51" i="9" s="1"/>
  <c r="S73" i="9"/>
  <c r="S74" i="9" s="1"/>
  <c r="S75" i="9" s="1"/>
  <c r="T76" i="9"/>
  <c r="T77" i="9" s="1"/>
  <c r="T78" i="9" s="1"/>
  <c r="T79" i="9" s="1"/>
  <c r="D25" i="36"/>
  <c r="D72" i="9"/>
  <c r="T72" i="9" s="1"/>
  <c r="T73" i="9" s="1"/>
  <c r="T74" i="9" s="1"/>
  <c r="T75" i="9" s="1"/>
  <c r="C36" i="9"/>
  <c r="C16" i="36"/>
  <c r="D19" i="36"/>
  <c r="D48" i="9"/>
  <c r="T48" i="9" s="1"/>
  <c r="T49" i="9" s="1"/>
  <c r="T50" i="9" s="1"/>
  <c r="T51" i="9" s="1"/>
  <c r="F19" i="15"/>
  <c r="C19" i="31" s="1"/>
  <c r="F11" i="15"/>
  <c r="C11" i="31" s="1"/>
  <c r="E11" i="36" s="1"/>
  <c r="N26" i="15"/>
  <c r="D26" i="31" s="1"/>
  <c r="F26" i="36" s="1"/>
  <c r="D52" i="9"/>
  <c r="T52" i="9" s="1"/>
  <c r="T53" i="9" s="1"/>
  <c r="T54" i="9" s="1"/>
  <c r="T55" i="9" s="1"/>
  <c r="B84" i="9"/>
  <c r="B28" i="35"/>
  <c r="B52" i="9"/>
  <c r="B20" i="35"/>
  <c r="B20" i="9"/>
  <c r="B12" i="35"/>
  <c r="S12" i="9"/>
  <c r="S13" i="9" s="1"/>
  <c r="S14" i="9" s="1"/>
  <c r="S15" i="9" s="1"/>
  <c r="C10" i="35" s="1"/>
  <c r="E10" i="35" s="1"/>
  <c r="C76" i="9"/>
  <c r="S76" i="9" s="1"/>
  <c r="S77" i="9" s="1"/>
  <c r="S78" i="9" s="1"/>
  <c r="S79" i="9" s="1"/>
  <c r="C26" i="36"/>
  <c r="D17" i="36"/>
  <c r="D40" i="9"/>
  <c r="T40" i="9" s="1"/>
  <c r="T41" i="9" s="1"/>
  <c r="T42" i="9" s="1"/>
  <c r="T43" i="9" s="1"/>
  <c r="S45" i="9"/>
  <c r="S46" i="9" s="1"/>
  <c r="S47" i="9" s="1"/>
  <c r="S60" i="9"/>
  <c r="S61" i="9" s="1"/>
  <c r="S62" i="9" s="1"/>
  <c r="S63" i="9" s="1"/>
  <c r="S68" i="9"/>
  <c r="S69" i="9" s="1"/>
  <c r="S70" i="9" s="1"/>
  <c r="S71" i="9" s="1"/>
  <c r="T68" i="9"/>
  <c r="T69" i="9" s="1"/>
  <c r="T70" i="9" s="1"/>
  <c r="T71" i="9" s="1"/>
  <c r="R24" i="9"/>
  <c r="S24" i="9" s="1"/>
  <c r="S25" i="9" s="1"/>
  <c r="S26" i="9" s="1"/>
  <c r="S27" i="9" s="1"/>
  <c r="R32" i="9"/>
  <c r="R40" i="9"/>
  <c r="R48" i="9"/>
  <c r="R56" i="9"/>
  <c r="R64" i="9"/>
  <c r="R72" i="9"/>
  <c r="C11" i="36"/>
  <c r="C16" i="9"/>
  <c r="S16" i="9" s="1"/>
  <c r="S17" i="9" s="1"/>
  <c r="S18" i="9" s="1"/>
  <c r="S19" i="9" s="1"/>
  <c r="D12" i="9"/>
  <c r="T12" i="9" s="1"/>
  <c r="T13" i="9" s="1"/>
  <c r="T14" i="9" s="1"/>
  <c r="T15" i="9" s="1"/>
  <c r="I10" i="36" s="1"/>
  <c r="K10" i="36" s="1"/>
  <c r="D10" i="35"/>
  <c r="F10" i="35" s="1"/>
  <c r="N10" i="15"/>
  <c r="D10" i="31" s="1"/>
  <c r="F10" i="36" s="1"/>
  <c r="E10" i="36"/>
  <c r="D8" i="9"/>
  <c r="T8" i="9" s="1"/>
  <c r="T9" i="9" s="1"/>
  <c r="T10" i="9" s="1"/>
  <c r="T11" i="9" s="1"/>
  <c r="N9" i="15"/>
  <c r="D9" i="31" s="1"/>
  <c r="C8" i="9"/>
  <c r="S8" i="9" s="1"/>
  <c r="S9" i="9" s="1"/>
  <c r="S10" i="9" s="1"/>
  <c r="S11" i="9" s="1"/>
  <c r="B9" i="35"/>
  <c r="B9" i="36"/>
  <c r="B11" i="35"/>
  <c r="B11" i="36"/>
  <c r="S32" i="9" l="1"/>
  <c r="S33" i="9" s="1"/>
  <c r="S34" i="9" s="1"/>
  <c r="S35" i="9" s="1"/>
  <c r="U32" i="9" s="1"/>
  <c r="S20" i="9"/>
  <c r="S21" i="9" s="1"/>
  <c r="S22" i="9" s="1"/>
  <c r="S23" i="9" s="1"/>
  <c r="U20" i="9" s="1"/>
  <c r="E16" i="31"/>
  <c r="G16" i="36" s="1"/>
  <c r="D32" i="9"/>
  <c r="T32" i="9" s="1"/>
  <c r="T33" i="9" s="1"/>
  <c r="T34" i="9" s="1"/>
  <c r="T35" i="9" s="1"/>
  <c r="V32" i="9" s="1"/>
  <c r="D14" i="36"/>
  <c r="E14" i="31"/>
  <c r="G14" i="36" s="1"/>
  <c r="C14" i="36"/>
  <c r="C28" i="9"/>
  <c r="S28" i="9" s="1"/>
  <c r="S29" i="9" s="1"/>
  <c r="S30" i="9" s="1"/>
  <c r="S31" i="9" s="1"/>
  <c r="N11" i="15"/>
  <c r="D11" i="31" s="1"/>
  <c r="F11" i="36" s="1"/>
  <c r="D11" i="36"/>
  <c r="H10" i="36"/>
  <c r="J10" i="36" s="1"/>
  <c r="L10" i="36"/>
  <c r="N10" i="36" s="1"/>
  <c r="M10" i="36" s="1"/>
  <c r="P10" i="36" s="1"/>
  <c r="V12" i="9"/>
  <c r="E11" i="31"/>
  <c r="G11" i="36" s="1"/>
  <c r="G10" i="35"/>
  <c r="D23" i="36"/>
  <c r="N23" i="15"/>
  <c r="D23" i="31" s="1"/>
  <c r="F23" i="36" s="1"/>
  <c r="D27" i="36"/>
  <c r="N27" i="15"/>
  <c r="D27" i="31" s="1"/>
  <c r="F27" i="36" s="1"/>
  <c r="E10" i="31"/>
  <c r="G10" i="36" s="1"/>
  <c r="N12" i="15"/>
  <c r="D12" i="31" s="1"/>
  <c r="D12" i="36"/>
  <c r="D20" i="9"/>
  <c r="T20" i="9" s="1"/>
  <c r="T21" i="9" s="1"/>
  <c r="T22" i="9" s="1"/>
  <c r="T23" i="9" s="1"/>
  <c r="D28" i="35"/>
  <c r="F28" i="35" s="1"/>
  <c r="V84" i="9"/>
  <c r="I28" i="36"/>
  <c r="K28" i="36" s="1"/>
  <c r="U76" i="9"/>
  <c r="H26" i="36"/>
  <c r="J26" i="36" s="1"/>
  <c r="L26" i="36" s="1"/>
  <c r="N26" i="36" s="1"/>
  <c r="M26" i="36" s="1"/>
  <c r="P26" i="36" s="1"/>
  <c r="C26" i="35"/>
  <c r="E26" i="35" s="1"/>
  <c r="G26" i="35" s="1"/>
  <c r="V72" i="9"/>
  <c r="I25" i="36"/>
  <c r="K25" i="36" s="1"/>
  <c r="D25" i="35"/>
  <c r="F25" i="35" s="1"/>
  <c r="U84" i="9"/>
  <c r="H28" i="36"/>
  <c r="J28" i="36" s="1"/>
  <c r="L28" i="36" s="1"/>
  <c r="N28" i="36" s="1"/>
  <c r="M28" i="36" s="1"/>
  <c r="P28" i="36" s="1"/>
  <c r="C28" i="35"/>
  <c r="E28" i="35" s="1"/>
  <c r="G28" i="35" s="1"/>
  <c r="V80" i="9"/>
  <c r="D27" i="35"/>
  <c r="F27" i="35" s="1"/>
  <c r="I27" i="36"/>
  <c r="K27" i="36" s="1"/>
  <c r="V16" i="9"/>
  <c r="D11" i="35"/>
  <c r="F11" i="35" s="1"/>
  <c r="I11" i="36"/>
  <c r="K11" i="36" s="1"/>
  <c r="U68" i="9"/>
  <c r="C24" i="35"/>
  <c r="E24" i="35" s="1"/>
  <c r="G24" i="35" s="1"/>
  <c r="H24" i="36"/>
  <c r="J24" i="36" s="1"/>
  <c r="L24" i="36" s="1"/>
  <c r="N24" i="36" s="1"/>
  <c r="M24" i="36" s="1"/>
  <c r="P24" i="36" s="1"/>
  <c r="C15" i="35"/>
  <c r="E15" i="35" s="1"/>
  <c r="U60" i="9"/>
  <c r="C22" i="35"/>
  <c r="E22" i="35" s="1"/>
  <c r="G22" i="35" s="1"/>
  <c r="H22" i="36"/>
  <c r="J22" i="36" s="1"/>
  <c r="L22" i="36" s="1"/>
  <c r="N22" i="36" s="1"/>
  <c r="M22" i="36" s="1"/>
  <c r="P22" i="36" s="1"/>
  <c r="V40" i="9"/>
  <c r="I17" i="36"/>
  <c r="K17" i="36" s="1"/>
  <c r="D17" i="35"/>
  <c r="F17" i="35" s="1"/>
  <c r="V64" i="9"/>
  <c r="D23" i="35"/>
  <c r="F23" i="35" s="1"/>
  <c r="I23" i="36"/>
  <c r="K23" i="36" s="1"/>
  <c r="U72" i="9"/>
  <c r="H25" i="36"/>
  <c r="J25" i="36" s="1"/>
  <c r="L25" i="36" s="1"/>
  <c r="N25" i="36" s="1"/>
  <c r="M25" i="36" s="1"/>
  <c r="P25" i="36" s="1"/>
  <c r="C25" i="35"/>
  <c r="E25" i="35" s="1"/>
  <c r="G25" i="35" s="1"/>
  <c r="V68" i="9"/>
  <c r="I24" i="36"/>
  <c r="K24" i="36" s="1"/>
  <c r="D24" i="35"/>
  <c r="F24" i="35" s="1"/>
  <c r="V76" i="9"/>
  <c r="D26" i="35"/>
  <c r="F26" i="35" s="1"/>
  <c r="I26" i="36"/>
  <c r="K26" i="36" s="1"/>
  <c r="U12" i="9"/>
  <c r="V36" i="9"/>
  <c r="I16" i="36"/>
  <c r="K16" i="36" s="1"/>
  <c r="D16" i="35"/>
  <c r="F16" i="35" s="1"/>
  <c r="D13" i="35"/>
  <c r="F13" i="35" s="1"/>
  <c r="I13" i="36"/>
  <c r="K13" i="36" s="1"/>
  <c r="V24" i="9"/>
  <c r="U56" i="9"/>
  <c r="H21" i="36"/>
  <c r="J21" i="36" s="1"/>
  <c r="L21" i="36" s="1"/>
  <c r="N21" i="36" s="1"/>
  <c r="M21" i="36" s="1"/>
  <c r="P21" i="36" s="1"/>
  <c r="C21" i="35"/>
  <c r="E21" i="35" s="1"/>
  <c r="G21" i="35" s="1"/>
  <c r="E15" i="36"/>
  <c r="E15" i="31"/>
  <c r="G15" i="36" s="1"/>
  <c r="V56" i="9"/>
  <c r="D21" i="35"/>
  <c r="F21" i="35" s="1"/>
  <c r="I21" i="36"/>
  <c r="K21" i="36" s="1"/>
  <c r="U36" i="9"/>
  <c r="H16" i="36"/>
  <c r="J16" i="36" s="1"/>
  <c r="C16" i="35"/>
  <c r="E16" i="35" s="1"/>
  <c r="G16" i="35" s="1"/>
  <c r="E19" i="31"/>
  <c r="G19" i="36" s="1"/>
  <c r="E19" i="36"/>
  <c r="U24" i="9"/>
  <c r="C13" i="35"/>
  <c r="E13" i="35" s="1"/>
  <c r="G13" i="35" s="1"/>
  <c r="H13" i="36"/>
  <c r="J13" i="36" s="1"/>
  <c r="L13" i="36" s="1"/>
  <c r="N13" i="36" s="1"/>
  <c r="M13" i="36" s="1"/>
  <c r="P13" i="36" s="1"/>
  <c r="U48" i="9"/>
  <c r="C19" i="35"/>
  <c r="E19" i="35" s="1"/>
  <c r="G19" i="35" s="1"/>
  <c r="H19" i="36"/>
  <c r="J19" i="36" s="1"/>
  <c r="L19" i="36" s="1"/>
  <c r="N19" i="36" s="1"/>
  <c r="M19" i="36" s="1"/>
  <c r="P19" i="36" s="1"/>
  <c r="U40" i="9"/>
  <c r="C17" i="35"/>
  <c r="E17" i="35" s="1"/>
  <c r="G17" i="35" s="1"/>
  <c r="H17" i="36"/>
  <c r="J17" i="36" s="1"/>
  <c r="L17" i="36" s="1"/>
  <c r="N17" i="36" s="1"/>
  <c r="M17" i="36" s="1"/>
  <c r="P17" i="36" s="1"/>
  <c r="E27" i="36"/>
  <c r="E27" i="31"/>
  <c r="G27" i="36" s="1"/>
  <c r="U44" i="9"/>
  <c r="H18" i="36"/>
  <c r="J18" i="36" s="1"/>
  <c r="L18" i="36" s="1"/>
  <c r="N18" i="36" s="1"/>
  <c r="M18" i="36" s="1"/>
  <c r="P18" i="36" s="1"/>
  <c r="C18" i="35"/>
  <c r="E18" i="35" s="1"/>
  <c r="G18" i="35" s="1"/>
  <c r="V44" i="9"/>
  <c r="D18" i="35"/>
  <c r="F18" i="35" s="1"/>
  <c r="I18" i="36"/>
  <c r="K18" i="36" s="1"/>
  <c r="C64" i="9"/>
  <c r="S64" i="9" s="1"/>
  <c r="S65" i="9" s="1"/>
  <c r="S66" i="9" s="1"/>
  <c r="S67" i="9" s="1"/>
  <c r="C23" i="36"/>
  <c r="K12" i="31"/>
  <c r="E13" i="37" s="1"/>
  <c r="V28" i="9"/>
  <c r="I14" i="36"/>
  <c r="K14" i="36" s="1"/>
  <c r="D14" i="35"/>
  <c r="F14" i="35" s="1"/>
  <c r="I20" i="36"/>
  <c r="K20" i="36" s="1"/>
  <c r="D20" i="35"/>
  <c r="F20" i="35" s="1"/>
  <c r="V52" i="9"/>
  <c r="V48" i="9"/>
  <c r="D19" i="35"/>
  <c r="F19" i="35" s="1"/>
  <c r="I19" i="36"/>
  <c r="K19" i="36" s="1"/>
  <c r="V60" i="9"/>
  <c r="D22" i="35"/>
  <c r="F22" i="35" s="1"/>
  <c r="I22" i="36"/>
  <c r="K22" i="36" s="1"/>
  <c r="E23" i="31"/>
  <c r="G23" i="36" s="1"/>
  <c r="E23" i="36"/>
  <c r="C27" i="36"/>
  <c r="C80" i="9"/>
  <c r="S80" i="9" s="1"/>
  <c r="S81" i="9" s="1"/>
  <c r="S82" i="9" s="1"/>
  <c r="S83" i="9" s="1"/>
  <c r="K11" i="31"/>
  <c r="E12" i="37" s="1"/>
  <c r="U16" i="9"/>
  <c r="H11" i="36"/>
  <c r="J11" i="36" s="1"/>
  <c r="C11" i="35"/>
  <c r="E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D15" i="35" l="1"/>
  <c r="F15" i="35" s="1"/>
  <c r="H15" i="36"/>
  <c r="J15" i="36" s="1"/>
  <c r="I15" i="36"/>
  <c r="K15" i="36" s="1"/>
  <c r="C12" i="35"/>
  <c r="E12" i="35" s="1"/>
  <c r="H12" i="36"/>
  <c r="J12" i="36" s="1"/>
  <c r="L16" i="36"/>
  <c r="N16" i="36" s="1"/>
  <c r="M16" i="36" s="1"/>
  <c r="P16" i="36" s="1"/>
  <c r="G15" i="35"/>
  <c r="L15" i="36"/>
  <c r="N15" i="36" s="1"/>
  <c r="M15" i="36" s="1"/>
  <c r="P15" i="36" s="1"/>
  <c r="C14" i="35"/>
  <c r="E14" i="35" s="1"/>
  <c r="G14" i="35" s="1"/>
  <c r="U28" i="9"/>
  <c r="H14" i="36"/>
  <c r="J14" i="36" s="1"/>
  <c r="L14" i="36" s="1"/>
  <c r="N14" i="36" s="1"/>
  <c r="M14" i="36" s="1"/>
  <c r="P14" i="36" s="1"/>
  <c r="G11" i="35"/>
  <c r="K9" i="31"/>
  <c r="E10" i="37" s="1"/>
  <c r="F12" i="36"/>
  <c r="E12" i="31"/>
  <c r="G12" i="36" s="1"/>
  <c r="B14" i="33" s="1"/>
  <c r="L11" i="36"/>
  <c r="N11" i="36" s="1"/>
  <c r="M11" i="36" s="1"/>
  <c r="P11" i="36" s="1"/>
  <c r="V20" i="9"/>
  <c r="D12" i="35"/>
  <c r="F12" i="35" s="1"/>
  <c r="I12" i="36"/>
  <c r="K12" i="36" s="1"/>
  <c r="L12" i="36" s="1"/>
  <c r="N12" i="36" s="1"/>
  <c r="M12" i="36" s="1"/>
  <c r="P12" i="36" s="1"/>
  <c r="I11" i="31"/>
  <c r="C12" i="37" s="1"/>
  <c r="U64" i="9"/>
  <c r="H23" i="36"/>
  <c r="J23" i="36" s="1"/>
  <c r="L23" i="36" s="1"/>
  <c r="N23" i="36" s="1"/>
  <c r="M23" i="36" s="1"/>
  <c r="P23" i="36" s="1"/>
  <c r="C23" i="35"/>
  <c r="E23" i="35" s="1"/>
  <c r="G23" i="35" s="1"/>
  <c r="H27" i="36"/>
  <c r="J27" i="36" s="1"/>
  <c r="L27" i="36" s="1"/>
  <c r="N27" i="36" s="1"/>
  <c r="M27" i="36" s="1"/>
  <c r="P27" i="36" s="1"/>
  <c r="U80" i="9"/>
  <c r="C27" i="35"/>
  <c r="E27" i="35" s="1"/>
  <c r="G27" i="35" s="1"/>
  <c r="F9" i="35"/>
  <c r="K9" i="36" s="1"/>
  <c r="I9" i="36"/>
  <c r="E9" i="35"/>
  <c r="H9" i="36"/>
  <c r="G12" i="35" l="1"/>
  <c r="B16" i="33"/>
  <c r="B17"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B21" i="33"/>
  <c r="C16" i="33"/>
  <c r="C15" i="33"/>
  <c r="C17" i="33"/>
  <c r="D18" i="33"/>
  <c r="E18" i="33" s="1"/>
  <c r="E14" i="33" l="1"/>
  <c r="E17" i="33"/>
  <c r="D21" i="33"/>
  <c r="E16" i="33"/>
  <c r="E15" i="33"/>
</calcChain>
</file>

<file path=xl/sharedStrings.xml><?xml version="1.0" encoding="utf-8"?>
<sst xmlns="http://schemas.openxmlformats.org/spreadsheetml/2006/main" count="861" uniqueCount="342">
  <si>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</si>
  <si>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</si>
  <si>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</si>
  <si>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</si>
  <si>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</si>
  <si>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</si>
  <si>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</si>
  <si>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</si>
  <si>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</si>
  <si>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</si>
  <si>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</si>
  <si>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</si>
  <si>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</si>
  <si>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</si>
  <si>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</si>
  <si>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</si>
  <si>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</si>
  <si>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</si>
  <si>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</si>
  <si>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</si>
  <si>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</si>
  <si>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</si>
  <si>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</si>
  <si>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</si>
  <si>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</si>
  <si>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</si>
  <si>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</si>
  <si>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</si>
  <si>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</si>
  <si>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</si>
  <si>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</si>
  <si>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</si>
  <si>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</si>
  <si>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</si>
  <si>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</si>
  <si>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</si>
  <si>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</si>
  <si>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</si>
  <si>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</si>
  <si>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</si>
  <si>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</si>
  <si>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</si>
  <si>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</si>
  <si>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</si>
  <si>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</si>
  <si>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</si>
  <si>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</si>
  <si>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</si>
  <si>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</si>
  <si>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</si>
  <si>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</si>
  <si>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</si>
  <si>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</si>
  <si>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</si>
  <si>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</si>
  <si>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</si>
  <si>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</si>
  <si>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</si>
  <si>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</si>
  <si>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</si>
  <si>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</si>
  <si>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</si>
  <si>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</si>
  <si>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</si>
  <si>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</si>
  <si>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</si>
  <si>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</si>
  <si>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</si>
  <si>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</si>
  <si>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</si>
  <si>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</si>
  <si>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</si>
  <si>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</si>
  <si>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</si>
  <si>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</si>
  <si>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</si>
  <si>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</si>
  <si>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</si>
  <si>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</si>
  <si>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</si>
  <si>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</si>
  <si>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</si>
  <si>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</si>
  <si>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</si>
  <si>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</si>
  <si>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</si>
  <si>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</si>
  <si>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</si>
  <si>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</si>
  <si>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</si>
  <si>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</si>
  <si>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</si>
  <si>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</si>
  <si>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</si>
  <si>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</si>
  <si>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</si>
  <si>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</si>
  <si>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</si>
  <si>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</si>
  <si>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</si>
  <si>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</si>
  <si>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</si>
  <si>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</si>
  <si>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</si>
  <si>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</si>
  <si>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</si>
  <si>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</si>
  <si>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</si>
  <si>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</si>
  <si>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</si>
  <si>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</si>
  <si>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</si>
  <si>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</si>
  <si>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</si>
  <si>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</si>
  <si>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</si>
  <si>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</si>
  <si>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</si>
  <si>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</si>
  <si>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</si>
  <si>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</si>
  <si>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</si>
  <si>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</si>
  <si>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</si>
  <si>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</si>
  <si>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</si>
  <si>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</si>
  <si>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</si>
  <si>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</si>
  <si>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</si>
  <si>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</si>
  <si>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</si>
  <si>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</si>
  <si>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</si>
  <si>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</si>
  <si>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</si>
  <si>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</si>
  <si>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</si>
  <si>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</si>
  <si>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</si>
  <si>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</si>
  <si>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</si>
  <si>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</si>
  <si>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</si>
  <si>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</si>
  <si>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</si>
  <si>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</si>
  <si>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</si>
  <si>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</si>
  <si>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</si>
  <si>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</si>
  <si>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</si>
  <si>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</si>
  <si>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</si>
  <si>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</si>
  <si>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</si>
  <si>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</si>
  <si>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</si>
  <si>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</si>
  <si>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</si>
  <si>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</si>
  <si>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</si>
  <si>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</si>
  <si>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</si>
  <si>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</si>
  <si>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</si>
  <si>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</si>
  <si>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</si>
  <si>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</si>
  <si>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</si>
  <si>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</si>
  <si>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</si>
  <si>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</si>
  <si>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</si>
  <si>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</si>
  <si>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</si>
  <si>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</si>
  <si>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</si>
  <si>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</si>
  <si>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</si>
  <si>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</si>
  <si>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</si>
  <si>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</si>
  <si>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</si>
  <si>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</si>
  <si>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</si>
  <si>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</si>
  <si>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</si>
  <si>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</si>
  <si>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</si>
  <si>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</si>
  <si>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</si>
  <si>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</si>
  <si>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</si>
  <si>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</si>
  <si>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</si>
  <si>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</si>
  <si>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</si>
  <si>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</si>
  <si>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</si>
  <si>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</si>
  <si>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</si>
  <si>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</si>
  <si>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</si>
  <si>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</si>
  <si>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</si>
  <si>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</si>
  <si>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</si>
  <si>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</si>
  <si>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</si>
  <si>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</si>
  <si>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</si>
  <si>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</si>
  <si>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</si>
  <si>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</si>
  <si>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</si>
  <si>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</si>
  <si>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</si>
  <si>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</si>
  <si>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</si>
  <si>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</si>
  <si>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</si>
  <si>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</si>
  <si>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</si>
  <si>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</si>
  <si>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</si>
  <si>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</si>
  <si>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</si>
  <si>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</si>
  <si>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</si>
  <si>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</si>
  <si>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</si>
  <si>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</si>
  <si>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</si>
  <si>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</si>
  <si>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</si>
  <si>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</si>
  <si>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</si>
  <si>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</si>
  <si>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</si>
  <si>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</si>
  <si>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</si>
  <si>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</si>
  <si>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</si>
  <si>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</si>
  <si>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</si>
  <si>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</si>
  <si>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</si>
  <si>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</si>
  <si>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</si>
  <si>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</si>
  <si>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</si>
  <si>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</si>
  <si>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</si>
  <si>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</si>
  <si>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</si>
  <si>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</si>
  <si>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</si>
  <si>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</si>
  <si>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</si>
  <si>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</si>
  <si>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</si>
  <si>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</si>
  <si>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</si>
  <si>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</si>
  <si>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</si>
  <si>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</si>
  <si>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</si>
  <si>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</si>
  <si>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</si>
  <si>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</si>
  <si>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</si>
  <si>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</si>
  <si>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</si>
  <si>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</si>
  <si>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</si>
  <si>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</si>
  <si>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</si>
  <si>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</si>
  <si>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</si>
  <si>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</si>
  <si>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</si>
  <si>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</si>
  <si>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</si>
  <si>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AYUDAS DIAGNOSTICAS</t>
  </si>
  <si>
    <t xml:space="preserve">Brindar una atención oportuna y humanizada, garantizando procedimientos de buena calidad, con el fin de entregar unos resultados confiables que faciliten la planeación del cuidado y tratamiento de los usuarios. </t>
  </si>
  <si>
    <t>por deficiencia en la fase pre analítica del proceso,</t>
  </si>
  <si>
    <t>debido a errores humanos y desapego a protocolos de la entidad que incluyen tanto al que recibe como al que da la información.</t>
  </si>
  <si>
    <t>por reporte de resultados errado,</t>
  </si>
  <si>
    <t>debido a la forma de interpretar los resultados erradamente y desapego a protocolos por parte de los profesionales.</t>
  </si>
  <si>
    <t>Coordinadora de ayudas diagnósticas y todo su equipo de trabajo,</t>
  </si>
  <si>
    <t xml:space="preserve">realza control de incidentes (toma de muestra / corrobora la muestra frente al sistema / filtro continuo de proceso), </t>
  </si>
  <si>
    <t>con el objetivo de minimizar en todo lo posible el impacto negativo que pueda generar.</t>
  </si>
  <si>
    <t>Coordinadora de ayudas diagnosticas,</t>
  </si>
  <si>
    <t>con el fin de minimizar  el impacto negativo que pueda generar en la organización, de forma que la calidad del servicio se mantenga.</t>
  </si>
  <si>
    <t>Mantener controles que se vienen trabajando</t>
  </si>
  <si>
    <t>Coordinadora de Ayudas Diagnosticas</t>
  </si>
  <si>
    <t>Mensualmente realizan pedido de insumos a cada proveedor, como evidencia tienen el cuadro de pedidos por proveedor.</t>
  </si>
  <si>
    <t>Se realiza seguimiento mediante indicador del POA, denominado “% de aplicación de protocolo en toma de muestras (calidad de las muestras hemolizadas, coaguladas, repetidas)", con una meta de 99% , el cual para el segundo trimestre 99,78% dando cumplimiento al análisis definido por la OAP y cuenta con su respectiva ficha técnica.</t>
  </si>
  <si>
    <t>Cuentan con un indicador en el POA, el cual le hacen seguimiento trimestralmente, denominado "%  de resultados entregados sin errorr-" con una meta de 99% , el cual para el segundo trimestre 99,99%  da cumplimiento al análisis definido por la OAP, y con su respectiva ficha técnica definida.</t>
  </si>
  <si>
    <t>debido a desapego a los protocolos propios del proceso e ingreso de información errada.</t>
  </si>
  <si>
    <t>debido a la baja demanda de los servicios hospitalarios y desapego a la estrategia FEFO.</t>
  </si>
  <si>
    <t>por encuesta de donación mal diligenciada,</t>
  </si>
  <si>
    <t>por hemocomponentes vencidos,</t>
  </si>
  <si>
    <t>por ausencia en la entrega de formatos de transfusión y bolsas vacías al servicio transfusional,</t>
  </si>
  <si>
    <t>debido a la carencia de cierre de ciclo de proceso de trasfusión</t>
  </si>
  <si>
    <t>por Inoportunidad en la atención del paciente,</t>
  </si>
  <si>
    <t>debido a la ausencia de revisión de los censos en el sistema DGH, condiciones propias de paciente y falta de preparación del mismo.</t>
  </si>
  <si>
    <t xml:space="preserve"> por daño de equipos para toma de estudios en radiología,</t>
  </si>
  <si>
    <t>debido a la ausencia de mantenimiento y el uso inadecuado de los equipos.</t>
  </si>
  <si>
    <t>por ausencia de reactivos e insumos en Banco de Sangre,</t>
  </si>
  <si>
    <t>debido a la no captación de unidades ni procesamiento de pruebas infecciosas e inmunohematógicas, causas administrativas, conflicto armado, cierre de vías, entre otros factores que afectan a la llegada de insumos.</t>
  </si>
  <si>
    <t>Coordinadora de ayudas diagnósticas y su equipo de trabajo.</t>
  </si>
  <si>
    <t xml:space="preserve"> realiza auditoria por pares y control de incidentes,</t>
  </si>
  <si>
    <t xml:space="preserve">Médico y/o bacteriólogo (a), </t>
  </si>
  <si>
    <t>cada vez que diligencia la encuesta debe llenarla sin enmendaduras y con claridad frente a los datos del paciente. Se diligencia encuesta por la seguridad de la sangre a recolectar,</t>
  </si>
  <si>
    <t xml:space="preserve"> con el fin de evitar errores.   </t>
  </si>
  <si>
    <t xml:space="preserve">Bacteriólogo y auxiliar del área de la salud, </t>
  </si>
  <si>
    <t>diariamente verifican el estado de hemocomponentes en los sitios de almacenamiento con la estrategia FEFO,</t>
  </si>
  <si>
    <t xml:space="preserve">con el fin de controlar los vencimientos. </t>
  </si>
  <si>
    <t>Aux. area de la salud bajo supervisión de Prof. Univ.</t>
  </si>
  <si>
    <t xml:space="preserve">Se apegan al protocolo FIFO (primero en entrar, primero en salir), y diariamente se revisa el cumplimiento del apego, y cada cambio de turno revisan que lo mismo que haya en físico este en el software Delphin, </t>
  </si>
  <si>
    <t>con el fin de evitar que haya unidades</t>
  </si>
  <si>
    <t>Prof. Univ.</t>
  </si>
  <si>
    <t>Realiza seguimiento al control de transfusión y bolsas vacías entregadas en los diferentes servicios, cada 24 horas se hace el seguimiento,</t>
  </si>
  <si>
    <t>con el fin de controlar el retorno de bolsas.</t>
  </si>
  <si>
    <t>Medico de banco de sangre,</t>
  </si>
  <si>
    <t>en las rondas de hemo vigilancia verifica que , todo lo que haya enviado a los servicios retorne al servicio transfusional,</t>
  </si>
  <si>
    <t xml:space="preserve"> con el fin de que haya cierre efectivo del proceso. </t>
  </si>
  <si>
    <t>Tecnólogos de radiología, secretaria de recepción y auxiliares de enfermería,</t>
  </si>
  <si>
    <t xml:space="preserve"> con el objetivo de minimizar esperas prolongadas y oportunidad en el cuidado del tratamiento de pacientes a través de los formatos FRRAD-15, FRRAD-33, FRRAD-34, FRRAD-36, FRRAD-37 y bitácoras de funciones FRRAD-13, FRRAD-29, FRRAD-30, FRRAD-31, FRRAD-32.</t>
  </si>
  <si>
    <t>revisan constantemente el sistema DGH, para verificar el número de solicitudes y programan la atención de acuerdo a la prioridad de atenciones que son controladas y supervisadas con los registros y cumplimientos de funciones de manera diaria,</t>
  </si>
  <si>
    <t>Prof. Esp. ayudas Diagnosticas,</t>
  </si>
  <si>
    <t xml:space="preserve"> está pendiente al cumplimiento del cronograma mantenimiento preventivo de los equipos por parte del area de mantenimiento</t>
  </si>
  <si>
    <t>con el fin de evitar daños en los mimos.</t>
  </si>
  <si>
    <t>realiza un cronograma de suministros que necesitan y generan un pedido mensual de los mismos,</t>
  </si>
  <si>
    <t xml:space="preserve">  haciendo reservas de insumos.</t>
  </si>
  <si>
    <t xml:space="preserve">Para la encuesta, se tiene 5 filtros de revisión, los cuales cada donante firma, posteriormente se hace revisión del 100% de las encuestas, ficha clínica y autoexclusión, por parte de la directora de Banco de Sangre, quien revisa si hay faltantes o errores y firma final de revisión.
Evidencias: Proceso de auditoría de encuestas FRBSA-082; Encuesta FRBSA-076; Ficha clínica del donante FRBSA-077; Formato de autoexclusión FRBSA078 diligenciados. </t>
  </si>
  <si>
    <t>Personal semanalmente revisa y verifica que estén totalmente diligenciados y actualizados el Registro diario de inspección de hemocomponentes servicio transfusional y las actas de incineración, con el fin de evitar que se transfunda un hemocomponente vencido.
Evidencia: FRSTR014 Registro diario de inspección de hemocomponentes servicio transfusional; Actas de incineración del sistema E-Delphy</t>
  </si>
  <si>
    <t>Cuando llega la solicitud de transfusión de hemocomponentes, el personal del servicio, toma la muestra para realizar las respectivas pruebas de compatibilidad, revisa que haya disponibilidad del hemocomponentes, según solicitud médica y procede al envió al servicio donde fue solicitado el hemocomponente con el respectivo formato.
Evidencia: Formato de envío de hemocomponentes diligenciado.</t>
  </si>
  <si>
    <t>El personal se apega a los protocolos establecidos en el proceso, teniendo en cuenta el tiempo de entrega de estudios radiológicos.
Evidencia: Formatos diligenciados: FRRAD-015/33/34/36/37/13/29/30/31/32</t>
  </si>
  <si>
    <t>Cuando se dañan los equipos o esté pendiente mantenimiento de los mismos, Prof. Esp. De Ayudas Diagnosticas, se comunica con el area de mantenimiento para su respectiva revisión
Evidencia: Copia del reporte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</si>
</sst>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6" zoomScale="98" zoomScaleNormal="98" workbookViewId="0">
      <pane xSplit="2" topLeftCell="D1" activePane="topRight" state="frozen"/>
      <selection pane="topRight" activeCell="D16" sqref="D16"/>
    </sheetView>
  </sheetViews>
  <sheetFormatPr baseColWidth="10" defaultColWidth="11.42578125" defaultRowHeight="14.25" x14ac:dyDescent="0.25"/>
  <cols>
    <col min="1" max="1" width="21.42578125" style="10" customWidth="1"/>
    <col min="2" max="2" width="28.85546875" style="10" customWidth="1"/>
    <col min="3" max="3" width="26" style="10" customWidth="1"/>
    <col min="4" max="4" width="32.28515625" style="10" customWidth="1"/>
    <col min="5" max="5" width="40.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284</v>
      </c>
      <c r="E4" s="400"/>
      <c r="F4" s="168" t="s">
        <v>207</v>
      </c>
      <c r="G4" s="165">
        <v>44866</v>
      </c>
    </row>
    <row r="5" spans="1:9" ht="58.5" customHeight="1" x14ac:dyDescent="0.25">
      <c r="A5" s="19" t="s">
        <v>158</v>
      </c>
      <c r="B5" s="398" t="s">
        <v>285</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85.5" x14ac:dyDescent="0.25">
      <c r="A9" s="2" t="s">
        <v>13</v>
      </c>
      <c r="B9" s="2" t="s">
        <v>142</v>
      </c>
      <c r="C9" s="2" t="s">
        <v>286</v>
      </c>
      <c r="D9" s="2" t="s">
        <v>287</v>
      </c>
      <c r="E9" s="167" t="str">
        <f>+CONCATENATE(B9," ",C9," ",D9)</f>
        <v>Posibilidad de pérdida Económica y Reputacional por deficiencia en la fase pre analítica del proceso, debido a errores humanos y desapego a protocolos de la entidad que incluyen tanto al que recibe como al que da la información.</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142</v>
      </c>
      <c r="C10" s="2" t="s">
        <v>288</v>
      </c>
      <c r="D10" s="2" t="s">
        <v>289</v>
      </c>
      <c r="E10" s="167" t="str">
        <f t="shared" ref="E10:E28" si="0">+CONCATENATE(B10," ",C10," ",D10)</f>
        <v>Posibilidad de pérdida Económica y Reputacional por reporte de resultados errado, debido a la forma de interpretar los resultados erradamente y desapego a protocolos por parte de los profesionales.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15</v>
      </c>
      <c r="B11" s="2" t="s">
        <v>142</v>
      </c>
      <c r="C11" s="2" t="s">
        <v>302</v>
      </c>
      <c r="D11" s="2" t="s">
        <v>300</v>
      </c>
      <c r="E11" s="167" t="str">
        <f t="shared" si="0"/>
        <v>Posibilidad de pérdida Económica y Reputacional por encuesta de donación mal diligenciada, debido a desapego a los protocolos propios del proceso e ingreso de información errada.</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303</v>
      </c>
      <c r="D12" s="2" t="s">
        <v>301</v>
      </c>
      <c r="E12" s="167" t="str">
        <f t="shared" si="0"/>
        <v>Posibilidad de pérdida Económica y Reputacional por hemocomponentes vencidos, debido a la baja demanda de los servicios hospitalarios y desapego a la estrategia FEFO.</v>
      </c>
      <c r="F12" s="3" t="s">
        <v>160</v>
      </c>
      <c r="G12" s="3"/>
      <c r="H12" s="183" t="str">
        <f>+IF(F12='11 FORMULAS'!$B$4,'11 FORMULAS'!$C$4,IF(F12='11 FORMULAS'!$B$6,'11 FORMULAS'!$C$6,IF(F12='11 FORMULAS'!$B$8,'11 FORMULAS'!$C$8,IF(F12='11 FORMULAS'!$B$10,'11 FORMULAS'!$C$10,""))))</f>
        <v>Procesos</v>
      </c>
      <c r="I12" s="183" t="str">
        <f t="shared" si="1"/>
        <v>Procesos</v>
      </c>
    </row>
    <row r="13" spans="1:9" ht="71.25" x14ac:dyDescent="0.25">
      <c r="A13" s="2" t="s">
        <v>17</v>
      </c>
      <c r="B13" s="2" t="s">
        <v>141</v>
      </c>
      <c r="C13" s="2" t="s">
        <v>304</v>
      </c>
      <c r="D13" s="2" t="s">
        <v>305</v>
      </c>
      <c r="E13" s="167" t="str">
        <f t="shared" si="0"/>
        <v>Posibilidad de pérdida Reputacional por ausencia en la entrega de formatos de transfusión y bolsas vacías al servicio transfusional, debido a la carencia de cierre de ciclo de proceso de trasfusión</v>
      </c>
      <c r="F13" s="3" t="s">
        <v>160</v>
      </c>
      <c r="G13" s="3"/>
      <c r="H13" s="183" t="str">
        <f>+IF(F13='11 FORMULAS'!$B$4,'11 FORMULAS'!$C$4,IF(F13='11 FORMULAS'!$B$6,'11 FORMULAS'!$C$6,IF(F13='11 FORMULAS'!$B$8,'11 FORMULAS'!$C$8,IF(F13='11 FORMULAS'!$B$10,'11 FORMULAS'!$C$10,""))))</f>
        <v>Procesos</v>
      </c>
      <c r="I13" s="183" t="str">
        <f t="shared" si="1"/>
        <v>Procesos</v>
      </c>
    </row>
    <row r="14" spans="1:9" ht="85.5" x14ac:dyDescent="0.25">
      <c r="A14" s="2" t="s">
        <v>18</v>
      </c>
      <c r="B14" s="2" t="s">
        <v>141</v>
      </c>
      <c r="C14" s="2" t="s">
        <v>306</v>
      </c>
      <c r="D14" s="2" t="s">
        <v>307</v>
      </c>
      <c r="E14" s="167" t="str">
        <f t="shared" si="0"/>
        <v>Posibilidad de pérdida Reputacional por Inoportunidad en la atención del paciente, debido a la ausencia de revisión de los censos en el sistema DGH, condiciones propias de paciente y falta de preparación del mismo.</v>
      </c>
      <c r="F14" s="3" t="s">
        <v>160</v>
      </c>
      <c r="G14" s="3"/>
      <c r="H14" s="183" t="str">
        <f>+IF(F14='11 FORMULAS'!$B$4,'11 FORMULAS'!$C$4,IF(F14='11 FORMULAS'!$B$6,'11 FORMULAS'!$C$6,IF(F14='11 FORMULAS'!$B$8,'11 FORMULAS'!$C$8,IF(F14='11 FORMULAS'!$B$10,'11 FORMULAS'!$C$10,""))))</f>
        <v>Procesos</v>
      </c>
      <c r="I14" s="183" t="str">
        <f t="shared" si="1"/>
        <v>Procesos</v>
      </c>
    </row>
    <row r="15" spans="1:9" ht="71.25" x14ac:dyDescent="0.25">
      <c r="A15" s="2" t="s">
        <v>19</v>
      </c>
      <c r="B15" s="2" t="s">
        <v>142</v>
      </c>
      <c r="C15" s="2" t="s">
        <v>308</v>
      </c>
      <c r="D15" s="2" t="s">
        <v>309</v>
      </c>
      <c r="E15" s="167" t="str">
        <f t="shared" si="0"/>
        <v>Posibilidad de pérdida Económica y Reputacional  por daño de equipos para toma de estudios en radiología, debido a la ausencia de mantenimiento y el uso inadecuado de los equipos.</v>
      </c>
      <c r="F15" s="3" t="s">
        <v>160</v>
      </c>
      <c r="G15" s="3"/>
      <c r="H15" s="183" t="str">
        <f>+IF(F15='11 FORMULAS'!$B$4,'11 FORMULAS'!$C$4,IF(F15='11 FORMULAS'!$B$6,'11 FORMULAS'!$C$6,IF(F15='11 FORMULAS'!$B$8,'11 FORMULAS'!$C$8,IF(F15='11 FORMULAS'!$B$10,'11 FORMULAS'!$C$10,""))))</f>
        <v>Procesos</v>
      </c>
      <c r="I15" s="183" t="str">
        <f t="shared" si="1"/>
        <v>Procesos</v>
      </c>
    </row>
    <row r="16" spans="1:9" ht="128.25" x14ac:dyDescent="0.25">
      <c r="A16" s="2" t="s">
        <v>20</v>
      </c>
      <c r="B16" s="2" t="s">
        <v>142</v>
      </c>
      <c r="C16" s="2" t="s">
        <v>310</v>
      </c>
      <c r="D16" s="2" t="s">
        <v>311</v>
      </c>
      <c r="E16" s="167" t="str">
        <f t="shared" si="0"/>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F16" s="3" t="s">
        <v>160</v>
      </c>
      <c r="G16" s="3"/>
      <c r="H16" s="183" t="str">
        <f>+IF(F16='11 FORMULAS'!$B$4,'11 FORMULAS'!$C$4,IF(F16='11 FORMULAS'!$B$6,'11 FORMULAS'!$C$6,IF(F16='11 FORMULAS'!$B$8,'11 FORMULAS'!$C$8,IF(F16='11 FORMULAS'!$B$10,'11 FORMULAS'!$C$10,""))))</f>
        <v>Procesos</v>
      </c>
      <c r="I16" s="183" t="str">
        <f t="shared" si="1"/>
        <v>Procesos</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7" sqref="A7"/>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AYUDAS DIAGNOSTICAS</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218">
        <v>50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83</v>
      </c>
      <c r="H9" s="194">
        <f>+IF(G9="","",IF(G9="N/A","",IF(OR(G9=$X$9,G9=$Y$9),$W$9,IF(OR(G9=$X$10,G9=$Y$10),$W$10,IF(OR(G9=$X$11,G9=$Y$11),$W$11,IF(OR(G9=$X$12,G9=$Y$12),$W$12,IF(OR(G9=$X$13,G9=$Y$13),$W$13)))))))</f>
        <v>0.2</v>
      </c>
      <c r="I9" s="200" t="str">
        <f t="shared" ref="I9:I28" si="3">+IF(G9="","",IF(G9="N/A","",IF(OR(G9=$X$9,G9=$Y$9),$V$9,IF(OR(G9=$X$10,G9=$Y$10),$V$10,IF(OR(G9=$X$11,G9=$Y$11),$V$11,IF(OR(G9=$X$12,G9=$Y$12),$V$12,IF(OR(G9=$X$13,G9=$Y$13),$V$13)))))))</f>
        <v>Leve</v>
      </c>
      <c r="J9" s="202" t="s">
        <v>66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Económica y Reputacional por reporte de resultados errado, debido a la forma de interpretar los resultados erradamente y desapego a protocolos por parte de los profesionales.</v>
      </c>
      <c r="C10" s="219">
        <v>2</v>
      </c>
      <c r="D10" s="191" t="str">
        <f t="shared" si="0"/>
        <v>La actividad que conlleva el riesgo se ejecuta como máximos 2 veces por año</v>
      </c>
      <c r="E10" s="192">
        <f t="shared" si="1"/>
        <v>0.2</v>
      </c>
      <c r="F10" s="32" t="str">
        <f t="shared" si="2"/>
        <v>Muy Baja</v>
      </c>
      <c r="G10" s="202" t="s">
        <v>67</v>
      </c>
      <c r="H10" s="194">
        <f t="shared" ref="H10:H28" si="6">+IF(G10="","",IF(G10="N/A","",IF(OR(G10=$X$9,G10=$Y$9),$W$9,IF(OR(G10=$X$10,G10=$Y$10),$W$10,IF(OR(G10=$X$11,G10=$Y$11),$W$11,IF(OR(G10=$X$12,G10=$Y$12),$W$12,IF(OR(G10=$X$13,G10=$Y$13),$W$13)))))))</f>
        <v>0.4</v>
      </c>
      <c r="I10" s="200" t="str">
        <f t="shared" si="3"/>
        <v>Menor</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Posibilidad de pérdida Económica y Reputacional por encuesta de donación mal diligenciada, debido a desapego a los protocolos propios del proceso e ingreso de información errada.</v>
      </c>
      <c r="C11" s="219">
        <v>50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Económica y Reputacional por hemocomponentes vencidos, debido a la baja demanda de los servicios hospitalarios y desapego a la estrategia FEFO.</v>
      </c>
      <c r="C12" s="219">
        <v>20</v>
      </c>
      <c r="D12" s="191" t="str">
        <f t="shared" si="0"/>
        <v>La actividad que conlleva el riesgo se ejecuta de 3 a 24 veces por año</v>
      </c>
      <c r="E12" s="192">
        <f t="shared" si="1"/>
        <v>0.4</v>
      </c>
      <c r="F12" s="32" t="str">
        <f t="shared" si="2"/>
        <v>Baja</v>
      </c>
      <c r="G12" s="202" t="s">
        <v>67</v>
      </c>
      <c r="H12" s="194">
        <f t="shared" si="6"/>
        <v>0.4</v>
      </c>
      <c r="I12" s="200" t="str">
        <f t="shared" si="3"/>
        <v>Menor</v>
      </c>
      <c r="J12" s="202" t="s">
        <v>68</v>
      </c>
      <c r="K12" s="194">
        <f t="shared" si="4"/>
        <v>0.4</v>
      </c>
      <c r="L12" s="200" t="str">
        <f t="shared" si="5"/>
        <v>Menor</v>
      </c>
      <c r="M12" s="226">
        <f t="shared" si="8"/>
        <v>0.4</v>
      </c>
      <c r="N12" s="227" t="str">
        <f t="shared" si="7"/>
        <v>Menor</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Reputacional por ausencia en la entrega de formatos de transfusión y bolsas vacías al servicio transfusional, debido a la carencia de cierre de ciclo de proceso de trasfusión</v>
      </c>
      <c r="C13" s="219">
        <v>5</v>
      </c>
      <c r="D13" s="191" t="str">
        <f t="shared" si="0"/>
        <v>La actividad que conlleva el riesgo se ejecuta de 3 a 24 veces por año</v>
      </c>
      <c r="E13" s="192">
        <f t="shared" si="1"/>
        <v>0.4</v>
      </c>
      <c r="F13" s="32" t="str">
        <f t="shared" si="2"/>
        <v>Baja</v>
      </c>
      <c r="G13" s="202"/>
      <c r="H13" s="194" t="str">
        <f t="shared" si="6"/>
        <v/>
      </c>
      <c r="I13" s="200" t="str">
        <f t="shared" si="3"/>
        <v/>
      </c>
      <c r="J13" s="202" t="s">
        <v>68</v>
      </c>
      <c r="K13" s="194">
        <f t="shared" si="4"/>
        <v>0.4</v>
      </c>
      <c r="L13" s="200" t="str">
        <f t="shared" si="5"/>
        <v>Menor</v>
      </c>
      <c r="M13" s="226">
        <f t="shared" si="8"/>
        <v>0.4</v>
      </c>
      <c r="N13" s="227" t="str">
        <f t="shared" si="7"/>
        <v>Menor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Posibilidad de pérdida Reputacional por Inoportunidad en la atención del paciente, debido a la ausencia de revisión de los censos en el sistema DGH, condiciones propias de paciente y falta de preparación del mismo.</v>
      </c>
      <c r="C14" s="219">
        <v>50</v>
      </c>
      <c r="D14" s="191" t="str">
        <f t="shared" si="0"/>
        <v>La actividad que conlleva el riesgo se ejecuta de 24 a 500 veces por año</v>
      </c>
      <c r="E14" s="192">
        <f t="shared" si="1"/>
        <v>0.6</v>
      </c>
      <c r="F14" s="32" t="str">
        <f t="shared" si="2"/>
        <v>Media</v>
      </c>
      <c r="G14" s="202"/>
      <c r="H14" s="194" t="str">
        <f t="shared" si="6"/>
        <v/>
      </c>
      <c r="I14" s="200" t="str">
        <f t="shared" si="3"/>
        <v/>
      </c>
      <c r="J14" s="202" t="s">
        <v>70</v>
      </c>
      <c r="K14" s="194">
        <f t="shared" si="4"/>
        <v>0.6</v>
      </c>
      <c r="L14" s="200" t="str">
        <f t="shared" si="5"/>
        <v>Moderado</v>
      </c>
      <c r="M14" s="226">
        <f t="shared" si="8"/>
        <v>0.6</v>
      </c>
      <c r="N14" s="227" t="str">
        <f t="shared" si="7"/>
        <v>Moderado</v>
      </c>
      <c r="P14" s="44"/>
      <c r="Q14" s="45"/>
      <c r="R14" s="189"/>
      <c r="S14" s="189"/>
      <c r="T14" s="46"/>
      <c r="V14" s="44"/>
      <c r="W14" s="45"/>
      <c r="X14" s="45" t="s">
        <v>144</v>
      </c>
      <c r="Y14" s="46" t="s">
        <v>144</v>
      </c>
    </row>
    <row r="15" spans="1:25" ht="75" x14ac:dyDescent="0.25">
      <c r="A15" s="31" t="str">
        <f>'2 CONTEXTO E IDENTIFICACIÓN'!A15</f>
        <v>R7</v>
      </c>
      <c r="B15" s="217" t="str">
        <f>+'2 CONTEXTO E IDENTIFICACIÓN'!E15</f>
        <v>Posibilidad de pérdida Económica y Reputacional  por daño de equipos para toma de estudios en radiología, debido a la ausencia de mantenimiento y el uso inadecuado de los equipos.</v>
      </c>
      <c r="C15" s="219">
        <v>5</v>
      </c>
      <c r="D15" s="191" t="str">
        <f t="shared" si="0"/>
        <v>La actividad que conlleva el riesgo se ejecuta de 3 a 24 veces por año</v>
      </c>
      <c r="E15" s="192">
        <f t="shared" si="1"/>
        <v>0.4</v>
      </c>
      <c r="F15" s="32" t="str">
        <f t="shared" si="2"/>
        <v>Baja</v>
      </c>
      <c r="G15" s="202" t="s">
        <v>69</v>
      </c>
      <c r="H15" s="194">
        <f t="shared" si="6"/>
        <v>0.6</v>
      </c>
      <c r="I15" s="200" t="str">
        <f t="shared" si="3"/>
        <v>Moderado</v>
      </c>
      <c r="J15" s="202" t="s">
        <v>70</v>
      </c>
      <c r="K15" s="194">
        <f t="shared" si="4"/>
        <v>0.6</v>
      </c>
      <c r="L15" s="200" t="str">
        <f t="shared" si="5"/>
        <v>Moderado</v>
      </c>
      <c r="M15" s="226">
        <f t="shared" si="8"/>
        <v>0.6</v>
      </c>
      <c r="N15" s="227" t="str">
        <f t="shared" si="7"/>
        <v>Moderado</v>
      </c>
    </row>
    <row r="16" spans="1:25" ht="114" x14ac:dyDescent="0.25">
      <c r="A16" s="31" t="str">
        <f>'2 CONTEXTO E IDENTIFICACIÓN'!A16</f>
        <v>R8</v>
      </c>
      <c r="B16" s="217"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219">
        <v>50</v>
      </c>
      <c r="D16" s="191" t="str">
        <f t="shared" si="0"/>
        <v>La actividad que conlleva el riesgo se ejecuta de 24 a 500 veces por año</v>
      </c>
      <c r="E16" s="192">
        <f t="shared" si="1"/>
        <v>0.6</v>
      </c>
      <c r="F16" s="32" t="str">
        <f t="shared" si="2"/>
        <v>Media</v>
      </c>
      <c r="G16" s="202" t="s">
        <v>69</v>
      </c>
      <c r="H16" s="194">
        <f t="shared" si="6"/>
        <v>0.6</v>
      </c>
      <c r="I16" s="200" t="str">
        <f t="shared" si="3"/>
        <v>Moderado</v>
      </c>
      <c r="J16" s="202" t="s">
        <v>70</v>
      </c>
      <c r="K16" s="194">
        <f t="shared" si="4"/>
        <v>0.6</v>
      </c>
      <c r="L16" s="200" t="str">
        <f t="shared" si="5"/>
        <v>Moderado</v>
      </c>
      <c r="M16" s="226">
        <f t="shared" si="8"/>
        <v>0.6</v>
      </c>
      <c r="N16" s="227" t="str">
        <f t="shared" si="7"/>
        <v>Moderado</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6" sqref="B16"/>
    </sheetView>
  </sheetViews>
  <sheetFormatPr baseColWidth="10" defaultColWidth="14.28515625" defaultRowHeight="12.75" x14ac:dyDescent="0.25"/>
  <cols>
    <col min="1" max="1" width="12.85546875" style="87" customWidth="1"/>
    <col min="2" max="2" width="39"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AYUDAS DIAGNOSTICAS</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06" t="str">
        <f>+'3 PROBABIL E IMPACTO INHERENTE'!F9</f>
        <v>Media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reporte de resultados errado, debido a la forma de interpretar los resultados erradamente y desapego a protocolos por parte de los profesionales.</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y Reputacional por encuesta de donación mal diligenciada, debido a desapego a los protocolos propios del proceso e ingreso de información errada.</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R1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R6  R8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hemocomponentes vencidos, debido a la baja demanda de los servicios hospitalarios y desapego a la estrategia FEFO.</v>
      </c>
      <c r="C12" s="106" t="str">
        <f>+'3 PROBABIL E IMPACTO INHERENTE'!F12</f>
        <v>Baja</v>
      </c>
      <c r="D12" s="106" t="str">
        <f>+'3 PROBABIL E IMPACTO INHERENTE'!N12</f>
        <v>Menor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R4 R5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R7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64.5" thickBot="1" x14ac:dyDescent="0.25">
      <c r="A13" s="104" t="str">
        <f>'2 CONTEXTO E IDENTIFICACIÓN'!A13</f>
        <v>R5</v>
      </c>
      <c r="B13" s="105" t="str">
        <f>+'2 CONTEXTO E IDENTIFICACIÓN'!E13</f>
        <v>Posibilidad de pérdida Reputacional por ausencia en la entrega de formatos de transfusión y bolsas vacías al servicio transfusional, debido a la carencia de cierre de ciclo de proceso de trasfusión</v>
      </c>
      <c r="C13" s="106" t="str">
        <f>+'3 PROBABIL E IMPACTO INHERENTE'!F13</f>
        <v>Baja</v>
      </c>
      <c r="D13" s="106" t="str">
        <f>+'3 PROBABIL E IMPACTO INHERENTE'!N13</f>
        <v>Menor</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76.5" x14ac:dyDescent="0.2">
      <c r="A14" s="104" t="str">
        <f>'2 CONTEXTO E IDENTIFICACIÓN'!A14</f>
        <v>R6</v>
      </c>
      <c r="B14" s="105" t="str">
        <f>+'2 CONTEXTO E IDENTIFICACIÓN'!E14</f>
        <v>Posibilidad de pérdida Reputacional por Inoportunidad en la atención del paciente, debido a la ausencia de revisión de los censos en el sistema DGH, condiciones propias de paciente y falta de preparación del mismo.</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63.75" x14ac:dyDescent="0.2">
      <c r="A15" s="104" t="str">
        <f>'2 CONTEXTO E IDENTIFICACIÓN'!A15</f>
        <v>R7</v>
      </c>
      <c r="B15" s="105" t="str">
        <f>+'2 CONTEXTO E IDENTIFICACIÓN'!E15</f>
        <v>Posibilidad de pérdida Económica y Reputacional  por daño de equipos para toma de estudios en radiología, debido a la ausencia de mantenimiento y el uso inadecuado de los equipos.</v>
      </c>
      <c r="C15" s="106" t="str">
        <f>+'3 PROBABIL E IMPACTO INHERENTE'!F15</f>
        <v>Baja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102" x14ac:dyDescent="0.2">
      <c r="A16" s="104" t="str">
        <f>'2 CONTEXTO E IDENTIFICACIÓN'!A16</f>
        <v>R8</v>
      </c>
      <c r="B16" s="10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106" t="str">
        <f>+'3 PROBABIL E IMPACTO INHERENTE'!F16</f>
        <v>Media</v>
      </c>
      <c r="D16" s="106" t="str">
        <f>+'3 PROBABIL E IMPACTO INHERENTE'!N16</f>
        <v>Moderado</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7.28515625" style="55" customWidth="1"/>
    <col min="2" max="2" width="32.42578125" style="55" customWidth="1"/>
    <col min="3" max="3" width="15.5703125" style="55" customWidth="1"/>
    <col min="4" max="4" width="11.5703125" style="55" customWidth="1"/>
    <col min="5" max="5" width="10.140625" style="55" customWidth="1"/>
    <col min="6" max="6" width="32.28515625" style="55" customWidth="1"/>
    <col min="7" max="7" width="36.140625" style="55" customWidth="1"/>
    <col min="8" max="8" width="35.42578125" style="55" customWidth="1"/>
    <col min="9" max="9" width="53.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29.25" customHeight="1"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4" customHeight="1" x14ac:dyDescent="0.25">
      <c r="A4" s="19" t="s">
        <v>157</v>
      </c>
      <c r="B4" s="410" t="str">
        <f>+IF('2 CONTEXTO E IDENTIFICACIÓN'!$D$4="","",'2 CONTEXTO E IDENTIFICACIÓN'!$D$4)</f>
        <v>AYUDAS DIAGNOSTICAS</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5.5" x14ac:dyDescent="0.25">
      <c r="A8" s="452" t="str">
        <f>'2 CONTEXTO E IDENTIFICACIÓN'!A9</f>
        <v>R1</v>
      </c>
      <c r="B8" s="455" t="str">
        <f>+'2 CONTEXTO E IDENTIFICACIÓN'!E9</f>
        <v>Posibilidad de pérdida Económica y Reputacional por deficiencia en la fase pre analítica del proceso, debido a errores humanos y desapego a protocolos de la entidad que incluyen tanto al que recibe como al que da la información.</v>
      </c>
      <c r="C8" s="432">
        <f>+'3 PROBABIL E IMPACTO INHERENTE'!E9</f>
        <v>0.6</v>
      </c>
      <c r="D8" s="435">
        <f>+'3 PROBABIL E IMPACTO INHERENTE'!M9</f>
        <v>0.2</v>
      </c>
      <c r="E8" s="68">
        <v>1</v>
      </c>
      <c r="F8" s="71" t="s">
        <v>290</v>
      </c>
      <c r="G8" s="71" t="s">
        <v>291</v>
      </c>
      <c r="H8" s="71" t="s">
        <v>292</v>
      </c>
      <c r="I8" s="318" t="str">
        <f t="shared" ref="I8:I39" si="0">+CONCATENATE(F8," ",G8," ",H8)</f>
        <v>Coordinadora de ayudas diagnósticas y todo su equipo de trabajo, realza control de incidentes (toma de muestra / corrobora la muestra frente al sistema / filtro continuo de proceso),  con el objetivo de minimizar en todo lo posible el impacto negativo que pueda generar.</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0.2</v>
      </c>
      <c r="U8" s="458">
        <f>+IF(S11="","",S11)</f>
        <v>0.36</v>
      </c>
      <c r="V8" s="461">
        <f>+IF(T11="","",T11)</f>
        <v>0.2</v>
      </c>
      <c r="X8" s="41" t="s">
        <v>59</v>
      </c>
      <c r="Y8" s="36">
        <v>0.41</v>
      </c>
      <c r="Z8" s="35">
        <v>0.6</v>
      </c>
    </row>
    <row r="9" spans="1:26" ht="29.45" customHeight="1" x14ac:dyDescent="0.25">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0.36</v>
      </c>
      <c r="T9" s="334">
        <f>IF(L9='11 FORMULAS'!$P$6,T8-(T8*R9),T8)</f>
        <v>0.2</v>
      </c>
      <c r="U9" s="459"/>
      <c r="V9" s="462"/>
      <c r="X9" s="42" t="s">
        <v>61</v>
      </c>
      <c r="Y9" s="36">
        <v>0.61</v>
      </c>
      <c r="Z9" s="35">
        <v>0.8</v>
      </c>
    </row>
    <row r="10" spans="1:26" ht="29.4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0.36</v>
      </c>
      <c r="T10" s="334">
        <f>IF(L10='11 FORMULAS'!$P$6,T9-(T9*R10),T9)</f>
        <v>0.2</v>
      </c>
      <c r="U10" s="459"/>
      <c r="V10" s="462"/>
      <c r="X10" s="43" t="s">
        <v>62</v>
      </c>
      <c r="Y10" s="36">
        <v>0.81</v>
      </c>
      <c r="Z10" s="35">
        <v>1</v>
      </c>
    </row>
    <row r="11" spans="1:26" ht="29.4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0.2</v>
      </c>
      <c r="U11" s="460"/>
      <c r="V11" s="463"/>
      <c r="X11" s="44"/>
      <c r="Y11" s="45"/>
      <c r="Z11" s="46"/>
    </row>
    <row r="12" spans="1:26" ht="71.25" x14ac:dyDescent="0.25">
      <c r="A12" s="452" t="str">
        <f>'2 CONTEXTO E IDENTIFICACIÓN'!A10</f>
        <v>R2</v>
      </c>
      <c r="B12" s="455" t="str">
        <f>+'2 CONTEXTO E IDENTIFICACIÓN'!E10</f>
        <v>Posibilidad de pérdida Económica y Reputacional por reporte de resultados errado, debido a la forma de interpretar los resultados erradamente y desapego a protocolos por parte de los profesionales.</v>
      </c>
      <c r="C12" s="432">
        <f>+'3 PROBABIL E IMPACTO INHERENTE'!E10</f>
        <v>0.2</v>
      </c>
      <c r="D12" s="435">
        <f>+'3 PROBABIL E IMPACTO INHERENTE'!M10</f>
        <v>0.4</v>
      </c>
      <c r="E12" s="68">
        <v>1</v>
      </c>
      <c r="F12" s="71" t="s">
        <v>312</v>
      </c>
      <c r="G12" s="71" t="s">
        <v>313</v>
      </c>
      <c r="H12" s="71" t="s">
        <v>294</v>
      </c>
      <c r="I12" s="318" t="str">
        <f t="shared" si="0"/>
        <v>Coordinadora de ayudas diagnósticas y su equipo de trabajo.  realiza auditoria por pares y control de incidentes, con el fin de minimizar  el impacto negativo que pueda generar en la organización, de forma que la calidad del servicio se mantenga.</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0.12</v>
      </c>
      <c r="T12" s="333">
        <f>IF(L12='11 FORMULAS'!$P$6,D12-(D12*R12),D12)</f>
        <v>0.4</v>
      </c>
      <c r="U12" s="458">
        <f>+IF(S15="","",S15)</f>
        <v>0.12</v>
      </c>
      <c r="V12" s="461">
        <f>+IF(T15="","",T15)</f>
        <v>0.4</v>
      </c>
      <c r="X12" s="329"/>
      <c r="Y12" s="330"/>
      <c r="Z12" s="330"/>
    </row>
    <row r="13" spans="1:26" ht="29.45" customHeight="1"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0.12</v>
      </c>
      <c r="T13" s="334">
        <f>IF(L13='11 FORMULAS'!$P$6,T12-(T12*R13),T12)</f>
        <v>0.4</v>
      </c>
      <c r="U13" s="459"/>
      <c r="V13" s="462"/>
      <c r="X13" s="329"/>
      <c r="Y13" s="330"/>
      <c r="Z13" s="330"/>
    </row>
    <row r="14" spans="1:26" ht="29.4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0.12</v>
      </c>
      <c r="T14" s="334">
        <f>IF(L14='11 FORMULAS'!$P$6,T13-(T13*R14),T13)</f>
        <v>0.4</v>
      </c>
      <c r="U14" s="459"/>
      <c r="V14" s="462"/>
      <c r="X14" s="329"/>
      <c r="Y14" s="330"/>
      <c r="Z14" s="330"/>
    </row>
    <row r="15" spans="1:26" ht="29.4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0.12</v>
      </c>
      <c r="T15" s="335">
        <f>IF(L15='11 FORMULAS'!$P$6,T14-(T14*R15),T14)</f>
        <v>0.4</v>
      </c>
      <c r="U15" s="460"/>
      <c r="V15" s="463"/>
    </row>
    <row r="16" spans="1:26" ht="85.5" x14ac:dyDescent="0.25">
      <c r="A16" s="452" t="str">
        <f>'2 CONTEXTO E IDENTIFICACIÓN'!A11</f>
        <v>R3</v>
      </c>
      <c r="B16" s="455" t="str">
        <f>+'2 CONTEXTO E IDENTIFICACIÓN'!E11</f>
        <v>Posibilidad de pérdida Económica y Reputacional por encuesta de donación mal diligenciada, debido a desapego a los protocolos propios del proceso e ingreso de información errada.</v>
      </c>
      <c r="C16" s="432">
        <f>+'3 PROBABIL E IMPACTO INHERENTE'!E11</f>
        <v>0.6</v>
      </c>
      <c r="D16" s="435">
        <f>+'3 PROBABIL E IMPACTO INHERENTE'!M11</f>
        <v>0.6</v>
      </c>
      <c r="E16" s="68">
        <v>1</v>
      </c>
      <c r="F16" s="71" t="s">
        <v>314</v>
      </c>
      <c r="G16" s="71" t="s">
        <v>315</v>
      </c>
      <c r="H16" s="71" t="s">
        <v>316</v>
      </c>
      <c r="I16" s="318" t="str">
        <f t="shared" si="0"/>
        <v xml:space="preserve">Médico y/o bacteriólogo (a),  cada vez que diligencia la encuesta debe llenarla sin enmendaduras y con claridad frente a los datos del paciente. Se diligencia encuesta por la seguridad de la sangre a recolectar,  con el fin de evitar errores.   </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0.36</v>
      </c>
      <c r="T16" s="333">
        <f>IF(L16='11 FORMULAS'!$P$6,D16-(D16*R16),D16)</f>
        <v>0.6</v>
      </c>
      <c r="U16" s="458">
        <f>+IF(S19="","",S19)</f>
        <v>0.36</v>
      </c>
      <c r="V16" s="461">
        <f>+IF(T19="","",T19)</f>
        <v>0.6</v>
      </c>
      <c r="X16" s="329"/>
      <c r="Y16" s="330"/>
      <c r="Z16" s="330"/>
    </row>
    <row r="17" spans="1:26" ht="29.45"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0.36</v>
      </c>
      <c r="T17" s="334">
        <f>IF(L17='11 FORMULAS'!$P$6,T16-(T16*R17),T16)</f>
        <v>0.6</v>
      </c>
      <c r="U17" s="459"/>
      <c r="V17" s="462"/>
      <c r="X17" s="329"/>
      <c r="Y17" s="330"/>
      <c r="Z17" s="330"/>
    </row>
    <row r="18" spans="1:26" ht="29.4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0.36</v>
      </c>
      <c r="T18" s="334">
        <f>IF(L18='11 FORMULAS'!$P$6,T17-(T17*R18),T17)</f>
        <v>0.6</v>
      </c>
      <c r="U18" s="459"/>
      <c r="V18" s="462"/>
      <c r="X18" s="329"/>
      <c r="Y18" s="330"/>
      <c r="Z18" s="330"/>
    </row>
    <row r="19" spans="1:26" ht="29.4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0.36</v>
      </c>
      <c r="T19" s="335">
        <f>IF(L19='11 FORMULAS'!$P$6,T18-(T18*R19),T18)</f>
        <v>0.6</v>
      </c>
      <c r="U19" s="460"/>
      <c r="V19" s="463"/>
    </row>
    <row r="20" spans="1:26" ht="75.75" customHeight="1" x14ac:dyDescent="0.25">
      <c r="A20" s="452" t="str">
        <f>'2 CONTEXTO E IDENTIFICACIÓN'!A12</f>
        <v>R4</v>
      </c>
      <c r="B20" s="455" t="str">
        <f>+'2 CONTEXTO E IDENTIFICACIÓN'!E12</f>
        <v>Posibilidad de pérdida Económica y Reputacional por hemocomponentes vencidos, debido a la baja demanda de los servicios hospitalarios y desapego a la estrategia FEFO.</v>
      </c>
      <c r="C20" s="432">
        <f>+'3 PROBABIL E IMPACTO INHERENTE'!E12</f>
        <v>0.4</v>
      </c>
      <c r="D20" s="435">
        <f>+'3 PROBABIL E IMPACTO INHERENTE'!M12</f>
        <v>0.4</v>
      </c>
      <c r="E20" s="68">
        <v>1</v>
      </c>
      <c r="F20" s="71" t="s">
        <v>317</v>
      </c>
      <c r="G20" s="71" t="s">
        <v>318</v>
      </c>
      <c r="H20" s="71" t="s">
        <v>319</v>
      </c>
      <c r="I20" s="318" t="str">
        <f t="shared" si="0"/>
        <v xml:space="preserve">Bacteriólogo y auxiliar del área de la salud,  diariamente verifican el estado de hemocomponentes en los sitios de almacenamiento con la estrategia FEFO, con el fin de controlar los vencimientos. </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0.4</v>
      </c>
      <c r="U20" s="458">
        <f>+IF(S23="","",S23)</f>
        <v>0.14399999999999999</v>
      </c>
      <c r="V20" s="461">
        <f>+IF(T23="","",T23)</f>
        <v>0.4</v>
      </c>
      <c r="X20" s="329"/>
      <c r="Y20" s="330"/>
      <c r="Z20" s="330"/>
    </row>
    <row r="21" spans="1:26" ht="99.75" x14ac:dyDescent="0.25">
      <c r="A21" s="453"/>
      <c r="B21" s="456"/>
      <c r="C21" s="433"/>
      <c r="D21" s="436"/>
      <c r="E21" s="69">
        <v>2</v>
      </c>
      <c r="F21" s="231" t="s">
        <v>320</v>
      </c>
      <c r="G21" s="231" t="s">
        <v>321</v>
      </c>
      <c r="H21" s="231" t="s">
        <v>322</v>
      </c>
      <c r="I21" s="319" t="str">
        <f t="shared" si="0"/>
        <v>Aux. area de la salud bajo supervisión de Prof. Univ. Se apegan al protocolo FIFO (primero en entrar, primero en salir), y diariamente se revisa el cumplimiento del apego, y cada cambio de turno revisan que lo mismo que haya en físico este en el software Delphin,  con el fin de evitar que haya unidades</v>
      </c>
      <c r="J21" s="1" t="s">
        <v>106</v>
      </c>
      <c r="K21" s="65">
        <f>+IF(J21='11 FORMULAS'!$E$4,'11 FORMULAS'!$F$4,IF(J21='11 FORMULAS'!$E$5,'11 FORMULAS'!$F$5,IF(J21='11 FORMULAS'!$E$6,'11 FORMULAS'!$F$6,"")))</f>
        <v>0.25</v>
      </c>
      <c r="L21" s="65" t="str">
        <f>+IF(OR(J21='11 FORMULAS'!$O$4,J21='11 FORMULAS'!$O$5),'11 FORMULAS'!$P$5,IF(J21='11 FORMULAS'!$O$6,'11 FORMULAS'!$P$6,""))</f>
        <v>Probabilidad</v>
      </c>
      <c r="M21" s="1" t="s">
        <v>95</v>
      </c>
      <c r="N21" s="65">
        <f>+IF(M21='11 FORMULAS'!$H$4,'11 FORMULAS'!$I$4,IF(M21='11 FORMULAS'!$H$5,'11 FORMULAS'!$I$5,""))</f>
        <v>0.15</v>
      </c>
      <c r="O21" s="4" t="s">
        <v>98</v>
      </c>
      <c r="P21" s="4" t="s">
        <v>100</v>
      </c>
      <c r="Q21" s="4" t="s">
        <v>103</v>
      </c>
      <c r="R21" s="334">
        <f t="shared" ref="R21" si="6">+IFERROR(K21+N21,"")</f>
        <v>0.4</v>
      </c>
      <c r="S21" s="334">
        <f>IF(L21='11 FORMULAS'!$P$5,S20-(S20*R21),S20)</f>
        <v>0.14399999999999999</v>
      </c>
      <c r="T21" s="334">
        <f>IF(L21='11 FORMULAS'!$P$6,T20-(T20*R21),T20)</f>
        <v>0.4</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0.14399999999999999</v>
      </c>
      <c r="T22" s="334">
        <f>IF(L22='11 FORMULAS'!$P$6,T21-(T21*R22),T21)</f>
        <v>0.4</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0.14399999999999999</v>
      </c>
      <c r="T23" s="335">
        <f>IF(L23='11 FORMULAS'!$P$6,T22-(T22*R23),T22)</f>
        <v>0.4</v>
      </c>
      <c r="U23" s="460"/>
      <c r="V23" s="463"/>
    </row>
    <row r="24" spans="1:26" ht="71.25" x14ac:dyDescent="0.25">
      <c r="A24" s="452" t="str">
        <f>'2 CONTEXTO E IDENTIFICACIÓN'!A13</f>
        <v>R5</v>
      </c>
      <c r="B24" s="455" t="str">
        <f>+'2 CONTEXTO E IDENTIFICACIÓN'!E13</f>
        <v>Posibilidad de pérdida Reputacional por ausencia en la entrega de formatos de transfusión y bolsas vacías al servicio transfusional, debido a la carencia de cierre de ciclo de proceso de trasfusión</v>
      </c>
      <c r="C24" s="432">
        <f>+'3 PROBABIL E IMPACTO INHERENTE'!E13</f>
        <v>0.4</v>
      </c>
      <c r="D24" s="435">
        <f>+'3 PROBABIL E IMPACTO INHERENTE'!M13</f>
        <v>0.4</v>
      </c>
      <c r="E24" s="68">
        <v>1</v>
      </c>
      <c r="F24" s="71" t="s">
        <v>323</v>
      </c>
      <c r="G24" s="71" t="s">
        <v>324</v>
      </c>
      <c r="H24" s="71" t="s">
        <v>325</v>
      </c>
      <c r="I24" s="318" t="str">
        <f t="shared" si="0"/>
        <v>Prof. Univ. Realiza seguimiento al control de transfusión y bolsas vacías entregadas en los diferentes servicios, cada 24 horas se hace el seguimiento, con el fin de controlar el retorno de bolsas.</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0.24</v>
      </c>
      <c r="T24" s="333">
        <f>IF(L24='11 FORMULAS'!$P$6,D24-(D24*R24),D24)</f>
        <v>0.4</v>
      </c>
      <c r="U24" s="458">
        <f>+IF(S27="","",S27)</f>
        <v>0.14399999999999999</v>
      </c>
      <c r="V24" s="461">
        <f>+IF(T27="","",T27)</f>
        <v>0.4</v>
      </c>
      <c r="X24" s="329"/>
      <c r="Y24" s="330"/>
      <c r="Z24" s="330"/>
    </row>
    <row r="25" spans="1:26" ht="57" x14ac:dyDescent="0.25">
      <c r="A25" s="453"/>
      <c r="B25" s="456"/>
      <c r="C25" s="433"/>
      <c r="D25" s="436"/>
      <c r="E25" s="69">
        <v>2</v>
      </c>
      <c r="F25" s="231" t="s">
        <v>326</v>
      </c>
      <c r="G25" s="231" t="s">
        <v>327</v>
      </c>
      <c r="H25" s="231" t="s">
        <v>328</v>
      </c>
      <c r="I25" s="319" t="str">
        <f t="shared" si="0"/>
        <v xml:space="preserve">Medico de banco de sangre, en las rondas de hemo vigilancia verifica que , todo lo que haya enviado a los servicios retorne al servicio transfusional,  con el fin de que haya cierre efectivo del proceso. </v>
      </c>
      <c r="J25" s="1" t="s">
        <v>106</v>
      </c>
      <c r="K25" s="65">
        <f>+IF(J25='11 FORMULAS'!$E$4,'11 FORMULAS'!$F$4,IF(J25='11 FORMULAS'!$E$5,'11 FORMULAS'!$F$5,IF(J25='11 FORMULAS'!$E$6,'11 FORMULAS'!$F$6,"")))</f>
        <v>0.25</v>
      </c>
      <c r="L25" s="65" t="str">
        <f>+IF(OR(J25='11 FORMULAS'!$O$4,J25='11 FORMULAS'!$O$5),'11 FORMULAS'!$P$5,IF(J25='11 FORMULAS'!$O$6,'11 FORMULAS'!$P$6,""))</f>
        <v>Probabilidad</v>
      </c>
      <c r="M25" s="1" t="s">
        <v>95</v>
      </c>
      <c r="N25" s="65">
        <f>+IF(M25='11 FORMULAS'!$H$4,'11 FORMULAS'!$I$4,IF(M25='11 FORMULAS'!$H$5,'11 FORMULAS'!$I$5,""))</f>
        <v>0.15</v>
      </c>
      <c r="O25" s="4" t="s">
        <v>98</v>
      </c>
      <c r="P25" s="4" t="s">
        <v>100</v>
      </c>
      <c r="Q25" s="4" t="s">
        <v>103</v>
      </c>
      <c r="R25" s="334">
        <f t="shared" ref="R25" si="8">+IFERROR(K25+N25,"")</f>
        <v>0.4</v>
      </c>
      <c r="S25" s="334">
        <f>IF(L25='11 FORMULAS'!$P$5,S24-(S24*R25),S24)</f>
        <v>0.14399999999999999</v>
      </c>
      <c r="T25" s="334">
        <f>IF(L25='11 FORMULAS'!$P$6,T24-(T24*R25),T24)</f>
        <v>0.4</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0.14399999999999999</v>
      </c>
      <c r="T26" s="334">
        <f>IF(L26='11 FORMULAS'!$P$6,T25-(T25*R26),T25)</f>
        <v>0.4</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0.14399999999999999</v>
      </c>
      <c r="T27" s="335">
        <f>IF(L27='11 FORMULAS'!$P$6,T26-(T26*R27),T26)</f>
        <v>0.4</v>
      </c>
      <c r="U27" s="460"/>
      <c r="V27" s="463"/>
    </row>
    <row r="28" spans="1:26" ht="171" x14ac:dyDescent="0.25">
      <c r="A28" s="452" t="str">
        <f>'2 CONTEXTO E IDENTIFICACIÓN'!A14</f>
        <v>R6</v>
      </c>
      <c r="B28" s="455" t="str">
        <f>+'2 CONTEXTO E IDENTIFICACIÓN'!E14</f>
        <v>Posibilidad de pérdida Reputacional por Inoportunidad en la atención del paciente, debido a la ausencia de revisión de los censos en el sistema DGH, condiciones propias de paciente y falta de preparación del mismo.</v>
      </c>
      <c r="C28" s="432">
        <f>+'3 PROBABIL E IMPACTO INHERENTE'!E14</f>
        <v>0.6</v>
      </c>
      <c r="D28" s="435">
        <f>+'3 PROBABIL E IMPACTO INHERENTE'!M14</f>
        <v>0.6</v>
      </c>
      <c r="E28" s="68">
        <v>1</v>
      </c>
      <c r="F28" s="71" t="s">
        <v>329</v>
      </c>
      <c r="G28" s="71" t="s">
        <v>331</v>
      </c>
      <c r="H28" s="71" t="s">
        <v>330</v>
      </c>
      <c r="I28" s="318" t="str">
        <f t="shared" si="0"/>
        <v>Tecnólogos de radiología, secretaria de recepción y auxiliares de enfermería, revisan constantemente el sistema DGH, para verificar el número de solicitudes y programan la atención de acuerdo a la prioridad de atenciones que son controladas y supervisadas con los registros y cumplimientos de funciones de manera diaria,  con el objetivo de minimizar esperas prolongadas y oportunidad en el cuidado del tratamiento de pacientes a través de los formatos FRRAD-15, FRRAD-33, FRRAD-34, FRRAD-36, FRRAD-37 y bitácoras de funciones FRRAD-13, FRRAD-29, FRRAD-30, FRRAD-31, FRRAD-32.</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0.6</v>
      </c>
      <c r="U28" s="458">
        <f>+IF(S31="","",S31)</f>
        <v>0.36</v>
      </c>
      <c r="V28" s="461">
        <f>+IF(T31="","",T31)</f>
        <v>0.6</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0.36</v>
      </c>
      <c r="T29" s="334">
        <f>IF(L29='11 FORMULAS'!$P$6,T28-(T28*R29),T28)</f>
        <v>0.6</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0.36</v>
      </c>
      <c r="T30" s="334">
        <f>IF(L30='11 FORMULAS'!$P$6,T29-(T29*R30),T29)</f>
        <v>0.6</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0.36</v>
      </c>
      <c r="T31" s="335">
        <f>IF(L31='11 FORMULAS'!$P$6,T30-(T30*R31),T30)</f>
        <v>0.6</v>
      </c>
      <c r="U31" s="460"/>
      <c r="V31" s="463"/>
    </row>
    <row r="32" spans="1:26" ht="71.25" x14ac:dyDescent="0.25">
      <c r="A32" s="452" t="str">
        <f>'2 CONTEXTO E IDENTIFICACIÓN'!A15</f>
        <v>R7</v>
      </c>
      <c r="B32" s="455" t="str">
        <f>+'2 CONTEXTO E IDENTIFICACIÓN'!E15</f>
        <v>Posibilidad de pérdida Económica y Reputacional  por daño de equipos para toma de estudios en radiología, debido a la ausencia de mantenimiento y el uso inadecuado de los equipos.</v>
      </c>
      <c r="C32" s="432">
        <f>+'3 PROBABIL E IMPACTO INHERENTE'!E15</f>
        <v>0.4</v>
      </c>
      <c r="D32" s="435">
        <f>+'3 PROBABIL E IMPACTO INHERENTE'!M15</f>
        <v>0.6</v>
      </c>
      <c r="E32" s="68">
        <v>1</v>
      </c>
      <c r="F32" s="71" t="s">
        <v>332</v>
      </c>
      <c r="G32" s="71" t="s">
        <v>333</v>
      </c>
      <c r="H32" s="71" t="s">
        <v>334</v>
      </c>
      <c r="I32" s="318" t="str">
        <f t="shared" si="0"/>
        <v>Prof. Esp. ayudas Diagnosticas,  está pendiente al cumplimiento del cronograma mantenimiento preventivo de los equipos por parte del area de mantenimiento con el fin de evitar daños en los mimos.</v>
      </c>
      <c r="J32" s="5" t="s">
        <v>106</v>
      </c>
      <c r="K32" s="64">
        <f>+IF(J32='11 FORMULAS'!$E$4,'11 FORMULAS'!$F$4,IF(J32='11 FORMULAS'!$E$5,'11 FORMULAS'!$F$5,IF(J32='11 FORMULAS'!$E$6,'11 FORMULAS'!$F$6,"")))</f>
        <v>0.25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3">
        <f>+IFERROR(K32+N32,"")</f>
        <v>0.4</v>
      </c>
      <c r="S32" s="333">
        <f>IF(L32='11 FORMULAS'!$P$5,C32-(C32*R32),C32)</f>
        <v>0.24</v>
      </c>
      <c r="T32" s="333">
        <f>IF(L32='11 FORMULAS'!$P$6,D32-(D32*R32),D32)</f>
        <v>0.6</v>
      </c>
      <c r="U32" s="458">
        <f>+IF(S35="","",S35)</f>
        <v>0.24</v>
      </c>
      <c r="V32" s="461">
        <f>+IF(T35="","",T35)</f>
        <v>0.6</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0.24</v>
      </c>
      <c r="T33" s="334">
        <f>IF(L33='11 FORMULAS'!$P$6,T32-(T32*R33),T32)</f>
        <v>0.6</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0.24</v>
      </c>
      <c r="T34" s="334">
        <f>IF(L34='11 FORMULAS'!$P$6,T33-(T33*R34),T33)</f>
        <v>0.6</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0.24</v>
      </c>
      <c r="T35" s="335">
        <f>IF(L35='11 FORMULAS'!$P$6,T34-(T34*R35),T34)</f>
        <v>0.6</v>
      </c>
      <c r="U35" s="460"/>
      <c r="V35" s="463"/>
    </row>
    <row r="36" spans="1:26" ht="57" x14ac:dyDescent="0.25">
      <c r="A36" s="452" t="str">
        <f>'2 CONTEXTO E IDENTIFICACIÓN'!A16</f>
        <v>R8</v>
      </c>
      <c r="B36" s="45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36" s="432">
        <f>+'3 PROBABIL E IMPACTO INHERENTE'!E16</f>
        <v>0.6</v>
      </c>
      <c r="D36" s="435">
        <f>+'3 PROBABIL E IMPACTO INHERENTE'!M16</f>
        <v>0.6</v>
      </c>
      <c r="E36" s="68">
        <v>1</v>
      </c>
      <c r="F36" s="71" t="s">
        <v>293</v>
      </c>
      <c r="G36" s="71" t="s">
        <v>335</v>
      </c>
      <c r="H36" s="71" t="s">
        <v>336</v>
      </c>
      <c r="I36" s="318" t="str">
        <f t="shared" si="0"/>
        <v>Coordinadora de ayudas diagnosticas, realiza un cronograma de suministros que necesitan y generan un pedido mensual de los mismos,   haciendo reservas de insumos.</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0.6</v>
      </c>
      <c r="U36" s="458">
        <f>+IF(S39="","",S39)</f>
        <v>0.36</v>
      </c>
      <c r="V36" s="461">
        <f>+IF(T39="","",T39)</f>
        <v>0.6</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0.6</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0.6</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0.6</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B17" sqref="B17"/>
    </sheetView>
  </sheetViews>
  <sheetFormatPr baseColWidth="10" defaultColWidth="14.28515625" defaultRowHeight="12.75" x14ac:dyDescent="0.25"/>
  <cols>
    <col min="1" max="1" width="11.5703125" style="87" customWidth="1"/>
    <col min="2" max="2" width="38.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AYUDAS DIAGNOSTICAS</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35">
        <f>+'5 VALORACIÓN DEL CONTROL'!S11</f>
        <v>0.36</v>
      </c>
      <c r="D9" s="106">
        <f>+'5 VALORACIÓN DEL CONTROL'!T11</f>
        <v>0.2</v>
      </c>
      <c r="E9" s="136" t="str">
        <f>+IF(C9=0,"",IF(C9&lt;=$R$13,$S$13,IF(C9&lt;=$R$12,$S$12,IF(C9&lt;=$R$11,$S$11,IF(C9&lt;=$R$10,$S$10,IF(C9&lt;=$R$9,$S$9,""))))))</f>
        <v>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63.75" x14ac:dyDescent="0.2">
      <c r="A10" s="104" t="str">
        <f>'2 CONTEXTO E IDENTIFICACIÓN'!A10</f>
        <v>R2</v>
      </c>
      <c r="B10" s="105" t="str">
        <f>+'2 CONTEXTO E IDENTIFICACIÓN'!E10</f>
        <v>Posibilidad de pérdida Económica y Reputacional por reporte de resultados errado, debido a la forma de interpretar los resultados erradamente y desapego a protocolos por parte de los profesionales.</v>
      </c>
      <c r="C10" s="135">
        <f>+'5 VALORACIÓN DEL CONTROL'!S15</f>
        <v>0.12</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63.75" x14ac:dyDescent="0.2">
      <c r="A11" s="104" t="str">
        <f>'2 CONTEXTO E IDENTIFICACIÓN'!A11</f>
        <v>R3</v>
      </c>
      <c r="B11" s="105" t="str">
        <f>+'2 CONTEXTO E IDENTIFICACIÓN'!E11</f>
        <v>Posibilidad de pérdida Económica y Reputacional por encuesta de donación mal diligenciada, debido a desapego a los protocolos propios del proceso e ingreso de información errada.</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hemocomponentes vencidos, debido a la baja demanda de los servicios hospitalarios y desapego a la estrategia FEFO.</v>
      </c>
      <c r="C12" s="135">
        <f>+'5 VALORACIÓN DEL CONTROL'!S23</f>
        <v>0.14399999999999999</v>
      </c>
      <c r="D12" s="106">
        <f>+'5 VALORACIÓN DEL CONTROL'!T23</f>
        <v>0.4</v>
      </c>
      <c r="E12" s="136" t="str">
        <f t="shared" si="0"/>
        <v>Muy Baja</v>
      </c>
      <c r="F12" s="136" t="str">
        <f t="shared" si="1"/>
        <v>Menor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Bajo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R1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R6 R7 R8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Reputacional por ausencia en la entrega de formatos de transfusión y bolsas vacías al servicio transfusional, debido a la carencia de cierre de ciclo de proceso de trasfusión</v>
      </c>
      <c r="C13" s="135">
        <f>+'5 VALORACIÓN DEL CONTROL'!S27</f>
        <v>0.14399999999999999</v>
      </c>
      <c r="D13" s="106">
        <f>+'5 VALORACIÓN DEL CONTROL'!T27</f>
        <v>0.4</v>
      </c>
      <c r="E13" s="136" t="str">
        <f t="shared" si="0"/>
        <v>Muy Baja</v>
      </c>
      <c r="F13" s="136" t="str">
        <f t="shared" si="1"/>
        <v>Menor</v>
      </c>
      <c r="G13" s="105" t="str">
        <f t="shared" si="2"/>
        <v>Bajo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R4 R5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76.5" x14ac:dyDescent="0.2">
      <c r="A14" s="104" t="str">
        <f>'2 CONTEXTO E IDENTIFICACIÓN'!A14</f>
        <v>R6</v>
      </c>
      <c r="B14" s="105" t="str">
        <f>+'2 CONTEXTO E IDENTIFICACIÓN'!E14</f>
        <v>Posibilidad de pérdida Reputacional por Inoportunidad en la atención del paciente, debido a la ausencia de revisión de los censos en el sistema DGH, condiciones propias de paciente y falta de preparación del mismo.</v>
      </c>
      <c r="C14" s="135">
        <f>+'5 VALORACIÓN DEL CONTROL'!S31</f>
        <v>0.36</v>
      </c>
      <c r="D14" s="106">
        <f>+'5 VALORACIÓN DEL CONTROL'!T31</f>
        <v>0.6</v>
      </c>
      <c r="E14" s="136" t="str">
        <f t="shared" si="0"/>
        <v>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63.75" x14ac:dyDescent="0.2">
      <c r="A15" s="104" t="str">
        <f>'2 CONTEXTO E IDENTIFICACIÓN'!A15</f>
        <v>R7</v>
      </c>
      <c r="B15" s="105" t="str">
        <f>+'2 CONTEXTO E IDENTIFICACIÓN'!E15</f>
        <v>Posibilidad de pérdida Económica y Reputacional  por daño de equipos para toma de estudios en radiología, debido a la ausencia de mantenimiento y el uso inadecuado de los equipos.</v>
      </c>
      <c r="C15" s="135">
        <f>+'5 VALORACIÓN DEL CONTROL'!S35</f>
        <v>0.24</v>
      </c>
      <c r="D15" s="106">
        <f>+'5 VALORACIÓN DEL CONTROL'!T35</f>
        <v>0.6</v>
      </c>
      <c r="E15" s="136" t="str">
        <f t="shared" si="0"/>
        <v>Baja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114.75" x14ac:dyDescent="0.2">
      <c r="A16" s="104" t="str">
        <f>'2 CONTEXTO E IDENTIFICACIÓN'!A16</f>
        <v>R8</v>
      </c>
      <c r="B16" s="10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135">
        <f>+'5 VALORACIÓN DEL CONTROL'!S39</f>
        <v>0.36</v>
      </c>
      <c r="D16" s="106">
        <f>+'5 VALORACIÓN DEL CONTROL'!T39</f>
        <v>0.6</v>
      </c>
      <c r="E16" s="136" t="str">
        <f t="shared" si="0"/>
        <v>Baja</v>
      </c>
      <c r="F16" s="136" t="str">
        <f t="shared" si="1"/>
        <v>Moderado</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AYUDAS DIAGNOSTICAS</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R1                   </v>
      </c>
      <c r="D12" s="112" t="str">
        <f>+'4 MAPA CALOR INHERENTE'!J11</f>
        <v xml:space="preserve">                   </v>
      </c>
      <c r="E12" s="112" t="str">
        <f>+'4 MAPA CALOR INHERENTE'!K11</f>
        <v xml:space="preserve">  R3   R6  R8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R4 R5               </v>
      </c>
      <c r="E13" s="112" t="str">
        <f>+'4 MAPA CALOR INHERENTE'!K12</f>
        <v xml:space="preserve">      R7             </v>
      </c>
      <c r="F13" s="108" t="str">
        <f>+'4 MAPA CALOR INHERENTE'!L12</f>
        <v xml:space="preserve">                   </v>
      </c>
      <c r="G13" s="109" t="str">
        <f>+'4 MAPA CALOR INHERENTE'!M12</f>
        <v xml:space="preserve">                   </v>
      </c>
      <c r="H13" s="107"/>
      <c r="I13" s="424"/>
      <c r="J13" s="98" t="s">
        <v>57</v>
      </c>
      <c r="K13" s="116" t="str">
        <f>+'6 MAPA CALOR RESIDUAL'!K12</f>
        <v xml:space="preserve">R1                   </v>
      </c>
      <c r="L13" s="112" t="str">
        <f>+'6 MAPA CALOR RESIDUAL'!L12</f>
        <v xml:space="preserve">                   </v>
      </c>
      <c r="M13" s="112" t="str">
        <f>+'6 MAPA CALOR RESIDUAL'!M12</f>
        <v xml:space="preserve">  R3   R6 R7 R8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R2  R4 R5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O9" activePane="bottomRight" state="frozen"/>
      <selection pane="topRight" activeCell="B1" sqref="B1"/>
      <selection pane="bottomLeft" activeCell="A7" sqref="A7"/>
      <selection pane="bottomRight" activeCell="U15" sqref="U15"/>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9.5703125" style="92" customWidth="1"/>
    <col min="22" max="22" width="66.71093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AYUDAS DIAGNOSTICAS</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63.7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41">
        <f>+'3 PROBABIL E IMPACTO INHERENTE'!E9</f>
        <v>0.6</v>
      </c>
      <c r="D9" s="141">
        <f>+'3 PROBABIL E IMPACTO INHERENTE'!M9</f>
        <v>0.2</v>
      </c>
      <c r="E9" s="136" t="str">
        <f>+'4 MAPA CALOR INHERENTE'!C9</f>
        <v>Media</v>
      </c>
      <c r="F9" s="136" t="str">
        <f>+'4 MAPA CALOR INHERENTE'!D9</f>
        <v>Leve</v>
      </c>
      <c r="G9" s="105" t="str">
        <f>+'4 MAPA CALOR INHERENTE'!E9</f>
        <v>Moderado</v>
      </c>
      <c r="H9" s="135">
        <f>+'6 MAPA CALOR RESIDUAL'!C9</f>
        <v>0.36</v>
      </c>
      <c r="I9" s="106">
        <f>+'6 MAPA CALOR RESIDUAL'!D9</f>
        <v>0.2</v>
      </c>
      <c r="J9" s="136" t="str">
        <f>+'6 MAPA CALOR RESIDUAL'!E9</f>
        <v>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295</v>
      </c>
      <c r="R9" s="339" t="s">
        <v>296</v>
      </c>
      <c r="S9" s="340">
        <v>44927</v>
      </c>
      <c r="T9" s="340">
        <v>45291</v>
      </c>
      <c r="U9" s="233"/>
      <c r="V9" s="233" t="s">
        <v>298</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63.75" x14ac:dyDescent="0.2">
      <c r="A10" s="104" t="str">
        <f>'2 CONTEXTO E IDENTIFICACIÓN'!A10</f>
        <v>R2</v>
      </c>
      <c r="B10" s="105" t="str">
        <f>+'2 CONTEXTO E IDENTIFICACIÓN'!E10</f>
        <v>Posibilidad de pérdida Económica y Reputacional por reporte de resultados errado, debido a la forma de interpretar los resultados erradamente y desapego a protocolos por parte de los profesionales.</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0.12</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295</v>
      </c>
      <c r="R10" s="339" t="s">
        <v>296</v>
      </c>
      <c r="S10" s="340">
        <v>44927</v>
      </c>
      <c r="T10" s="340">
        <v>45291</v>
      </c>
      <c r="U10" s="233"/>
      <c r="V10" s="233" t="s">
        <v>299</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89.25" x14ac:dyDescent="0.2">
      <c r="A11" s="104" t="str">
        <f>'2 CONTEXTO E IDENTIFICACIÓN'!A11</f>
        <v>R3</v>
      </c>
      <c r="B11" s="105" t="str">
        <f>+'2 CONTEXTO E IDENTIFICACIÓN'!E11</f>
        <v>Posibilidad de pérdida Económica y Reputacional por encuesta de donación mal diligenciada, debido a desapego a los protocolos propios del proceso e ingreso de información errada.</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295</v>
      </c>
      <c r="R11" s="339" t="s">
        <v>296</v>
      </c>
      <c r="S11" s="340">
        <v>44927</v>
      </c>
      <c r="T11" s="340">
        <v>45291</v>
      </c>
      <c r="U11" s="233"/>
      <c r="V11" s="233" t="s">
        <v>337</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76.5" x14ac:dyDescent="0.2">
      <c r="A12" s="104" t="str">
        <f>'2 CONTEXTO E IDENTIFICACIÓN'!A12</f>
        <v>R4</v>
      </c>
      <c r="B12" s="105" t="str">
        <f>+'2 CONTEXTO E IDENTIFICACIÓN'!E12</f>
        <v>Posibilidad de pérdida Económica y Reputacional por hemocomponentes vencidos, debido a la baja demanda de los servicios hospitalarios y desapego a la estrategia FEFO.</v>
      </c>
      <c r="C12" s="141">
        <f>+'3 PROBABIL E IMPACTO INHERENTE'!E12</f>
        <v>0.4</v>
      </c>
      <c r="D12" s="141">
        <f>+'3 PROBABIL E IMPACTO INHERENTE'!M12</f>
        <v>0.4</v>
      </c>
      <c r="E12" s="136" t="str">
        <f>+'4 MAPA CALOR INHERENTE'!C12</f>
        <v>Baja</v>
      </c>
      <c r="F12" s="136" t="str">
        <f>+'4 MAPA CALOR INHERENTE'!D12</f>
        <v>Menor</v>
      </c>
      <c r="G12" s="105" t="str">
        <f>+'4 MAPA CALOR INHERENTE'!E12</f>
        <v>Moderado</v>
      </c>
      <c r="H12" s="135">
        <f>+'5 VALORACIÓN DEL CONTROL'!S23</f>
        <v>0.14399999999999999</v>
      </c>
      <c r="I12" s="106">
        <f>+'5 VALORACIÓN DEL CONTROL'!T23</f>
        <v>0.4</v>
      </c>
      <c r="J12" s="136" t="str">
        <f t="shared" si="3"/>
        <v>Muy Baja</v>
      </c>
      <c r="K12" s="136" t="str">
        <f t="shared" si="4"/>
        <v>Menor</v>
      </c>
      <c r="L12" s="105" t="str">
        <f t="shared" si="5"/>
        <v>Bajo</v>
      </c>
      <c r="M12" s="105" t="str">
        <f t="shared" si="0"/>
        <v>No requiere Plan de Acción</v>
      </c>
      <c r="N12" s="105" t="str">
        <f t="shared" si="1"/>
        <v>Aceptar</v>
      </c>
      <c r="O12" s="233"/>
      <c r="P12" s="105" t="str">
        <f t="shared" si="2"/>
        <v>Aceptar</v>
      </c>
      <c r="Q12" s="339" t="s">
        <v>295</v>
      </c>
      <c r="R12" s="339" t="s">
        <v>296</v>
      </c>
      <c r="S12" s="340">
        <v>44927</v>
      </c>
      <c r="T12" s="340">
        <v>45291</v>
      </c>
      <c r="U12" s="233"/>
      <c r="V12" s="233" t="s">
        <v>338</v>
      </c>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77.25" thickBot="1" x14ac:dyDescent="0.25">
      <c r="A13" s="104" t="str">
        <f>'2 CONTEXTO E IDENTIFICACIÓN'!A13</f>
        <v>R5</v>
      </c>
      <c r="B13" s="105" t="str">
        <f>+'2 CONTEXTO E IDENTIFICACIÓN'!E13</f>
        <v>Posibilidad de pérdida Reputacional por ausencia en la entrega de formatos de transfusión y bolsas vacías al servicio transfusional, debido a la carencia de cierre de ciclo de proceso de trasfusión</v>
      </c>
      <c r="C13" s="141">
        <f>+'3 PROBABIL E IMPACTO INHERENTE'!E13</f>
        <v>0.4</v>
      </c>
      <c r="D13" s="141">
        <f>+'3 PROBABIL E IMPACTO INHERENTE'!M13</f>
        <v>0.4</v>
      </c>
      <c r="E13" s="136" t="str">
        <f>+'4 MAPA CALOR INHERENTE'!C13</f>
        <v>Baja</v>
      </c>
      <c r="F13" s="136" t="str">
        <f>+'4 MAPA CALOR INHERENTE'!D13</f>
        <v>Menor</v>
      </c>
      <c r="G13" s="105" t="str">
        <f>+'4 MAPA CALOR INHERENTE'!E13</f>
        <v>Moderado</v>
      </c>
      <c r="H13" s="135">
        <f>+'5 VALORACIÓN DEL CONTROL'!S27</f>
        <v>0.14399999999999999</v>
      </c>
      <c r="I13" s="106">
        <f>+'5 VALORACIÓN DEL CONTROL'!T27</f>
        <v>0.4</v>
      </c>
      <c r="J13" s="136" t="str">
        <f t="shared" si="3"/>
        <v>Muy Baja</v>
      </c>
      <c r="K13" s="136" t="str">
        <f t="shared" si="4"/>
        <v>Menor</v>
      </c>
      <c r="L13" s="105" t="str">
        <f t="shared" si="5"/>
        <v>Bajo</v>
      </c>
      <c r="M13" s="105" t="str">
        <f t="shared" si="0"/>
        <v>No requiere Plan de Acción</v>
      </c>
      <c r="N13" s="105" t="str">
        <f t="shared" si="1"/>
        <v>Aceptar</v>
      </c>
      <c r="O13" s="233"/>
      <c r="P13" s="105" t="str">
        <f t="shared" si="2"/>
        <v>Aceptar</v>
      </c>
      <c r="Q13" s="339" t="s">
        <v>295</v>
      </c>
      <c r="R13" s="339" t="s">
        <v>296</v>
      </c>
      <c r="S13" s="340">
        <v>44927</v>
      </c>
      <c r="T13" s="340">
        <v>45291</v>
      </c>
      <c r="U13" s="233"/>
      <c r="V13" s="233" t="s">
        <v>339</v>
      </c>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63.75" x14ac:dyDescent="0.2">
      <c r="A14" s="104" t="str">
        <f>'2 CONTEXTO E IDENTIFICACIÓN'!A14</f>
        <v>R6</v>
      </c>
      <c r="B14" s="105" t="str">
        <f>+'2 CONTEXTO E IDENTIFICACIÓN'!E14</f>
        <v>Posibilidad de pérdida Reputacional por Inoportunidad en la atención del paciente, debido a la ausencia de revisión de los censos en el sistema DGH, condiciones propias de paciente y falta de preparación del mismo.</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0.36</v>
      </c>
      <c r="I14" s="106">
        <f>+'5 VALORACIÓN DEL CONTROL'!T31</f>
        <v>0.6</v>
      </c>
      <c r="J14" s="136" t="str">
        <f t="shared" si="3"/>
        <v>Baja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295</v>
      </c>
      <c r="R14" s="339" t="s">
        <v>296</v>
      </c>
      <c r="S14" s="340">
        <v>44927</v>
      </c>
      <c r="T14" s="340">
        <v>45291</v>
      </c>
      <c r="U14" s="233"/>
      <c r="V14" s="233" t="s">
        <v>340</v>
      </c>
      <c r="W14" s="233"/>
      <c r="X14" s="233"/>
      <c r="Y14" s="233"/>
      <c r="Z14" s="233"/>
      <c r="AA14" s="107"/>
      <c r="AB14" s="107"/>
      <c r="AM14" s="91"/>
      <c r="AN14" s="91"/>
      <c r="AO14" s="103"/>
      <c r="AP14" s="113"/>
      <c r="AQ14" s="114"/>
      <c r="AR14" s="111"/>
      <c r="AS14" s="111"/>
      <c r="AT14" s="111"/>
      <c r="AU14" s="111"/>
      <c r="AV14" s="111"/>
      <c r="AW14" s="103"/>
      <c r="AX14" s="103"/>
    </row>
    <row r="15" spans="1:50" ht="51" x14ac:dyDescent="0.2">
      <c r="A15" s="104" t="str">
        <f>'2 CONTEXTO E IDENTIFICACIÓN'!A15</f>
        <v>R7</v>
      </c>
      <c r="B15" s="105" t="str">
        <f>+'2 CONTEXTO E IDENTIFICACIÓN'!E15</f>
        <v>Posibilidad de pérdida Económica y Reputacional  por daño de equipos para toma de estudios en radiología, debido a la ausencia de mantenimiento y el uso inadecuado de los equipos.</v>
      </c>
      <c r="C15" s="141">
        <f>+'3 PROBABIL E IMPACTO INHERENTE'!E15</f>
        <v>0.4</v>
      </c>
      <c r="D15" s="141">
        <f>+'3 PROBABIL E IMPACTO INHERENTE'!M15</f>
        <v>0.6</v>
      </c>
      <c r="E15" s="136" t="str">
        <f>+'4 MAPA CALOR INHERENTE'!C15</f>
        <v>Baja</v>
      </c>
      <c r="F15" s="136" t="str">
        <f>+'4 MAPA CALOR INHERENTE'!D15</f>
        <v>Moderado</v>
      </c>
      <c r="G15" s="105" t="str">
        <f>+'4 MAPA CALOR INHERENTE'!E15</f>
        <v>Moderado</v>
      </c>
      <c r="H15" s="135">
        <f>+'5 VALORACIÓN DEL CONTROL'!S35</f>
        <v>0.24</v>
      </c>
      <c r="I15" s="106">
        <f>+'5 VALORACIÓN DEL CONTROL'!T35</f>
        <v>0.6</v>
      </c>
      <c r="J15" s="136" t="str">
        <f t="shared" si="3"/>
        <v>Baja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295</v>
      </c>
      <c r="R15" s="339" t="s">
        <v>296</v>
      </c>
      <c r="S15" s="340">
        <v>44927</v>
      </c>
      <c r="T15" s="340">
        <v>45291</v>
      </c>
      <c r="U15" s="233"/>
      <c r="V15" s="233" t="s">
        <v>341</v>
      </c>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v>
      </c>
      <c r="C16" s="141">
        <f>+'3 PROBABIL E IMPACTO INHERENTE'!E16</f>
        <v>0.6</v>
      </c>
      <c r="D16" s="141">
        <f>+'3 PROBABIL E IMPACTO INHERENTE'!M16</f>
        <v>0.6</v>
      </c>
      <c r="E16" s="136" t="str">
        <f>+'4 MAPA CALOR INHERENTE'!C16</f>
        <v>Media</v>
      </c>
      <c r="F16" s="136" t="str">
        <f>+'4 MAPA CALOR INHERENTE'!D16</f>
        <v>Moderado</v>
      </c>
      <c r="G16" s="105" t="str">
        <f>+'4 MAPA CALOR INHERENTE'!E16</f>
        <v>Moderado</v>
      </c>
      <c r="H16" s="135">
        <f>+'5 VALORACIÓN DEL CONTROL'!S39</f>
        <v>0.36</v>
      </c>
      <c r="I16" s="106">
        <f>+'5 VALORACIÓN DEL CONTROL'!T39</f>
        <v>0.6</v>
      </c>
      <c r="J16" s="136" t="str">
        <f t="shared" si="3"/>
        <v>Baja</v>
      </c>
      <c r="K16" s="136" t="str">
        <f t="shared" si="4"/>
        <v>Moderado</v>
      </c>
      <c r="L16" s="105" t="str">
        <f t="shared" si="5"/>
        <v>Moderado</v>
      </c>
      <c r="M16" s="105" t="str">
        <f t="shared" si="0"/>
        <v>Requiere Plan de Acción</v>
      </c>
      <c r="N16" s="105" t="str">
        <f t="shared" si="1"/>
        <v>Reducir_mitigar_Transferir_Evitar</v>
      </c>
      <c r="O16" s="233"/>
      <c r="P16" s="105">
        <f t="shared" si="2"/>
        <v>0</v>
      </c>
      <c r="Q16" s="339" t="s">
        <v>295</v>
      </c>
      <c r="R16" s="339" t="s">
        <v>296</v>
      </c>
      <c r="S16" s="340">
        <v>44927</v>
      </c>
      <c r="T16" s="340">
        <v>45291</v>
      </c>
      <c r="U16" s="233"/>
      <c r="V16" s="233" t="s">
        <v>297</v>
      </c>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AYUDAS DIAGNOSTICAS</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7</v>
      </c>
      <c r="C16" s="151">
        <f t="shared" si="0"/>
        <v>0.875</v>
      </c>
      <c r="D16" s="150">
        <f>+COUNTIF('8 MAPA RIESGOS'!$L$9:$L$28,G16)</f>
        <v>4</v>
      </c>
      <c r="E16" s="151">
        <f t="shared" si="1"/>
        <v>0.5</v>
      </c>
      <c r="G16" s="112" t="s">
        <v>5</v>
      </c>
    </row>
    <row r="17" spans="1:7" x14ac:dyDescent="0.25">
      <c r="A17" s="149" t="s">
        <v>29</v>
      </c>
      <c r="B17" s="150">
        <f>+COUNTIF('8 MAPA RIESGOS'!$G$9:$G$28,G17)</f>
        <v>1</v>
      </c>
      <c r="C17" s="151">
        <f t="shared" si="0"/>
        <v>0.125</v>
      </c>
      <c r="D17" s="150">
        <f>+COUNTIF('8 MAPA RIESGOS'!$L$9:$L$28,G17)</f>
        <v>4</v>
      </c>
      <c r="E17" s="151">
        <f t="shared" si="1"/>
        <v>0.5</v>
      </c>
      <c r="G17" s="116" t="s">
        <v>86</v>
      </c>
    </row>
    <row r="18" spans="1:7" x14ac:dyDescent="0.25">
      <c r="A18" s="149" t="s">
        <v>30</v>
      </c>
      <c r="B18" s="150">
        <f>+SUM(B14:B17)</f>
        <v>8</v>
      </c>
      <c r="C18" s="151">
        <f t="shared" si="0"/>
        <v>1</v>
      </c>
      <c r="D18" s="150">
        <f>+SUM(D14:D17)</f>
        <v>8</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2023-11-01T14:38:19Z</dcterms:modified>
</cp:coreProperties>
</file>