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SEGUIMIENTO GESTIÓN INTEGRAL DEL RIESGO POR PROCESO\"/>
    </mc:Choice>
  </mc:AlternateContent>
  <xr:revisionPtr revIDLastSave="0" documentId="13_ncr:1_{7CDB74D6-8622-4A99-82E5-86D8BD51C1C4}" xr6:coauthVersionLast="47" xr6:coauthVersionMax="47" xr10:uidLastSave="{00000000-0000-0000-0000-000000000000}"/>
  <bookViews>
    <workbookView xWindow="10245" yWindow="0" windowWidth="10245" windowHeight="1092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R73" i="9"/>
  <c r="I73" i="9"/>
  <c r="N72" i="9"/>
  <c r="L72" i="9"/>
  <c r="K72" i="9"/>
  <c r="I72" i="9"/>
  <c r="N71" i="9"/>
  <c r="L71" i="9"/>
  <c r="K71" i="9"/>
  <c r="R71" i="9"/>
  <c r="I71" i="9"/>
  <c r="N70" i="9"/>
  <c r="L70" i="9"/>
  <c r="K70" i="9"/>
  <c r="R70" i="9" s="1"/>
  <c r="I70" i="9"/>
  <c r="N69" i="9"/>
  <c r="L69" i="9"/>
  <c r="K69" i="9"/>
  <c r="R69" i="9"/>
  <c r="I69" i="9"/>
  <c r="N68" i="9"/>
  <c r="L68" i="9"/>
  <c r="K68" i="9"/>
  <c r="R68" i="9" s="1"/>
  <c r="I68" i="9"/>
  <c r="N67" i="9"/>
  <c r="L67" i="9"/>
  <c r="K67" i="9"/>
  <c r="R67" i="9"/>
  <c r="I67" i="9"/>
  <c r="N66" i="9"/>
  <c r="L66" i="9"/>
  <c r="K66" i="9"/>
  <c r="R66" i="9" s="1"/>
  <c r="I66" i="9"/>
  <c r="N65" i="9"/>
  <c r="L65" i="9"/>
  <c r="K65" i="9"/>
  <c r="R65" i="9"/>
  <c r="I65" i="9"/>
  <c r="N64" i="9"/>
  <c r="L64" i="9"/>
  <c r="K64" i="9"/>
  <c r="I64" i="9"/>
  <c r="N63" i="9"/>
  <c r="L63" i="9"/>
  <c r="K63" i="9"/>
  <c r="R63" i="9"/>
  <c r="I63" i="9"/>
  <c r="N62" i="9"/>
  <c r="L62" i="9"/>
  <c r="K62" i="9"/>
  <c r="R62" i="9" s="1"/>
  <c r="I62" i="9"/>
  <c r="N61" i="9"/>
  <c r="L61" i="9"/>
  <c r="K61" i="9"/>
  <c r="R61" i="9"/>
  <c r="I61" i="9"/>
  <c r="N60" i="9"/>
  <c r="L60" i="9"/>
  <c r="K60" i="9"/>
  <c r="R60" i="9" s="1"/>
  <c r="I60" i="9"/>
  <c r="N59" i="9"/>
  <c r="L59" i="9"/>
  <c r="K59" i="9"/>
  <c r="R59" i="9"/>
  <c r="I59" i="9"/>
  <c r="N58" i="9"/>
  <c r="L58" i="9"/>
  <c r="K58" i="9"/>
  <c r="R58" i="9" s="1"/>
  <c r="I58" i="9"/>
  <c r="N57" i="9"/>
  <c r="L57" i="9"/>
  <c r="K57" i="9"/>
  <c r="R57" i="9"/>
  <c r="I57" i="9"/>
  <c r="N56" i="9"/>
  <c r="L56" i="9"/>
  <c r="K56" i="9"/>
  <c r="I56" i="9"/>
  <c r="N55" i="9"/>
  <c r="L55" i="9"/>
  <c r="K55" i="9"/>
  <c r="R55" i="9"/>
  <c r="I55" i="9"/>
  <c r="N54" i="9"/>
  <c r="L54" i="9"/>
  <c r="K54" i="9"/>
  <c r="R54" i="9" s="1"/>
  <c r="I54" i="9"/>
  <c r="N53" i="9"/>
  <c r="L53" i="9"/>
  <c r="K53" i="9"/>
  <c r="R53" i="9"/>
  <c r="I53" i="9"/>
  <c r="N52" i="9"/>
  <c r="L52" i="9"/>
  <c r="K52" i="9"/>
  <c r="R52" i="9" s="1"/>
  <c r="I52" i="9"/>
  <c r="N51" i="9"/>
  <c r="L51" i="9"/>
  <c r="K51" i="9"/>
  <c r="R51" i="9"/>
  <c r="I51" i="9"/>
  <c r="N50" i="9"/>
  <c r="L50" i="9"/>
  <c r="K50" i="9"/>
  <c r="R50" i="9" s="1"/>
  <c r="I50" i="9"/>
  <c r="N49" i="9"/>
  <c r="L49" i="9"/>
  <c r="K49" i="9"/>
  <c r="R49" i="9"/>
  <c r="I49" i="9"/>
  <c r="N48" i="9"/>
  <c r="L48" i="9"/>
  <c r="K48" i="9"/>
  <c r="I48" i="9"/>
  <c r="N47" i="9"/>
  <c r="L47" i="9"/>
  <c r="K47" i="9"/>
  <c r="R47" i="9"/>
  <c r="I47" i="9"/>
  <c r="N46" i="9"/>
  <c r="L46" i="9"/>
  <c r="K46" i="9"/>
  <c r="R46" i="9" s="1"/>
  <c r="I46" i="9"/>
  <c r="N45" i="9"/>
  <c r="L45" i="9"/>
  <c r="K45" i="9"/>
  <c r="R45" i="9"/>
  <c r="I45" i="9"/>
  <c r="N44" i="9"/>
  <c r="L44" i="9"/>
  <c r="K44" i="9"/>
  <c r="R44" i="9" s="1"/>
  <c r="I44" i="9"/>
  <c r="N43" i="9"/>
  <c r="L43" i="9"/>
  <c r="K43" i="9"/>
  <c r="R43" i="9"/>
  <c r="I43" i="9"/>
  <c r="N42" i="9"/>
  <c r="L42" i="9"/>
  <c r="K42" i="9"/>
  <c r="R42" i="9" s="1"/>
  <c r="I42" i="9"/>
  <c r="N41" i="9"/>
  <c r="L41" i="9"/>
  <c r="S41" i="9" s="1"/>
  <c r="S42" i="9" s="1"/>
  <c r="S43" i="9" s="1"/>
  <c r="K41" i="9"/>
  <c r="R41" i="9"/>
  <c r="I41" i="9"/>
  <c r="N40" i="9"/>
  <c r="L40" i="9"/>
  <c r="K40" i="9"/>
  <c r="I40" i="9"/>
  <c r="N39" i="9"/>
  <c r="L39" i="9"/>
  <c r="K39" i="9"/>
  <c r="R39" i="9"/>
  <c r="I39" i="9"/>
  <c r="N38" i="9"/>
  <c r="L38" i="9"/>
  <c r="K38" i="9"/>
  <c r="R38" i="9" s="1"/>
  <c r="I38" i="9"/>
  <c r="N37" i="9"/>
  <c r="L37" i="9"/>
  <c r="K37" i="9"/>
  <c r="R37" i="9"/>
  <c r="I37" i="9"/>
  <c r="N36" i="9"/>
  <c r="L36" i="9"/>
  <c r="K36" i="9"/>
  <c r="R36" i="9" s="1"/>
  <c r="I36" i="9"/>
  <c r="N35" i="9"/>
  <c r="L35" i="9"/>
  <c r="K35" i="9"/>
  <c r="R35" i="9"/>
  <c r="I35" i="9"/>
  <c r="N34" i="9"/>
  <c r="L34" i="9"/>
  <c r="K34" i="9"/>
  <c r="R34" i="9" s="1"/>
  <c r="I34" i="9"/>
  <c r="N33" i="9"/>
  <c r="L33" i="9"/>
  <c r="K33" i="9"/>
  <c r="R33" i="9"/>
  <c r="I33" i="9"/>
  <c r="N32" i="9"/>
  <c r="L32" i="9"/>
  <c r="K32" i="9"/>
  <c r="I32" i="9"/>
  <c r="N31" i="9"/>
  <c r="L31" i="9"/>
  <c r="K31" i="9"/>
  <c r="R31" i="9"/>
  <c r="I31" i="9"/>
  <c r="N30" i="9"/>
  <c r="L30" i="9"/>
  <c r="K30" i="9"/>
  <c r="R30" i="9" s="1"/>
  <c r="I30" i="9"/>
  <c r="N29" i="9"/>
  <c r="L29" i="9"/>
  <c r="K29" i="9"/>
  <c r="R29" i="9"/>
  <c r="I29" i="9"/>
  <c r="N28" i="9"/>
  <c r="L28" i="9"/>
  <c r="K28" i="9"/>
  <c r="R28" i="9" s="1"/>
  <c r="I28" i="9"/>
  <c r="N27" i="9"/>
  <c r="L27" i="9"/>
  <c r="K27" i="9"/>
  <c r="R27" i="9"/>
  <c r="I27" i="9"/>
  <c r="N26" i="9"/>
  <c r="L26" i="9"/>
  <c r="K26" i="9"/>
  <c r="R26" i="9" s="1"/>
  <c r="I26" i="9"/>
  <c r="N25" i="9"/>
  <c r="L25" i="9"/>
  <c r="K25" i="9"/>
  <c r="R25" i="9"/>
  <c r="I25" i="9"/>
  <c r="N24" i="9"/>
  <c r="L24" i="9"/>
  <c r="K24" i="9"/>
  <c r="I24" i="9"/>
  <c r="N23" i="9"/>
  <c r="L23" i="9"/>
  <c r="K23" i="9"/>
  <c r="R23" i="9"/>
  <c r="I23" i="9"/>
  <c r="N22" i="9"/>
  <c r="L22" i="9"/>
  <c r="K22" i="9"/>
  <c r="R22" i="9" s="1"/>
  <c r="I22" i="9"/>
  <c r="N21" i="9"/>
  <c r="L21" i="9"/>
  <c r="K21" i="9"/>
  <c r="I21" i="9"/>
  <c r="N20" i="9"/>
  <c r="L20" i="9"/>
  <c r="K20" i="9"/>
  <c r="R20" i="9"/>
  <c r="I20" i="9"/>
  <c r="N19" i="9"/>
  <c r="L19" i="9"/>
  <c r="K19" i="9"/>
  <c r="R19" i="9" s="1"/>
  <c r="I19" i="9"/>
  <c r="N18" i="9"/>
  <c r="L18" i="9"/>
  <c r="K18" i="9"/>
  <c r="I18" i="9"/>
  <c r="N17" i="9"/>
  <c r="L17" i="9"/>
  <c r="K17" i="9"/>
  <c r="I17" i="9"/>
  <c r="N16" i="9"/>
  <c r="L16" i="9"/>
  <c r="K16" i="9"/>
  <c r="R16" i="9"/>
  <c r="I16" i="9"/>
  <c r="A12" i="9"/>
  <c r="N15" i="9"/>
  <c r="L15" i="9"/>
  <c r="K15" i="9"/>
  <c r="I15" i="9"/>
  <c r="N14" i="9"/>
  <c r="L14" i="9"/>
  <c r="K14" i="9"/>
  <c r="I14" i="9"/>
  <c r="N13" i="9"/>
  <c r="L13" i="9"/>
  <c r="K13" i="9"/>
  <c r="I13" i="9"/>
  <c r="N12" i="9"/>
  <c r="L12" i="9"/>
  <c r="K12" i="9"/>
  <c r="I12" i="9"/>
  <c r="N10" i="9"/>
  <c r="L10" i="9"/>
  <c r="K10" i="9"/>
  <c r="I10" i="9"/>
  <c r="I11" i="9"/>
  <c r="I9" i="9"/>
  <c r="I8" i="9"/>
  <c r="R74" i="9"/>
  <c r="R75" i="9"/>
  <c r="R76" i="9"/>
  <c r="R77" i="9"/>
  <c r="R78" i="9"/>
  <c r="R79" i="9"/>
  <c r="R80" i="9"/>
  <c r="R81" i="9"/>
  <c r="R82" i="9"/>
  <c r="R83" i="9"/>
  <c r="R85" i="9"/>
  <c r="R86" i="9"/>
  <c r="R87" i="9"/>
  <c r="R17" i="9"/>
  <c r="R18" i="9"/>
  <c r="R84" i="9"/>
  <c r="R21" i="9"/>
  <c r="R13" i="9"/>
  <c r="R15" i="9"/>
  <c r="R12" i="9"/>
  <c r="R14" i="9"/>
  <c r="R10" i="9"/>
  <c r="I3" i="31"/>
  <c r="I2" i="31"/>
  <c r="G4" i="15"/>
  <c r="G2" i="15"/>
  <c r="L9" i="9"/>
  <c r="L11" i="9"/>
  <c r="L8" i="9"/>
  <c r="H10" i="30"/>
  <c r="I10" i="30"/>
  <c r="H11" i="30"/>
  <c r="I11" i="30" s="1"/>
  <c r="H12" i="30"/>
  <c r="I12" i="30" s="1"/>
  <c r="H13" i="30"/>
  <c r="I13" i="30" s="1"/>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F2" i="37"/>
  <c r="F1" i="37"/>
  <c r="H9" i="15"/>
  <c r="H10" i="15"/>
  <c r="H11" i="15"/>
  <c r="H12" i="15"/>
  <c r="H13" i="15"/>
  <c r="H14" i="15"/>
  <c r="H15" i="15"/>
  <c r="M15" i="15" s="1"/>
  <c r="N15" i="15" s="1"/>
  <c r="D15" i="31" s="1"/>
  <c r="F15" i="36" s="1"/>
  <c r="H16" i="15"/>
  <c r="H17" i="15"/>
  <c r="H18" i="15"/>
  <c r="H19" i="15"/>
  <c r="M19" i="15" s="1"/>
  <c r="H20" i="15"/>
  <c r="H21" i="15"/>
  <c r="H22" i="15"/>
  <c r="H23" i="15"/>
  <c r="M23" i="15" s="1"/>
  <c r="H24" i="15"/>
  <c r="H25" i="15"/>
  <c r="H26" i="15"/>
  <c r="H27" i="15"/>
  <c r="M27" i="15" s="1"/>
  <c r="H28" i="15"/>
  <c r="L9" i="15"/>
  <c r="K10" i="15"/>
  <c r="L10" i="15"/>
  <c r="K11" i="15"/>
  <c r="L11" i="15"/>
  <c r="K12" i="15"/>
  <c r="L12" i="15"/>
  <c r="K13" i="15"/>
  <c r="L13" i="15"/>
  <c r="K14" i="15"/>
  <c r="M14" i="15"/>
  <c r="L14" i="15"/>
  <c r="K15" i="15"/>
  <c r="L15" i="15"/>
  <c r="K16" i="15"/>
  <c r="L16" i="15"/>
  <c r="K17" i="15"/>
  <c r="L17" i="15"/>
  <c r="K18" i="15"/>
  <c r="M18" i="15" s="1"/>
  <c r="D18" i="36" s="1"/>
  <c r="L18" i="15"/>
  <c r="K19" i="15"/>
  <c r="L19" i="15"/>
  <c r="K20" i="15"/>
  <c r="L20" i="15"/>
  <c r="K21" i="15"/>
  <c r="M21" i="15" s="1"/>
  <c r="D21" i="36" s="1"/>
  <c r="L21" i="15"/>
  <c r="K22" i="15"/>
  <c r="L22" i="15"/>
  <c r="K23" i="15"/>
  <c r="L23" i="15"/>
  <c r="K24" i="15"/>
  <c r="M24" i="15" s="1"/>
  <c r="D24" i="36" s="1"/>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D13" i="15"/>
  <c r="D14" i="15"/>
  <c r="E14" i="15" s="1"/>
  <c r="D15" i="15"/>
  <c r="D16" i="15"/>
  <c r="D17" i="15"/>
  <c r="D18" i="15"/>
  <c r="D19" i="15"/>
  <c r="D20" i="15"/>
  <c r="E20" i="15" s="1"/>
  <c r="C52" i="9" s="1"/>
  <c r="S52" i="9" s="1"/>
  <c r="S53" i="9" s="1"/>
  <c r="D21" i="15"/>
  <c r="D22" i="15"/>
  <c r="E22" i="15" s="1"/>
  <c r="C22" i="36" s="1"/>
  <c r="D23" i="15"/>
  <c r="D24" i="15"/>
  <c r="D25" i="15"/>
  <c r="E25" i="15" s="1"/>
  <c r="D26" i="15"/>
  <c r="D27" i="15"/>
  <c r="D28" i="15"/>
  <c r="E28" i="15" s="1"/>
  <c r="C28" i="36" s="1"/>
  <c r="E21" i="15"/>
  <c r="C56" i="9"/>
  <c r="S56" i="9" s="1"/>
  <c r="E13" i="15"/>
  <c r="E17" i="15"/>
  <c r="C40" i="9" s="1"/>
  <c r="S40" i="9"/>
  <c r="E24" i="15"/>
  <c r="C68" i="9" s="1"/>
  <c r="S68" i="9" s="1"/>
  <c r="S69" i="9" s="1"/>
  <c r="E16" i="15"/>
  <c r="E26" i="15"/>
  <c r="C60" i="9"/>
  <c r="S60" i="9" s="1"/>
  <c r="S61" i="9" s="1"/>
  <c r="S62" i="9" s="1"/>
  <c r="S63" i="9" s="1"/>
  <c r="E18" i="15"/>
  <c r="C44" i="9" s="1"/>
  <c r="S44" i="9"/>
  <c r="E27" i="15"/>
  <c r="C80" i="9" s="1"/>
  <c r="E23" i="15"/>
  <c r="C64" i="9"/>
  <c r="S64" i="9" s="1"/>
  <c r="E19" i="15"/>
  <c r="C48" i="9" s="1"/>
  <c r="E15" i="15"/>
  <c r="C17" i="36"/>
  <c r="M12" i="15"/>
  <c r="E10" i="15"/>
  <c r="C12" i="9" s="1"/>
  <c r="M17" i="15"/>
  <c r="D40" i="9" s="1"/>
  <c r="M25" i="15"/>
  <c r="M13" i="15"/>
  <c r="M28" i="15"/>
  <c r="D28" i="36" s="1"/>
  <c r="M20" i="15"/>
  <c r="D20" i="36" s="1"/>
  <c r="M16" i="15"/>
  <c r="M26" i="15"/>
  <c r="D26" i="36" s="1"/>
  <c r="M22" i="15"/>
  <c r="E10" i="30"/>
  <c r="B12" i="9" s="1"/>
  <c r="E11" i="30"/>
  <c r="B16" i="9" s="1"/>
  <c r="E12" i="30"/>
  <c r="B20" i="9"/>
  <c r="E13" i="30"/>
  <c r="B24" i="9"/>
  <c r="E14" i="30"/>
  <c r="B28" i="9"/>
  <c r="E15" i="30"/>
  <c r="B32" i="9"/>
  <c r="E16" i="30"/>
  <c r="B36" i="9"/>
  <c r="E17" i="30"/>
  <c r="B40" i="9" s="1"/>
  <c r="E18" i="30"/>
  <c r="B44" i="9"/>
  <c r="E19" i="30"/>
  <c r="B48" i="9" s="1"/>
  <c r="E20" i="30"/>
  <c r="B52" i="9"/>
  <c r="E21" i="30"/>
  <c r="B56" i="9" s="1"/>
  <c r="E22" i="30"/>
  <c r="B60" i="9"/>
  <c r="E23" i="30"/>
  <c r="B64" i="9" s="1"/>
  <c r="E24" i="30"/>
  <c r="B68" i="9"/>
  <c r="E25" i="30"/>
  <c r="B72" i="9" s="1"/>
  <c r="E26" i="30"/>
  <c r="B76" i="9"/>
  <c r="E27" i="30"/>
  <c r="B80" i="9" s="1"/>
  <c r="E28" i="30"/>
  <c r="E9" i="30"/>
  <c r="B9" i="15" s="1"/>
  <c r="D44" i="9"/>
  <c r="T44" i="9"/>
  <c r="D68" i="9"/>
  <c r="T68" i="9" s="1"/>
  <c r="T69" i="9" s="1"/>
  <c r="T70" i="9" s="1"/>
  <c r="T71" i="9" s="1"/>
  <c r="V68" i="9" s="1"/>
  <c r="C24" i="36"/>
  <c r="S70" i="9"/>
  <c r="S71" i="9" s="1"/>
  <c r="U68" i="9" s="1"/>
  <c r="D76" i="9"/>
  <c r="T40" i="9"/>
  <c r="C15" i="36"/>
  <c r="C32" i="9"/>
  <c r="S32" i="9" s="1"/>
  <c r="C14" i="36"/>
  <c r="C28" i="9"/>
  <c r="S28" i="9" s="1"/>
  <c r="D16" i="36"/>
  <c r="D36" i="9"/>
  <c r="T36" i="9" s="1"/>
  <c r="T37" i="9" s="1"/>
  <c r="T38" i="9" s="1"/>
  <c r="T39" i="9"/>
  <c r="D13" i="36"/>
  <c r="D24" i="9"/>
  <c r="T24" i="9"/>
  <c r="D56" i="9"/>
  <c r="T56" i="9"/>
  <c r="C19" i="36"/>
  <c r="S48" i="9"/>
  <c r="D52" i="9"/>
  <c r="T52" i="9"/>
  <c r="D72" i="9"/>
  <c r="T72" i="9" s="1"/>
  <c r="C20" i="36"/>
  <c r="S54" i="9"/>
  <c r="S55" i="9" s="1"/>
  <c r="D12" i="36"/>
  <c r="D20" i="9"/>
  <c r="C12" i="36"/>
  <c r="C20" i="9"/>
  <c r="S20" i="9"/>
  <c r="D84" i="9"/>
  <c r="C84" i="9"/>
  <c r="B28" i="15"/>
  <c r="B84" i="9"/>
  <c r="C21" i="36"/>
  <c r="C18" i="36"/>
  <c r="C27" i="36"/>
  <c r="C23" i="36"/>
  <c r="N28" i="15"/>
  <c r="D28" i="31"/>
  <c r="N16" i="15"/>
  <c r="D16" i="31"/>
  <c r="N13" i="15"/>
  <c r="D13" i="31"/>
  <c r="F13" i="36" s="1"/>
  <c r="N21" i="15"/>
  <c r="D21" i="31"/>
  <c r="N26" i="15"/>
  <c r="D26" i="31"/>
  <c r="F26" i="36" s="1"/>
  <c r="N18" i="15"/>
  <c r="D18" i="31"/>
  <c r="N24" i="15"/>
  <c r="D24" i="31" s="1"/>
  <c r="F24" i="36" s="1"/>
  <c r="N12" i="15"/>
  <c r="D12" i="31"/>
  <c r="D2" i="33"/>
  <c r="D1" i="33"/>
  <c r="D2" i="36"/>
  <c r="D1" i="36"/>
  <c r="D2" i="35"/>
  <c r="D1" i="35"/>
  <c r="D2" i="9"/>
  <c r="D1" i="9"/>
  <c r="D2" i="31"/>
  <c r="D1" i="31"/>
  <c r="D2" i="15"/>
  <c r="D2" i="20"/>
  <c r="D1" i="20"/>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A11" i="36"/>
  <c r="A10" i="36"/>
  <c r="A9" i="36"/>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A11" i="35"/>
  <c r="A10" i="35"/>
  <c r="A9" i="35"/>
  <c r="N8" i="9"/>
  <c r="N9" i="9"/>
  <c r="N11" i="9"/>
  <c r="A8" i="9"/>
  <c r="K9" i="9"/>
  <c r="K11" i="9"/>
  <c r="R11" i="9" s="1"/>
  <c r="K8" i="9"/>
  <c r="F12" i="36"/>
  <c r="F16" i="36"/>
  <c r="F18" i="36"/>
  <c r="F21" i="36"/>
  <c r="F28" i="36"/>
  <c r="F10" i="15"/>
  <c r="C10" i="31" s="1"/>
  <c r="F11" i="15"/>
  <c r="C11" i="31" s="1"/>
  <c r="F12" i="15"/>
  <c r="F13" i="15"/>
  <c r="C13" i="31"/>
  <c r="E13" i="31" s="1"/>
  <c r="G13" i="36" s="1"/>
  <c r="E13" i="36"/>
  <c r="F14" i="15"/>
  <c r="C14" i="31"/>
  <c r="E14" i="36" s="1"/>
  <c r="F15" i="15"/>
  <c r="C15" i="31"/>
  <c r="E15" i="31" s="1"/>
  <c r="G15" i="36" s="1"/>
  <c r="F16" i="15"/>
  <c r="C16" i="31"/>
  <c r="F17" i="15"/>
  <c r="C17" i="31"/>
  <c r="F18" i="15"/>
  <c r="C18" i="31"/>
  <c r="E18" i="36" s="1"/>
  <c r="F19" i="15"/>
  <c r="C19" i="31"/>
  <c r="E19" i="36" s="1"/>
  <c r="F20" i="15"/>
  <c r="F21" i="15"/>
  <c r="C21" i="31"/>
  <c r="E21" i="31" s="1"/>
  <c r="F22" i="15"/>
  <c r="C22" i="31" s="1"/>
  <c r="F23" i="15"/>
  <c r="C23" i="31" s="1"/>
  <c r="F24" i="15"/>
  <c r="C24" i="31" s="1"/>
  <c r="E24" i="36" s="1"/>
  <c r="F25" i="15"/>
  <c r="C25" i="31" s="1"/>
  <c r="F26" i="15"/>
  <c r="C26" i="31" s="1"/>
  <c r="E26" i="31" s="1"/>
  <c r="F27" i="15"/>
  <c r="C27" i="31"/>
  <c r="E27" i="36" s="1"/>
  <c r="F28" i="15"/>
  <c r="C28" i="31" s="1"/>
  <c r="E28" i="31" s="1"/>
  <c r="C20" i="31"/>
  <c r="E20" i="36"/>
  <c r="E27" i="31"/>
  <c r="G27" i="36" s="1"/>
  <c r="G26" i="36"/>
  <c r="E26" i="36"/>
  <c r="E18" i="31"/>
  <c r="G18" i="36"/>
  <c r="G21" i="36"/>
  <c r="E24" i="31"/>
  <c r="G24" i="36" s="1"/>
  <c r="E16" i="31"/>
  <c r="G16" i="36"/>
  <c r="E16" i="36"/>
  <c r="G28" i="36"/>
  <c r="E28" i="36"/>
  <c r="E14" i="31"/>
  <c r="G14" i="36"/>
  <c r="C12" i="31"/>
  <c r="E12" i="36"/>
  <c r="A10" i="31"/>
  <c r="I16" i="36"/>
  <c r="K16" i="36"/>
  <c r="I24" i="36"/>
  <c r="K24" i="36"/>
  <c r="D24" i="35"/>
  <c r="F24" i="35" s="1"/>
  <c r="H22" i="36"/>
  <c r="J22" i="36" s="1"/>
  <c r="L22" i="36" s="1"/>
  <c r="N22" i="36" s="1"/>
  <c r="M22" i="36"/>
  <c r="P22" i="36" s="1"/>
  <c r="E20" i="31"/>
  <c r="G20" i="36"/>
  <c r="H24" i="36"/>
  <c r="J24" i="36"/>
  <c r="L24" i="36" s="1"/>
  <c r="N24" i="36" s="1"/>
  <c r="M24" i="36" s="1"/>
  <c r="P24" i="36" s="1"/>
  <c r="C24" i="35"/>
  <c r="E24" i="35" s="1"/>
  <c r="G24" i="35" s="1"/>
  <c r="E12" i="31"/>
  <c r="G12" i="36" s="1"/>
  <c r="B13" i="15"/>
  <c r="A11" i="31"/>
  <c r="A9" i="31"/>
  <c r="B11"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B12" i="15"/>
  <c r="A12" i="15"/>
  <c r="A11" i="15"/>
  <c r="A10" i="15"/>
  <c r="A9" i="15"/>
  <c r="E22" i="31" l="1"/>
  <c r="G22" i="36" s="1"/>
  <c r="E22" i="36"/>
  <c r="E17" i="31"/>
  <c r="G17" i="36" s="1"/>
  <c r="E17" i="36"/>
  <c r="D28" i="9"/>
  <c r="T28" i="9" s="1"/>
  <c r="N14" i="15"/>
  <c r="D14" i="31" s="1"/>
  <c r="F14" i="36" s="1"/>
  <c r="D14" i="36"/>
  <c r="D64" i="9"/>
  <c r="T64" i="9" s="1"/>
  <c r="D23" i="36"/>
  <c r="N23" i="15"/>
  <c r="D23" i="31" s="1"/>
  <c r="F23" i="36" s="1"/>
  <c r="T25" i="9"/>
  <c r="T26" i="9" s="1"/>
  <c r="T27" i="9" s="1"/>
  <c r="T76" i="9"/>
  <c r="T77" i="9" s="1"/>
  <c r="T78" i="9" s="1"/>
  <c r="T79" i="9" s="1"/>
  <c r="S85" i="9"/>
  <c r="E15" i="36"/>
  <c r="E19" i="31"/>
  <c r="G19" i="36" s="1"/>
  <c r="E25" i="31"/>
  <c r="G25" i="36" s="1"/>
  <c r="E25" i="36"/>
  <c r="S80" i="9"/>
  <c r="U60" i="9"/>
  <c r="C22" i="35"/>
  <c r="E22" i="35" s="1"/>
  <c r="G22" i="35" s="1"/>
  <c r="D80" i="9"/>
  <c r="T80" i="9" s="1"/>
  <c r="T81" i="9" s="1"/>
  <c r="T82" i="9" s="1"/>
  <c r="T83" i="9" s="1"/>
  <c r="N27" i="15"/>
  <c r="D27" i="31" s="1"/>
  <c r="F27" i="36" s="1"/>
  <c r="D27" i="36"/>
  <c r="D15" i="36"/>
  <c r="D32" i="9"/>
  <c r="T32" i="9" s="1"/>
  <c r="U40" i="9"/>
  <c r="C17" i="35"/>
  <c r="E17" i="35" s="1"/>
  <c r="G17" i="35" s="1"/>
  <c r="S49" i="9"/>
  <c r="S50" i="9" s="1"/>
  <c r="S51" i="9" s="1"/>
  <c r="S65" i="9"/>
  <c r="S66" i="9" s="1"/>
  <c r="S67" i="9" s="1"/>
  <c r="T65" i="9"/>
  <c r="T66" i="9" s="1"/>
  <c r="T67" i="9" s="1"/>
  <c r="T73" i="9"/>
  <c r="T74" i="9" s="1"/>
  <c r="T75" i="9" s="1"/>
  <c r="S81" i="9"/>
  <c r="S82" i="9" s="1"/>
  <c r="S83" i="9" s="1"/>
  <c r="T84" i="9"/>
  <c r="T85" i="9" s="1"/>
  <c r="T86" i="9" s="1"/>
  <c r="T87" i="9" s="1"/>
  <c r="S84" i="9"/>
  <c r="S86" i="9"/>
  <c r="S87" i="9" s="1"/>
  <c r="H17" i="36"/>
  <c r="J17" i="36" s="1"/>
  <c r="L17" i="36" s="1"/>
  <c r="N17" i="36" s="1"/>
  <c r="M17" i="36" s="1"/>
  <c r="P17" i="36" s="1"/>
  <c r="D22" i="36"/>
  <c r="D60" i="9"/>
  <c r="T60" i="9" s="1"/>
  <c r="T61" i="9" s="1"/>
  <c r="T62" i="9" s="1"/>
  <c r="T63" i="9" s="1"/>
  <c r="N22" i="15"/>
  <c r="D22" i="31" s="1"/>
  <c r="F22" i="36" s="1"/>
  <c r="D19" i="36"/>
  <c r="N19" i="15"/>
  <c r="D19" i="31" s="1"/>
  <c r="F19" i="36" s="1"/>
  <c r="D48" i="9"/>
  <c r="T48" i="9" s="1"/>
  <c r="T49" i="9" s="1"/>
  <c r="T50" i="9" s="1"/>
  <c r="T51" i="9" s="1"/>
  <c r="S33" i="9"/>
  <c r="S34" i="9" s="1"/>
  <c r="S35" i="9" s="1"/>
  <c r="T33" i="9"/>
  <c r="T34" i="9" s="1"/>
  <c r="T35" i="9" s="1"/>
  <c r="S57" i="9"/>
  <c r="S58" i="9" s="1"/>
  <c r="S59" i="9" s="1"/>
  <c r="T57" i="9"/>
  <c r="T58" i="9" s="1"/>
  <c r="T59" i="9" s="1"/>
  <c r="E23" i="36"/>
  <c r="E23" i="31"/>
  <c r="G23" i="36" s="1"/>
  <c r="U52" i="9"/>
  <c r="H20" i="36"/>
  <c r="J20" i="36" s="1"/>
  <c r="L20" i="36" s="1"/>
  <c r="N20" i="36" s="1"/>
  <c r="M20" i="36" s="1"/>
  <c r="P20" i="36" s="1"/>
  <c r="C20" i="35"/>
  <c r="E20" i="35" s="1"/>
  <c r="G20" i="35" s="1"/>
  <c r="T41" i="9"/>
  <c r="T42" i="9" s="1"/>
  <c r="T43" i="9" s="1"/>
  <c r="R9" i="9"/>
  <c r="C76" i="9"/>
  <c r="S76" i="9" s="1"/>
  <c r="S77" i="9" s="1"/>
  <c r="S78" i="9" s="1"/>
  <c r="S79" i="9" s="1"/>
  <c r="C26" i="36"/>
  <c r="C25" i="36"/>
  <c r="C72" i="9"/>
  <c r="S72" i="9" s="1"/>
  <c r="S73" i="9" s="1"/>
  <c r="S74" i="9" s="1"/>
  <c r="S75" i="9" s="1"/>
  <c r="V36" i="9"/>
  <c r="D16" i="35"/>
  <c r="F16" i="35" s="1"/>
  <c r="D25" i="36"/>
  <c r="N25" i="15"/>
  <c r="D25" i="31" s="1"/>
  <c r="F25" i="36" s="1"/>
  <c r="C36" i="9"/>
  <c r="S36" i="9" s="1"/>
  <c r="C16" i="36"/>
  <c r="E21" i="36"/>
  <c r="R8" i="9"/>
  <c r="C24" i="9"/>
  <c r="S24" i="9" s="1"/>
  <c r="S25" i="9" s="1"/>
  <c r="S26" i="9" s="1"/>
  <c r="S27" i="9" s="1"/>
  <c r="C13" i="36"/>
  <c r="N17" i="15"/>
  <c r="D17" i="31" s="1"/>
  <c r="F17" i="36" s="1"/>
  <c r="N20" i="15"/>
  <c r="D20" i="31" s="1"/>
  <c r="F20" i="36" s="1"/>
  <c r="D17" i="36"/>
  <c r="T20" i="9"/>
  <c r="T21" i="9" s="1"/>
  <c r="T22" i="9" s="1"/>
  <c r="T23" i="9" s="1"/>
  <c r="S21" i="9"/>
  <c r="S22" i="9" s="1"/>
  <c r="S23" i="9" s="1"/>
  <c r="R24" i="9"/>
  <c r="T29" i="9"/>
  <c r="T30" i="9" s="1"/>
  <c r="T31" i="9" s="1"/>
  <c r="S29" i="9"/>
  <c r="S30" i="9" s="1"/>
  <c r="S31" i="9" s="1"/>
  <c r="R32" i="9"/>
  <c r="S37" i="9"/>
  <c r="S38" i="9" s="1"/>
  <c r="S39" i="9" s="1"/>
  <c r="R40" i="9"/>
  <c r="S45" i="9"/>
  <c r="S46" i="9" s="1"/>
  <c r="S47" i="9" s="1"/>
  <c r="T45" i="9"/>
  <c r="T46" i="9" s="1"/>
  <c r="T47" i="9" s="1"/>
  <c r="R48" i="9"/>
  <c r="T53" i="9"/>
  <c r="T54" i="9" s="1"/>
  <c r="T55" i="9" s="1"/>
  <c r="R56" i="9"/>
  <c r="R64" i="9"/>
  <c r="R72" i="9"/>
  <c r="F9" i="15"/>
  <c r="C9" i="31" s="1"/>
  <c r="E9" i="36" s="1"/>
  <c r="M11" i="15"/>
  <c r="S12" i="9"/>
  <c r="S13" i="9" s="1"/>
  <c r="S14" i="9" s="1"/>
  <c r="S15" i="9" s="1"/>
  <c r="U12" i="9" s="1"/>
  <c r="M10" i="15"/>
  <c r="D10" i="36" s="1"/>
  <c r="B10" i="31"/>
  <c r="B10" i="35"/>
  <c r="B10" i="36"/>
  <c r="D16" i="9"/>
  <c r="T16" i="9" s="1"/>
  <c r="T17" i="9" s="1"/>
  <c r="T18" i="9" s="1"/>
  <c r="T19" i="9" s="1"/>
  <c r="D11" i="36"/>
  <c r="C10" i="36"/>
  <c r="B10" i="15"/>
  <c r="B11" i="15"/>
  <c r="B9" i="31"/>
  <c r="B8" i="9"/>
  <c r="N11" i="15"/>
  <c r="D11" i="31" s="1"/>
  <c r="F11" i="36" s="1"/>
  <c r="E11" i="36"/>
  <c r="E11" i="31"/>
  <c r="G11" i="36" s="1"/>
  <c r="C11" i="36"/>
  <c r="C16" i="9"/>
  <c r="S16" i="9" s="1"/>
  <c r="S17" i="9" s="1"/>
  <c r="S18" i="9" s="1"/>
  <c r="S19" i="9" s="1"/>
  <c r="D12" i="9"/>
  <c r="T12" i="9" s="1"/>
  <c r="T13" i="9" s="1"/>
  <c r="T14" i="9" s="1"/>
  <c r="T15" i="9" s="1"/>
  <c r="V12" i="9" s="1"/>
  <c r="E10" i="36"/>
  <c r="D8" i="9"/>
  <c r="T8" i="9" s="1"/>
  <c r="T9" i="9" s="1"/>
  <c r="T10" i="9" s="1"/>
  <c r="T11" i="9" s="1"/>
  <c r="N9" i="15"/>
  <c r="D9" i="31" s="1"/>
  <c r="C8" i="9"/>
  <c r="S8" i="9" s="1"/>
  <c r="S9" i="9" s="1"/>
  <c r="S10" i="9" s="1"/>
  <c r="S11" i="9" s="1"/>
  <c r="B9" i="35"/>
  <c r="B9" i="36"/>
  <c r="B11" i="35"/>
  <c r="B11" i="36"/>
  <c r="U80" i="9" l="1"/>
  <c r="H27" i="36"/>
  <c r="J27" i="36" s="1"/>
  <c r="L27" i="36" s="1"/>
  <c r="N27" i="36" s="1"/>
  <c r="M27" i="36" s="1"/>
  <c r="P27" i="36" s="1"/>
  <c r="C27" i="35"/>
  <c r="E27" i="35" s="1"/>
  <c r="G27" i="35" s="1"/>
  <c r="V76" i="9"/>
  <c r="D26" i="35"/>
  <c r="F26" i="35" s="1"/>
  <c r="I26" i="36"/>
  <c r="K26" i="36" s="1"/>
  <c r="C28" i="35"/>
  <c r="E28" i="35" s="1"/>
  <c r="G28" i="35" s="1"/>
  <c r="U84" i="9"/>
  <c r="H28" i="36"/>
  <c r="J28" i="36" s="1"/>
  <c r="L28" i="36" s="1"/>
  <c r="N28" i="36" s="1"/>
  <c r="M28" i="36" s="1"/>
  <c r="P28" i="36" s="1"/>
  <c r="I25" i="36"/>
  <c r="K25" i="36" s="1"/>
  <c r="V72" i="9"/>
  <c r="D25" i="35"/>
  <c r="F25" i="35" s="1"/>
  <c r="U24" i="9"/>
  <c r="C13" i="35"/>
  <c r="E13" i="35" s="1"/>
  <c r="G13" i="35" s="1"/>
  <c r="H13" i="36"/>
  <c r="J13" i="36" s="1"/>
  <c r="L13" i="36" s="1"/>
  <c r="N13" i="36" s="1"/>
  <c r="M13" i="36" s="1"/>
  <c r="P13" i="36" s="1"/>
  <c r="U76" i="9"/>
  <c r="C26" i="35"/>
  <c r="E26" i="35" s="1"/>
  <c r="G26" i="35" s="1"/>
  <c r="H26" i="36"/>
  <c r="J26" i="36" s="1"/>
  <c r="L26" i="36" s="1"/>
  <c r="N26" i="36" s="1"/>
  <c r="M26" i="36" s="1"/>
  <c r="P26" i="36" s="1"/>
  <c r="D19" i="35"/>
  <c r="F19" i="35" s="1"/>
  <c r="V48" i="9"/>
  <c r="I19" i="36"/>
  <c r="K19" i="36" s="1"/>
  <c r="U72" i="9"/>
  <c r="H25" i="36"/>
  <c r="J25" i="36" s="1"/>
  <c r="L25" i="36" s="1"/>
  <c r="N25" i="36" s="1"/>
  <c r="M25" i="36" s="1"/>
  <c r="P25" i="36" s="1"/>
  <c r="C25" i="35"/>
  <c r="E25" i="35" s="1"/>
  <c r="G25" i="35" s="1"/>
  <c r="I28" i="36"/>
  <c r="K28" i="36" s="1"/>
  <c r="V84" i="9"/>
  <c r="D28" i="35"/>
  <c r="F28" i="35" s="1"/>
  <c r="V80" i="9"/>
  <c r="D27" i="35"/>
  <c r="F27" i="35" s="1"/>
  <c r="I27" i="36"/>
  <c r="K27" i="36" s="1"/>
  <c r="U32" i="9"/>
  <c r="C15" i="35"/>
  <c r="E15" i="35" s="1"/>
  <c r="G15" i="35" s="1"/>
  <c r="H15" i="36"/>
  <c r="J15" i="36" s="1"/>
  <c r="L15" i="36" s="1"/>
  <c r="N15" i="36" s="1"/>
  <c r="M15" i="36" s="1"/>
  <c r="P15" i="36" s="1"/>
  <c r="V64" i="9"/>
  <c r="D23" i="35"/>
  <c r="F23" i="35" s="1"/>
  <c r="I23" i="36"/>
  <c r="K23" i="36" s="1"/>
  <c r="V24" i="9"/>
  <c r="D13" i="35"/>
  <c r="F13" i="35" s="1"/>
  <c r="I13" i="36"/>
  <c r="K13" i="36" s="1"/>
  <c r="V44" i="9"/>
  <c r="D18" i="35"/>
  <c r="F18" i="35" s="1"/>
  <c r="I18" i="36"/>
  <c r="K18" i="36" s="1"/>
  <c r="U20" i="9"/>
  <c r="C12" i="35"/>
  <c r="E12" i="35" s="1"/>
  <c r="G12" i="35" s="1"/>
  <c r="H12" i="36"/>
  <c r="J12" i="36" s="1"/>
  <c r="L12" i="36" s="1"/>
  <c r="N12" i="36" s="1"/>
  <c r="M12" i="36" s="1"/>
  <c r="P12" i="36" s="1"/>
  <c r="V40" i="9"/>
  <c r="I17" i="36"/>
  <c r="K17" i="36" s="1"/>
  <c r="D17" i="35"/>
  <c r="F17" i="35" s="1"/>
  <c r="V56" i="9"/>
  <c r="I21" i="36"/>
  <c r="K21" i="36" s="1"/>
  <c r="D21" i="35"/>
  <c r="F21" i="35" s="1"/>
  <c r="V60" i="9"/>
  <c r="D22" i="35"/>
  <c r="F22" i="35" s="1"/>
  <c r="I22" i="36"/>
  <c r="K22" i="36" s="1"/>
  <c r="U64" i="9"/>
  <c r="C23" i="35"/>
  <c r="E23" i="35" s="1"/>
  <c r="G23" i="35" s="1"/>
  <c r="H23" i="36"/>
  <c r="J23" i="36" s="1"/>
  <c r="L23" i="36" s="1"/>
  <c r="N23" i="36" s="1"/>
  <c r="M23" i="36" s="1"/>
  <c r="P23" i="36" s="1"/>
  <c r="U44" i="9"/>
  <c r="H18" i="36"/>
  <c r="J18" i="36" s="1"/>
  <c r="L18" i="36" s="1"/>
  <c r="N18" i="36" s="1"/>
  <c r="M18" i="36" s="1"/>
  <c r="P18" i="36" s="1"/>
  <c r="C18" i="35"/>
  <c r="E18" i="35" s="1"/>
  <c r="G18" i="35" s="1"/>
  <c r="U28" i="9"/>
  <c r="H14" i="36"/>
  <c r="J14" i="36" s="1"/>
  <c r="L14" i="36" s="1"/>
  <c r="N14" i="36" s="1"/>
  <c r="M14" i="36" s="1"/>
  <c r="P14" i="36" s="1"/>
  <c r="C14" i="35"/>
  <c r="E14" i="35" s="1"/>
  <c r="G14" i="35" s="1"/>
  <c r="V20" i="9"/>
  <c r="D12" i="35"/>
  <c r="F12" i="35" s="1"/>
  <c r="I12" i="36"/>
  <c r="K12" i="36" s="1"/>
  <c r="U56" i="9"/>
  <c r="H21" i="36"/>
  <c r="J21" i="36" s="1"/>
  <c r="L21" i="36" s="1"/>
  <c r="N21" i="36" s="1"/>
  <c r="M21" i="36" s="1"/>
  <c r="P21" i="36" s="1"/>
  <c r="C21" i="35"/>
  <c r="E21" i="35" s="1"/>
  <c r="G21" i="35" s="1"/>
  <c r="U48" i="9"/>
  <c r="H19" i="36"/>
  <c r="J19" i="36" s="1"/>
  <c r="L19" i="36" s="1"/>
  <c r="N19" i="36" s="1"/>
  <c r="M19" i="36" s="1"/>
  <c r="P19" i="36" s="1"/>
  <c r="C19" i="35"/>
  <c r="E19" i="35" s="1"/>
  <c r="G19" i="35" s="1"/>
  <c r="U36" i="9"/>
  <c r="H16" i="36"/>
  <c r="J16" i="36" s="1"/>
  <c r="L16" i="36" s="1"/>
  <c r="N16" i="36" s="1"/>
  <c r="M16" i="36" s="1"/>
  <c r="P16" i="36" s="1"/>
  <c r="C16" i="35"/>
  <c r="E16" i="35" s="1"/>
  <c r="G16" i="35" s="1"/>
  <c r="V52" i="9"/>
  <c r="I20" i="36"/>
  <c r="K20" i="36" s="1"/>
  <c r="D20" i="35"/>
  <c r="F20" i="35" s="1"/>
  <c r="V28" i="9"/>
  <c r="I14" i="36"/>
  <c r="K14" i="36" s="1"/>
  <c r="D14" i="35"/>
  <c r="F14" i="35" s="1"/>
  <c r="V32" i="9"/>
  <c r="I15" i="36"/>
  <c r="K15" i="36" s="1"/>
  <c r="D15" i="35"/>
  <c r="F15" i="35" s="1"/>
  <c r="N10" i="15"/>
  <c r="D10" i="31" s="1"/>
  <c r="K12" i="31" s="1"/>
  <c r="E13" i="37" s="1"/>
  <c r="V16" i="9"/>
  <c r="D11" i="35"/>
  <c r="F11" i="35" s="1"/>
  <c r="H10" i="36"/>
  <c r="J10" i="36" s="1"/>
  <c r="C10" i="35"/>
  <c r="E10" i="35" s="1"/>
  <c r="I10" i="36"/>
  <c r="K10" i="36" s="1"/>
  <c r="D10" i="35"/>
  <c r="F10" i="35" s="1"/>
  <c r="I11" i="31"/>
  <c r="C12" i="37" s="1"/>
  <c r="I11" i="36"/>
  <c r="K11" i="36" s="1"/>
  <c r="U16" i="9"/>
  <c r="H11" i="36"/>
  <c r="J11" i="36" s="1"/>
  <c r="L11" i="36" s="1"/>
  <c r="N11" i="36" s="1"/>
  <c r="M11" i="36" s="1"/>
  <c r="P11" i="36" s="1"/>
  <c r="C11" i="35"/>
  <c r="E11" i="35" s="1"/>
  <c r="G11" i="35" s="1"/>
  <c r="L12" i="31"/>
  <c r="F13" i="37" s="1"/>
  <c r="L13" i="31"/>
  <c r="F14" i="37" s="1"/>
  <c r="F9" i="36"/>
  <c r="M12" i="31"/>
  <c r="G13" i="37" s="1"/>
  <c r="E9" i="31"/>
  <c r="G9" i="36" s="1"/>
  <c r="L10" i="31"/>
  <c r="F11" i="37" s="1"/>
  <c r="I10" i="31"/>
  <c r="C11" i="37" s="1"/>
  <c r="I9" i="31"/>
  <c r="C10" i="37" s="1"/>
  <c r="M11" i="31"/>
  <c r="G12" i="37" s="1"/>
  <c r="V8" i="9"/>
  <c r="D9" i="35"/>
  <c r="C9" i="35"/>
  <c r="U8" i="9"/>
  <c r="J13" i="31" l="1"/>
  <c r="D14" i="37" s="1"/>
  <c r="M10" i="31"/>
  <c r="G11" i="37" s="1"/>
  <c r="K11" i="31"/>
  <c r="E12" i="37" s="1"/>
  <c r="K13" i="31"/>
  <c r="E14" i="37" s="1"/>
  <c r="L9" i="31"/>
  <c r="F10" i="37" s="1"/>
  <c r="J10" i="31"/>
  <c r="D11" i="37" s="1"/>
  <c r="J11" i="31"/>
  <c r="D12" i="37" s="1"/>
  <c r="J12" i="31"/>
  <c r="D13" i="37" s="1"/>
  <c r="I13" i="31"/>
  <c r="C14" i="37" s="1"/>
  <c r="K10" i="31"/>
  <c r="E11" i="37" s="1"/>
  <c r="J9" i="31"/>
  <c r="D10" i="37" s="1"/>
  <c r="M13" i="31"/>
  <c r="G14" i="37" s="1"/>
  <c r="K9" i="31"/>
  <c r="E10" i="37" s="1"/>
  <c r="L11" i="31"/>
  <c r="F12" i="37" s="1"/>
  <c r="I12" i="31"/>
  <c r="C13" i="37" s="1"/>
  <c r="M9" i="31"/>
  <c r="G10" i="37" s="1"/>
  <c r="F10" i="36"/>
  <c r="E10" i="31"/>
  <c r="G10" i="36" s="1"/>
  <c r="B17" i="33" s="1"/>
  <c r="L10" i="36"/>
  <c r="N10" i="36" s="1"/>
  <c r="M10" i="36" s="1"/>
  <c r="P10"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<sst xmlns="http://schemas.openxmlformats.org/spreadsheetml/2006/main" count="745" uniqueCount="302">
  <si>
    <t>No. DEL RIESGO</t>
  </si>
  <si>
    <t>RIESGO</t>
  </si>
  <si>
    <t>PROBABILIDAD</t>
  </si>
  <si>
    <t>Frecuencia</t>
  </si>
  <si>
    <t>IMPACTO</t>
  </si>
  <si>
    <t>Moderado</t>
  </si>
  <si>
    <t>Mayor</t>
  </si>
  <si>
    <t>Menor</t>
  </si>
  <si>
    <t>TIPO</t>
  </si>
  <si>
    <t>Probabilidad Residual</t>
  </si>
  <si>
    <t>Impacto Residual</t>
  </si>
  <si>
    <t>MAPA DE RIESGOS</t>
  </si>
  <si>
    <t>Fecha</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</si>
  <si>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</si>
  <si>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</si>
  <si>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</si>
  <si>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</si>
  <si>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</si>
  <si>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</si>
  <si>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</si>
  <si>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</si>
  <si>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</si>
  <si>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</si>
  <si>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</si>
  <si>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</si>
  <si>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</si>
  <si>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</si>
  <si>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</si>
  <si>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</si>
  <si>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</si>
  <si>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</si>
  <si>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</si>
  <si>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</si>
  <si>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</si>
  <si>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</si>
  <si>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</si>
  <si>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</si>
  <si>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</si>
  <si>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</si>
  <si>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</si>
  <si>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</si>
  <si>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</si>
  <si>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</si>
  <si>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</si>
  <si>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</si>
  <si>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</si>
  <si>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</si>
  <si>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</si>
  <si>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</si>
  <si>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</si>
  <si>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</si>
  <si>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</si>
  <si>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</si>
  <si>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</si>
  <si>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</si>
  <si>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</si>
  <si>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</si>
  <si>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</si>
  <si>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</si>
  <si>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</si>
  <si>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</si>
  <si>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</si>
  <si>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</si>
  <si>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</si>
  <si>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</si>
  <si>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</si>
  <si>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</si>
  <si>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</si>
  <si>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</si>
  <si>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</si>
  <si>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</si>
  <si>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</si>
  <si>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</si>
  <si>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</si>
  <si>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</si>
  <si>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</si>
  <si>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</si>
  <si>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</si>
  <si>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</si>
  <si>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</si>
  <si>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</si>
  <si>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</si>
  <si>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</si>
  <si>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</si>
  <si>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</si>
  <si>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</si>
  <si>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</si>
  <si>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</si>
  <si>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</si>
  <si>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</si>
  <si>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</si>
  <si>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</si>
  <si>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</si>
  <si>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</si>
  <si>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</si>
  <si>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</si>
  <si>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</si>
  <si>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</si>
  <si>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</si>
  <si>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</si>
  <si>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</si>
  <si>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</si>
  <si>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</si>
  <si>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</si>
  <si>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</si>
  <si>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</si>
  <si>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</si>
  <si>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</si>
  <si>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</si>
  <si>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</si>
  <si>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</si>
  <si>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</si>
  <si>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</si>
  <si>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</si>
  <si>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</si>
  <si>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</si>
  <si>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</si>
  <si>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</si>
  <si>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</si>
  <si>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</si>
  <si>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</si>
  <si>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</si>
  <si>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</si>
  <si>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</si>
  <si>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</si>
  <si>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</si>
  <si>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</si>
  <si>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</si>
  <si>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</si>
  <si>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</si>
  <si>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</si>
  <si>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</si>
  <si>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</si>
  <si>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</si>
  <si>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</si>
  <si>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</si>
  <si>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</si>
  <si>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</si>
  <si>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</si>
  <si>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</si>
  <si>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</si>
  <si>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</si>
  <si>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</si>
  <si>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</si>
  <si>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</si>
  <si>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</si>
  <si>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</si>
  <si>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</si>
  <si>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</si>
  <si>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</si>
  <si>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</si>
  <si>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</si>
  <si>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</si>
  <si>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</si>
  <si>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</si>
  <si>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</si>
  <si>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</si>
  <si>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</si>
  <si>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</si>
  <si>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</si>
  <si>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</si>
  <si>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</si>
  <si>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</si>
  <si>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</si>
  <si>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</si>
  <si>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</si>
  <si>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</si>
  <si>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</si>
  <si>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</si>
  <si>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</si>
  <si>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</si>
  <si>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</si>
  <si>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</si>
  <si>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</si>
  <si>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</si>
  <si>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</si>
  <si>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</si>
  <si>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</si>
  <si>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</si>
  <si>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</si>
  <si>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</si>
  <si>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</si>
  <si>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</si>
  <si>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</si>
  <si>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</si>
  <si>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</si>
  <si>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</si>
  <si>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</si>
  <si>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</si>
  <si>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</si>
  <si>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</si>
  <si>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</si>
  <si>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</si>
  <si>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</si>
  <si>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</si>
  <si>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</si>
  <si>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</si>
  <si>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</si>
  <si>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</si>
  <si>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</si>
  <si>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</si>
  <si>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</si>
  <si>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</si>
  <si>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</si>
  <si>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</si>
  <si>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</si>
  <si>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</si>
  <si>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</si>
  <si>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</si>
  <si>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</si>
  <si>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</si>
  <si>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</si>
  <si>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</si>
  <si>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</si>
  <si>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</si>
  <si>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</si>
  <si>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</si>
  <si>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</si>
  <si>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</si>
  <si>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</si>
  <si>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</si>
  <si>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</si>
  <si>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</si>
  <si>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</si>
  <si>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</si>
  <si>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</si>
  <si>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</si>
  <si>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</si>
  <si>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</si>
  <si>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</si>
  <si>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</si>
  <si>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</si>
  <si>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</si>
  <si>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</si>
  <si>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</si>
  <si>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</si>
  <si>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</si>
  <si>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</si>
  <si>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</si>
  <si>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</si>
  <si>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</si>
  <si>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</si>
  <si>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</si>
  <si>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</si>
  <si>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</si>
  <si>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</si>
  <si>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</si>
  <si>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</si>
  <si>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</si>
  <si>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</si>
  <si>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</si>
  <si>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</si>
  <si>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</si>
  <si>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</si>
  <si>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</si>
  <si>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</si>
  <si>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</si>
  <si>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</si>
  <si>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</si>
  <si>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</si>
  <si>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</si>
  <si>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</si>
  <si>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</si>
  <si>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</si>
  <si>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</si>
  <si>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</si>
  <si>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</si>
  <si>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</si>
  <si>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</si>
  <si>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</si>
  <si>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</si>
  <si>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</si>
  <si>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</si>
  <si>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</si>
  <si>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</si>
  <si>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</si>
  <si>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</si>
  <si>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</si>
  <si>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</si>
  <si>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</si>
  <si>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</si>
  <si>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</si>
  <si>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</si>
  <si>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M3 - R1</t>
  </si>
  <si>
    <t>M3 - R2</t>
  </si>
  <si>
    <t>GESTIÓN FINANCIERA</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</si>
  <si>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</si>
  <si>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 xml:space="preserve"> por ausencia de  conciliación con las diferentes ERP, lo que no permite definir la cartera a cobrar, </t>
  </si>
  <si>
    <t>debido a que no se coincide con las cifras de cartera.</t>
  </si>
  <si>
    <t>Personal de cartera,</t>
  </si>
  <si>
    <t xml:space="preserve">realiza trimestralmente la presentación de los informes del decreto 2193, ACHC, boletín de deudores morosos, circular No. 009, circular No. 030; los cuales se pueden consultar en la página de la Supersalud, en la ACHC, Contaduría general de la Nación,  oficios remisorios del hospital a la SUPERSALUD, MINSALUD - SISPRO, </t>
  </si>
  <si>
    <t>con el fin de cumplir la norma estipulada.</t>
  </si>
  <si>
    <t>realiza conciliación con las diferentes ERP trimestralmente referente a la cartera,</t>
  </si>
  <si>
    <t>con el fin de firmar actas de conciliación y que las entidades reconozcan la deuda comprometida, a través de la firma de compromisos de depuración en las mesas de circular No. 030.</t>
  </si>
  <si>
    <t>Coordinador de gestión financiera</t>
  </si>
  <si>
    <t>Cumplir oportunamente con la presentación de los informes, boletín de deudores morosos, para dar cumplimiento a la norma estipulada, como se ha venido trabajando.</t>
  </si>
  <si>
    <t>por ausencia en la presentación de informes exactos y oportunos, que conllevan a procesos disciplinarios a la gerencia,</t>
  </si>
  <si>
    <t>debido a insuficiente suministro de información por parte de los procesos asociados a esta labor.</t>
  </si>
  <si>
    <t>Se da cumplimiento al control y plan de acción descrito
Evidencia: Plataformas.</t>
  </si>
  <si>
    <t>Se da cumplimiento del control descrito.
Evidencia: actas o cuadros de conciliación de cartera</t>
  </si>
  <si>
    <t>Se de da cumplimiento al control y plan de acción descrito, teniendo en cuenta que trimestralmente realizan la debida presentación de informes.
Evidencia: pantallazos de cargue de informes</t>
  </si>
  <si>
    <t xml:space="preserve">Se da cumplimiento del control descrito.
Evidencia: actas de conciliación con EPS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</si>
</sst>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1" t="s">
        <v>181</v>
      </c>
      <c r="C2" s="342"/>
      <c r="D2" s="342"/>
      <c r="E2" s="342"/>
      <c r="F2" s="342"/>
      <c r="G2" s="342"/>
      <c r="H2" s="343"/>
    </row>
    <row r="3" spans="2:8" x14ac:dyDescent="0.25">
      <c r="B3" s="293"/>
      <c r="C3" s="294"/>
      <c r="D3" s="294"/>
      <c r="E3" s="294"/>
      <c r="F3" s="294"/>
      <c r="G3" s="294"/>
      <c r="H3" s="295"/>
    </row>
    <row r="4" spans="2:8" ht="63" customHeight="1" x14ac:dyDescent="0.25">
      <c r="B4" s="344" t="s">
        <v>191</v>
      </c>
      <c r="C4" s="345"/>
      <c r="D4" s="345"/>
      <c r="E4" s="345"/>
      <c r="F4" s="345"/>
      <c r="G4" s="345"/>
      <c r="H4" s="346"/>
    </row>
    <row r="5" spans="2:8" ht="63" customHeight="1" x14ac:dyDescent="0.25">
      <c r="B5" s="347"/>
      <c r="C5" s="348"/>
      <c r="D5" s="348"/>
      <c r="E5" s="348"/>
      <c r="F5" s="348"/>
      <c r="G5" s="348"/>
      <c r="H5" s="349"/>
    </row>
    <row r="6" spans="2:8" ht="16.5" x14ac:dyDescent="0.25">
      <c r="B6" s="350" t="s">
        <v>182</v>
      </c>
      <c r="C6" s="351"/>
      <c r="D6" s="351"/>
      <c r="E6" s="351"/>
      <c r="F6" s="351"/>
      <c r="G6" s="351"/>
      <c r="H6" s="352"/>
    </row>
    <row r="7" spans="2:8" ht="95.25" customHeight="1" x14ac:dyDescent="0.25">
      <c r="B7" s="353" t="s">
        <v>192</v>
      </c>
      <c r="C7" s="354"/>
      <c r="D7" s="354"/>
      <c r="E7" s="354"/>
      <c r="F7" s="354"/>
      <c r="G7" s="354"/>
      <c r="H7" s="355"/>
    </row>
    <row r="8" spans="2:8" ht="16.5" x14ac:dyDescent="0.25">
      <c r="B8" s="272"/>
      <c r="C8" s="273"/>
      <c r="D8" s="273"/>
      <c r="E8" s="273"/>
      <c r="F8" s="273"/>
      <c r="G8" s="273"/>
      <c r="H8" s="274"/>
    </row>
    <row r="9" spans="2:8" ht="20.45" customHeight="1" x14ac:dyDescent="0.25">
      <c r="B9" s="360" t="s">
        <v>209</v>
      </c>
      <c r="C9" s="361"/>
      <c r="D9" s="361"/>
      <c r="E9" s="361"/>
      <c r="F9" s="361"/>
      <c r="G9" s="361"/>
      <c r="H9" s="362"/>
    </row>
    <row r="10" spans="2:8" ht="16.5" x14ac:dyDescent="0.25">
      <c r="B10" s="278"/>
      <c r="C10" s="279"/>
      <c r="D10" s="279"/>
      <c r="E10" s="279"/>
      <c r="F10" s="279"/>
      <c r="G10" s="279"/>
      <c r="H10" s="280"/>
    </row>
    <row r="11" spans="2:8" ht="20.45" customHeight="1" x14ac:dyDescent="0.25">
      <c r="B11" s="363" t="s">
        <v>210</v>
      </c>
      <c r="C11" s="364"/>
      <c r="D11" s="364"/>
      <c r="E11" s="364"/>
      <c r="F11" s="364"/>
      <c r="G11" s="364"/>
      <c r="H11" s="365"/>
    </row>
    <row r="12" spans="2:8" s="317" customFormat="1" ht="20.45" customHeight="1" x14ac:dyDescent="0.25">
      <c r="B12" s="314"/>
      <c r="C12" s="315"/>
      <c r="D12" s="315"/>
      <c r="E12" s="315"/>
      <c r="F12" s="315"/>
      <c r="G12" s="315"/>
      <c r="H12" s="316"/>
    </row>
    <row r="13" spans="2:8" ht="20.45" customHeight="1" x14ac:dyDescent="0.25">
      <c r="B13" s="350" t="s">
        <v>207</v>
      </c>
      <c r="C13" s="366"/>
      <c r="D13" s="366"/>
      <c r="E13" s="366"/>
      <c r="F13" s="366"/>
      <c r="G13" s="366"/>
      <c r="H13" s="367"/>
    </row>
    <row r="14" spans="2:8" ht="9" customHeight="1" x14ac:dyDescent="0.25">
      <c r="B14" s="350"/>
      <c r="C14" s="366"/>
      <c r="D14" s="366"/>
      <c r="E14" s="366"/>
      <c r="F14" s="366"/>
      <c r="G14" s="366"/>
      <c r="H14" s="367"/>
    </row>
    <row r="15" spans="2:8" ht="16.5" x14ac:dyDescent="0.25">
      <c r="B15" s="350" t="s">
        <v>206</v>
      </c>
      <c r="C15" s="366"/>
      <c r="D15" s="366"/>
      <c r="E15" s="366"/>
      <c r="F15" s="366"/>
      <c r="G15" s="366"/>
      <c r="H15" s="367"/>
    </row>
    <row r="16" spans="2:8" ht="16.5" x14ac:dyDescent="0.25">
      <c r="B16" s="275"/>
      <c r="C16" s="276"/>
      <c r="D16" s="276"/>
      <c r="E16" s="276"/>
      <c r="F16" s="276"/>
      <c r="G16" s="276"/>
      <c r="H16" s="277"/>
    </row>
    <row r="17" spans="2:8" ht="18.600000000000001" customHeight="1" x14ac:dyDescent="0.25">
      <c r="B17" s="350" t="s">
        <v>208</v>
      </c>
      <c r="C17" s="366"/>
      <c r="D17" s="366"/>
      <c r="E17" s="366"/>
      <c r="F17" s="366"/>
      <c r="G17" s="366"/>
      <c r="H17" s="367"/>
    </row>
    <row r="18" spans="2:8" ht="18.600000000000001" customHeight="1" x14ac:dyDescent="0.25">
      <c r="B18" s="275"/>
      <c r="C18" s="276"/>
      <c r="D18" s="276"/>
      <c r="E18" s="276"/>
      <c r="F18" s="276"/>
      <c r="G18" s="276"/>
      <c r="H18" s="277"/>
    </row>
    <row r="19" spans="2:8" ht="18.600000000000001" customHeight="1" x14ac:dyDescent="0.25">
      <c r="B19" s="350" t="s">
        <v>211</v>
      </c>
      <c r="C19" s="366"/>
      <c r="D19" s="366"/>
      <c r="E19" s="366"/>
      <c r="F19" s="366"/>
      <c r="G19" s="366"/>
      <c r="H19" s="367"/>
    </row>
    <row r="20" spans="2:8" ht="18.600000000000001" customHeight="1" thickBot="1" x14ac:dyDescent="0.3">
      <c r="B20" s="214"/>
      <c r="C20" s="281"/>
      <c r="D20" s="281"/>
      <c r="E20" s="281"/>
      <c r="F20" s="281"/>
      <c r="G20" s="281"/>
      <c r="H20" s="282"/>
    </row>
    <row r="21" spans="2:8" ht="15.75" thickTop="1" x14ac:dyDescent="0.25">
      <c r="B21" s="296"/>
      <c r="C21" s="382" t="s">
        <v>183</v>
      </c>
      <c r="D21" s="357"/>
      <c r="E21" s="358" t="s">
        <v>184</v>
      </c>
      <c r="F21" s="359"/>
      <c r="G21" s="301"/>
      <c r="H21" s="297"/>
    </row>
    <row r="22" spans="2:8" ht="35.25" customHeight="1" x14ac:dyDescent="0.25">
      <c r="B22" s="296"/>
      <c r="C22" s="368" t="s">
        <v>185</v>
      </c>
      <c r="D22" s="369"/>
      <c r="E22" s="370" t="s">
        <v>186</v>
      </c>
      <c r="F22" s="371"/>
      <c r="G22" s="301"/>
      <c r="H22" s="297"/>
    </row>
    <row r="23" spans="2:8" ht="17.25" customHeight="1" x14ac:dyDescent="0.25">
      <c r="B23" s="296"/>
      <c r="C23" s="368" t="s">
        <v>220</v>
      </c>
      <c r="D23" s="369"/>
      <c r="E23" s="370" t="s">
        <v>187</v>
      </c>
      <c r="F23" s="371"/>
      <c r="G23" s="301"/>
      <c r="H23" s="297"/>
    </row>
    <row r="24" spans="2:8" ht="69.75" customHeight="1" x14ac:dyDescent="0.25">
      <c r="B24" s="296"/>
      <c r="C24" s="368" t="s">
        <v>205</v>
      </c>
      <c r="D24" s="369"/>
      <c r="E24" s="370" t="s">
        <v>234</v>
      </c>
      <c r="F24" s="371"/>
      <c r="G24" s="301"/>
      <c r="H24" s="297"/>
    </row>
    <row r="25" spans="2:8" ht="69.75" customHeight="1" x14ac:dyDescent="0.25">
      <c r="B25" s="296"/>
      <c r="C25" s="368" t="s">
        <v>235</v>
      </c>
      <c r="D25" s="369"/>
      <c r="E25" s="370" t="s">
        <v>236</v>
      </c>
      <c r="F25" s="371"/>
      <c r="G25" s="301"/>
      <c r="H25" s="297"/>
    </row>
    <row r="26" spans="2:8" ht="69.75" customHeight="1" x14ac:dyDescent="0.25">
      <c r="B26" s="296"/>
      <c r="C26" s="368" t="s">
        <v>222</v>
      </c>
      <c r="D26" s="369"/>
      <c r="E26" s="370" t="s">
        <v>188</v>
      </c>
      <c r="F26" s="371"/>
      <c r="G26" s="301"/>
      <c r="H26" s="297"/>
    </row>
    <row r="27" spans="2:8" ht="69.75" customHeight="1" x14ac:dyDescent="0.25">
      <c r="B27" s="296"/>
      <c r="C27" s="372" t="s">
        <v>76</v>
      </c>
      <c r="D27" s="373"/>
      <c r="E27" s="374" t="s">
        <v>233</v>
      </c>
      <c r="F27" s="375"/>
      <c r="G27" s="301"/>
      <c r="H27" s="297"/>
    </row>
    <row r="28" spans="2:8" ht="69.75" customHeight="1" x14ac:dyDescent="0.25">
      <c r="B28" s="296"/>
      <c r="C28" s="372" t="s">
        <v>223</v>
      </c>
      <c r="D28" s="373"/>
      <c r="E28" s="374" t="s">
        <v>224</v>
      </c>
      <c r="F28" s="375"/>
      <c r="G28" s="301"/>
      <c r="H28" s="297"/>
    </row>
    <row r="29" spans="2:8" ht="69.75" customHeight="1" x14ac:dyDescent="0.25">
      <c r="B29" s="296"/>
      <c r="C29" s="372" t="s">
        <v>225</v>
      </c>
      <c r="D29" s="373"/>
      <c r="E29" s="374" t="s">
        <v>226</v>
      </c>
      <c r="F29" s="375"/>
      <c r="G29" s="301"/>
      <c r="H29" s="297"/>
    </row>
    <row r="30" spans="2:8" ht="69.75" customHeight="1" x14ac:dyDescent="0.25">
      <c r="B30" s="296"/>
      <c r="C30" s="372" t="s">
        <v>48</v>
      </c>
      <c r="D30" s="373"/>
      <c r="E30" s="374" t="s">
        <v>227</v>
      </c>
      <c r="F30" s="375"/>
      <c r="G30" s="301"/>
      <c r="H30" s="297"/>
    </row>
    <row r="31" spans="2:8" ht="69.75" customHeight="1" x14ac:dyDescent="0.25">
      <c r="B31" s="296"/>
      <c r="C31" s="372" t="s">
        <v>228</v>
      </c>
      <c r="D31" s="373"/>
      <c r="E31" s="374" t="s">
        <v>229</v>
      </c>
      <c r="F31" s="375"/>
      <c r="G31" s="301"/>
      <c r="H31" s="297"/>
    </row>
    <row r="32" spans="2:8" ht="69.75" customHeight="1" x14ac:dyDescent="0.25">
      <c r="B32" s="296"/>
      <c r="C32" s="372" t="s">
        <v>230</v>
      </c>
      <c r="D32" s="373"/>
      <c r="E32" s="374" t="s">
        <v>231</v>
      </c>
      <c r="F32" s="375"/>
      <c r="G32" s="301"/>
      <c r="H32" s="297"/>
    </row>
    <row r="33" spans="2:8" ht="69.75" customHeight="1" x14ac:dyDescent="0.25">
      <c r="B33" s="296"/>
      <c r="C33" s="372" t="s">
        <v>165</v>
      </c>
      <c r="D33" s="373"/>
      <c r="E33" s="374" t="s">
        <v>232</v>
      </c>
      <c r="F33" s="375"/>
      <c r="G33" s="301"/>
      <c r="H33" s="297"/>
    </row>
    <row r="34" spans="2:8" x14ac:dyDescent="0.25">
      <c r="B34" s="296"/>
      <c r="C34" s="286"/>
      <c r="D34" s="286"/>
      <c r="E34" s="287"/>
      <c r="F34" s="287"/>
      <c r="G34" s="301"/>
      <c r="H34" s="297"/>
    </row>
    <row r="35" spans="2:8" ht="16.5" x14ac:dyDescent="0.25">
      <c r="B35" s="350" t="s">
        <v>237</v>
      </c>
      <c r="C35" s="366"/>
      <c r="D35" s="366"/>
      <c r="E35" s="366"/>
      <c r="F35" s="366"/>
      <c r="G35" s="366"/>
      <c r="H35" s="367"/>
    </row>
    <row r="36" spans="2:8" ht="14.45" customHeight="1" thickBot="1" x14ac:dyDescent="0.3">
      <c r="B36" s="302"/>
      <c r="C36" s="291"/>
      <c r="D36" s="291"/>
      <c r="E36" s="291"/>
      <c r="F36" s="291"/>
      <c r="G36" s="291"/>
      <c r="H36" s="303"/>
    </row>
    <row r="37" spans="2:8" ht="14.45" customHeight="1" thickTop="1" x14ac:dyDescent="0.25">
      <c r="B37" s="302"/>
      <c r="C37" s="382" t="s">
        <v>183</v>
      </c>
      <c r="D37" s="357"/>
      <c r="E37" s="358" t="s">
        <v>184</v>
      </c>
      <c r="F37" s="359"/>
      <c r="G37" s="291"/>
      <c r="H37" s="303"/>
    </row>
    <row r="38" spans="2:8" ht="90" customHeight="1" x14ac:dyDescent="0.25">
      <c r="B38" s="302"/>
      <c r="C38" s="372" t="s">
        <v>198</v>
      </c>
      <c r="D38" s="373"/>
      <c r="E38" s="374" t="s">
        <v>238</v>
      </c>
      <c r="F38" s="375"/>
      <c r="G38" s="291"/>
      <c r="H38" s="303"/>
    </row>
    <row r="39" spans="2:8" ht="53.45" customHeight="1" x14ac:dyDescent="0.25">
      <c r="B39" s="302"/>
      <c r="C39" s="372" t="s">
        <v>170</v>
      </c>
      <c r="D39" s="373"/>
      <c r="E39" s="374" t="s">
        <v>263</v>
      </c>
      <c r="F39" s="375"/>
      <c r="G39" s="291"/>
      <c r="H39" s="303"/>
    </row>
    <row r="40" spans="2:8" ht="54" customHeight="1" x14ac:dyDescent="0.25">
      <c r="B40" s="302"/>
      <c r="C40" s="372" t="s">
        <v>62</v>
      </c>
      <c r="D40" s="373"/>
      <c r="E40" s="374" t="s">
        <v>264</v>
      </c>
      <c r="F40" s="375"/>
      <c r="G40" s="291"/>
      <c r="H40" s="303"/>
    </row>
    <row r="41" spans="2:8" ht="32.450000000000003" customHeight="1" x14ac:dyDescent="0.25">
      <c r="B41" s="302"/>
      <c r="C41" s="372" t="s">
        <v>239</v>
      </c>
      <c r="D41" s="373"/>
      <c r="E41" s="374" t="s">
        <v>240</v>
      </c>
      <c r="F41" s="375"/>
      <c r="G41" s="291"/>
      <c r="H41" s="303"/>
    </row>
    <row r="42" spans="2:8" ht="16.5" x14ac:dyDescent="0.25">
      <c r="B42" s="302"/>
      <c r="C42" s="291"/>
      <c r="D42" s="291"/>
      <c r="E42" s="291"/>
      <c r="F42" s="291"/>
      <c r="G42" s="291"/>
      <c r="H42" s="303"/>
    </row>
    <row r="43" spans="2:8" ht="18.600000000000001" customHeight="1" x14ac:dyDescent="0.25">
      <c r="B43" s="390" t="s">
        <v>216</v>
      </c>
      <c r="C43" s="391"/>
      <c r="D43" s="391"/>
      <c r="E43" s="391"/>
      <c r="F43" s="391"/>
      <c r="G43" s="391"/>
      <c r="H43" s="392"/>
    </row>
    <row r="44" spans="2:8" ht="18.600000000000001" customHeight="1" x14ac:dyDescent="0.25">
      <c r="B44" s="288"/>
      <c r="C44" s="289"/>
      <c r="D44" s="289"/>
      <c r="E44" s="289"/>
      <c r="F44" s="289"/>
      <c r="G44" s="289"/>
      <c r="H44" s="290"/>
    </row>
    <row r="45" spans="2:8" ht="18.600000000000001" customHeight="1" x14ac:dyDescent="0.25">
      <c r="B45" s="350" t="s">
        <v>212</v>
      </c>
      <c r="C45" s="366"/>
      <c r="D45" s="366"/>
      <c r="E45" s="366"/>
      <c r="F45" s="366"/>
      <c r="G45" s="366"/>
      <c r="H45" s="367"/>
    </row>
    <row r="46" spans="2:8" ht="18.600000000000001" customHeight="1" thickBot="1" x14ac:dyDescent="0.3">
      <c r="B46" s="214"/>
      <c r="C46" s="281"/>
      <c r="D46" s="281"/>
      <c r="E46" s="281"/>
      <c r="F46" s="281"/>
      <c r="G46" s="281"/>
      <c r="H46" s="282"/>
    </row>
    <row r="47" spans="2:8" ht="18.600000000000001" customHeight="1" thickTop="1" x14ac:dyDescent="0.25">
      <c r="B47" s="214"/>
      <c r="C47" s="382" t="s">
        <v>183</v>
      </c>
      <c r="D47" s="357"/>
      <c r="E47" s="358" t="s">
        <v>184</v>
      </c>
      <c r="F47" s="359"/>
      <c r="G47" s="281"/>
      <c r="H47" s="282"/>
    </row>
    <row r="48" spans="2:8" ht="53.1" customHeight="1" x14ac:dyDescent="0.25">
      <c r="B48" s="214"/>
      <c r="C48" s="393" t="s">
        <v>173</v>
      </c>
      <c r="D48" s="377"/>
      <c r="E48" s="374" t="s">
        <v>189</v>
      </c>
      <c r="F48" s="375"/>
      <c r="G48" s="281"/>
      <c r="H48" s="282"/>
    </row>
    <row r="49" spans="2:8" ht="54" customHeight="1" x14ac:dyDescent="0.25">
      <c r="B49" s="214"/>
      <c r="C49" s="393" t="s">
        <v>88</v>
      </c>
      <c r="D49" s="377"/>
      <c r="E49" s="374" t="s">
        <v>241</v>
      </c>
      <c r="F49" s="375"/>
      <c r="G49" s="281"/>
      <c r="H49" s="282"/>
    </row>
    <row r="50" spans="2:8" ht="51.95" customHeight="1" x14ac:dyDescent="0.25">
      <c r="B50" s="214"/>
      <c r="C50" s="393" t="s">
        <v>89</v>
      </c>
      <c r="D50" s="377"/>
      <c r="E50" s="374" t="s">
        <v>243</v>
      </c>
      <c r="F50" s="375"/>
      <c r="G50" s="281"/>
      <c r="H50" s="282"/>
    </row>
    <row r="51" spans="2:8" ht="53.45" customHeight="1" x14ac:dyDescent="0.25">
      <c r="B51" s="214"/>
      <c r="C51" s="393" t="s">
        <v>112</v>
      </c>
      <c r="D51" s="377"/>
      <c r="E51" s="374" t="s">
        <v>243</v>
      </c>
      <c r="F51" s="375"/>
      <c r="G51" s="281"/>
      <c r="H51" s="282"/>
    </row>
    <row r="52" spans="2:8" ht="48.6" customHeight="1" x14ac:dyDescent="0.25">
      <c r="B52" s="214"/>
      <c r="C52" s="393" t="s">
        <v>90</v>
      </c>
      <c r="D52" s="377"/>
      <c r="E52" s="374" t="s">
        <v>244</v>
      </c>
      <c r="F52" s="375"/>
      <c r="G52" s="281"/>
      <c r="H52" s="282"/>
    </row>
    <row r="53" spans="2:8" ht="49.5" customHeight="1" x14ac:dyDescent="0.25">
      <c r="B53" s="214"/>
      <c r="C53" s="393" t="s">
        <v>91</v>
      </c>
      <c r="D53" s="377"/>
      <c r="E53" s="374" t="s">
        <v>242</v>
      </c>
      <c r="F53" s="375"/>
      <c r="G53" s="281"/>
      <c r="H53" s="282"/>
    </row>
    <row r="54" spans="2:8" ht="50.1" customHeight="1" x14ac:dyDescent="0.25">
      <c r="B54" s="214"/>
      <c r="C54" s="393" t="s">
        <v>107</v>
      </c>
      <c r="D54" s="377"/>
      <c r="E54" s="374" t="s">
        <v>247</v>
      </c>
      <c r="F54" s="375"/>
      <c r="G54" s="281"/>
      <c r="H54" s="282"/>
    </row>
    <row r="55" spans="2:8" ht="29.45" customHeight="1" x14ac:dyDescent="0.25">
      <c r="B55" s="214"/>
      <c r="C55" s="393" t="s">
        <v>111</v>
      </c>
      <c r="D55" s="377"/>
      <c r="E55" s="374" t="s">
        <v>245</v>
      </c>
      <c r="F55" s="375"/>
      <c r="G55" s="281"/>
      <c r="H55" s="282"/>
    </row>
    <row r="56" spans="2:8" ht="39.950000000000003" customHeight="1" x14ac:dyDescent="0.25">
      <c r="B56" s="214"/>
      <c r="C56" s="393" t="s">
        <v>115</v>
      </c>
      <c r="D56" s="377"/>
      <c r="E56" s="374" t="s">
        <v>246</v>
      </c>
      <c r="F56" s="375"/>
      <c r="G56" s="281"/>
      <c r="H56" s="282"/>
    </row>
    <row r="57" spans="2:8" ht="29.45" customHeight="1" x14ac:dyDescent="0.25">
      <c r="B57" s="214"/>
      <c r="C57" s="393" t="s">
        <v>10</v>
      </c>
      <c r="D57" s="377"/>
      <c r="E57" s="374" t="s">
        <v>201</v>
      </c>
      <c r="F57" s="375"/>
      <c r="G57" s="281"/>
      <c r="H57" s="282"/>
    </row>
    <row r="58" spans="2:8" ht="18.600000000000001" customHeight="1" x14ac:dyDescent="0.25">
      <c r="B58" s="214"/>
      <c r="C58" s="281"/>
      <c r="D58" s="281"/>
      <c r="E58" s="281"/>
      <c r="F58" s="281"/>
      <c r="G58" s="281"/>
      <c r="H58" s="282"/>
    </row>
    <row r="59" spans="2:8" ht="18.600000000000001" customHeight="1" x14ac:dyDescent="0.25">
      <c r="B59" s="383" t="s">
        <v>215</v>
      </c>
      <c r="C59" s="384"/>
      <c r="D59" s="384"/>
      <c r="E59" s="384"/>
      <c r="F59" s="384"/>
      <c r="G59" s="384"/>
      <c r="H59" s="385"/>
    </row>
    <row r="60" spans="2:8" ht="18.600000000000001" customHeight="1" x14ac:dyDescent="0.25">
      <c r="B60" s="214"/>
      <c r="C60" s="281"/>
      <c r="D60" s="281"/>
      <c r="E60" s="281"/>
      <c r="F60" s="281"/>
      <c r="G60" s="281"/>
      <c r="H60" s="282"/>
    </row>
    <row r="61" spans="2:8" ht="18.600000000000001" customHeight="1" x14ac:dyDescent="0.25">
      <c r="B61" s="386" t="s">
        <v>213</v>
      </c>
      <c r="C61" s="387"/>
      <c r="D61" s="387"/>
      <c r="E61" s="387"/>
      <c r="F61" s="387"/>
      <c r="G61" s="387"/>
      <c r="H61" s="388"/>
    </row>
    <row r="62" spans="2:8" ht="18.600000000000001" customHeight="1" x14ac:dyDescent="0.25">
      <c r="B62" s="275"/>
      <c r="C62" s="276"/>
      <c r="D62" s="276"/>
      <c r="E62" s="276"/>
      <c r="F62" s="276"/>
      <c r="G62" s="276"/>
      <c r="H62" s="277"/>
    </row>
    <row r="63" spans="2:8" ht="30" customHeight="1" x14ac:dyDescent="0.25">
      <c r="B63" s="350" t="s">
        <v>214</v>
      </c>
      <c r="C63" s="366"/>
      <c r="D63" s="366"/>
      <c r="E63" s="366"/>
      <c r="F63" s="366"/>
      <c r="G63" s="366"/>
      <c r="H63" s="367"/>
    </row>
    <row r="64" spans="2:8" ht="17.25" thickBot="1" x14ac:dyDescent="0.3">
      <c r="B64" s="214"/>
      <c r="C64" s="281"/>
      <c r="D64" s="281"/>
      <c r="E64" s="281"/>
      <c r="F64" s="281"/>
      <c r="G64" s="281"/>
      <c r="H64" s="282"/>
    </row>
    <row r="65" spans="2:8" ht="30" customHeight="1" thickTop="1" x14ac:dyDescent="0.25">
      <c r="B65" s="214"/>
      <c r="C65" s="382" t="s">
        <v>183</v>
      </c>
      <c r="D65" s="357"/>
      <c r="E65" s="358" t="s">
        <v>184</v>
      </c>
      <c r="F65" s="359"/>
      <c r="G65" s="281"/>
      <c r="H65" s="282"/>
    </row>
    <row r="66" spans="2:8" ht="30" customHeight="1" x14ac:dyDescent="0.25">
      <c r="B66" s="214"/>
      <c r="C66" s="393" t="s">
        <v>122</v>
      </c>
      <c r="D66" s="377"/>
      <c r="E66" s="374" t="s">
        <v>248</v>
      </c>
      <c r="F66" s="375"/>
      <c r="G66" s="281"/>
      <c r="H66" s="282"/>
    </row>
    <row r="67" spans="2:8" ht="44.45" customHeight="1" x14ac:dyDescent="0.25">
      <c r="B67" s="214"/>
      <c r="C67" s="393" t="s">
        <v>123</v>
      </c>
      <c r="D67" s="377"/>
      <c r="E67" s="374" t="s">
        <v>249</v>
      </c>
      <c r="F67" s="375"/>
      <c r="G67" s="281"/>
      <c r="H67" s="282"/>
    </row>
    <row r="68" spans="2:8" ht="51" customHeight="1" x14ac:dyDescent="0.25">
      <c r="B68" s="214"/>
      <c r="C68" s="393" t="s">
        <v>176</v>
      </c>
      <c r="D68" s="377"/>
      <c r="E68" s="374" t="s">
        <v>250</v>
      </c>
      <c r="F68" s="375"/>
      <c r="G68" s="281"/>
      <c r="H68" s="282"/>
    </row>
    <row r="69" spans="2:8" ht="76.5" customHeight="1" x14ac:dyDescent="0.25">
      <c r="B69" s="214"/>
      <c r="C69" s="393" t="s">
        <v>251</v>
      </c>
      <c r="D69" s="377"/>
      <c r="E69" s="374" t="s">
        <v>190</v>
      </c>
      <c r="F69" s="375"/>
      <c r="G69" s="281"/>
      <c r="H69" s="282"/>
    </row>
    <row r="70" spans="2:8" ht="30" customHeight="1" x14ac:dyDescent="0.25">
      <c r="B70" s="214"/>
      <c r="C70" s="393" t="s">
        <v>148</v>
      </c>
      <c r="D70" s="377"/>
      <c r="E70" s="374" t="s">
        <v>253</v>
      </c>
      <c r="F70" s="375"/>
      <c r="G70" s="281"/>
      <c r="H70" s="282"/>
    </row>
    <row r="71" spans="2:8" ht="30" customHeight="1" x14ac:dyDescent="0.25">
      <c r="B71" s="214"/>
      <c r="C71" s="393" t="s">
        <v>254</v>
      </c>
      <c r="D71" s="377"/>
      <c r="E71" s="374" t="s">
        <v>255</v>
      </c>
      <c r="F71" s="375"/>
      <c r="G71" s="281"/>
      <c r="H71" s="282"/>
    </row>
    <row r="72" spans="2:8" ht="30" customHeight="1" x14ac:dyDescent="0.25">
      <c r="B72" s="214"/>
      <c r="C72" s="393" t="s">
        <v>256</v>
      </c>
      <c r="D72" s="377"/>
      <c r="E72" s="374" t="s">
        <v>257</v>
      </c>
      <c r="F72" s="375"/>
      <c r="G72" s="281"/>
      <c r="H72" s="282"/>
    </row>
    <row r="73" spans="2:8" ht="53.45" customHeight="1" x14ac:dyDescent="0.25">
      <c r="B73" s="214"/>
      <c r="C73" s="393" t="s">
        <v>130</v>
      </c>
      <c r="D73" s="377"/>
      <c r="E73" s="374" t="s">
        <v>252</v>
      </c>
      <c r="F73" s="375"/>
      <c r="G73" s="281"/>
      <c r="H73" s="282"/>
    </row>
    <row r="74" spans="2:8" ht="30" customHeight="1" x14ac:dyDescent="0.25">
      <c r="B74" s="214"/>
      <c r="C74" s="281"/>
      <c r="D74" s="281"/>
      <c r="E74" s="281"/>
      <c r="F74" s="281"/>
      <c r="G74" s="281"/>
      <c r="H74" s="282"/>
    </row>
    <row r="75" spans="2:8" ht="18.600000000000001" customHeight="1" x14ac:dyDescent="0.25">
      <c r="B75" s="386" t="s">
        <v>217</v>
      </c>
      <c r="C75" s="387"/>
      <c r="D75" s="387"/>
      <c r="E75" s="387"/>
      <c r="F75" s="387"/>
      <c r="G75" s="387"/>
      <c r="H75" s="388"/>
    </row>
    <row r="76" spans="2:8" ht="18.600000000000001" customHeight="1" x14ac:dyDescent="0.25">
      <c r="B76" s="283"/>
      <c r="C76" s="284"/>
      <c r="D76" s="284"/>
      <c r="E76" s="284"/>
      <c r="F76" s="284"/>
      <c r="G76" s="284"/>
      <c r="H76" s="285"/>
    </row>
    <row r="77" spans="2:8" ht="18.600000000000001" customHeight="1" x14ac:dyDescent="0.25">
      <c r="B77" s="386" t="s">
        <v>218</v>
      </c>
      <c r="C77" s="387"/>
      <c r="D77" s="387"/>
      <c r="E77" s="387"/>
      <c r="F77" s="387"/>
      <c r="G77" s="387"/>
      <c r="H77" s="388"/>
    </row>
    <row r="78" spans="2:8" ht="18.600000000000001" customHeight="1" x14ac:dyDescent="0.25">
      <c r="B78" s="283"/>
      <c r="C78" s="284"/>
      <c r="D78" s="284"/>
      <c r="E78" s="284"/>
      <c r="F78" s="284"/>
      <c r="G78" s="284"/>
      <c r="H78" s="285"/>
    </row>
    <row r="79" spans="2:8" ht="18.600000000000001" customHeight="1" x14ac:dyDescent="0.25">
      <c r="B79" s="386" t="s">
        <v>219</v>
      </c>
      <c r="C79" s="387"/>
      <c r="D79" s="387"/>
      <c r="E79" s="387"/>
      <c r="F79" s="387"/>
      <c r="G79" s="387"/>
      <c r="H79" s="388"/>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260</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261</v>
      </c>
      <c r="C85" s="356" t="s">
        <v>183</v>
      </c>
      <c r="D85" s="357"/>
      <c r="E85" s="358" t="s">
        <v>184</v>
      </c>
      <c r="F85" s="359"/>
      <c r="G85" s="301"/>
      <c r="H85" s="297"/>
    </row>
    <row r="86" spans="2:8" s="213" customFormat="1" x14ac:dyDescent="0.25">
      <c r="B86" s="312">
        <v>2</v>
      </c>
      <c r="C86" s="389" t="s">
        <v>185</v>
      </c>
      <c r="D86" s="369"/>
      <c r="E86" s="370" t="s">
        <v>186</v>
      </c>
      <c r="F86" s="371"/>
      <c r="G86" s="309"/>
      <c r="H86" s="216"/>
    </row>
    <row r="87" spans="2:8" s="213" customFormat="1" ht="17.25" customHeight="1" x14ac:dyDescent="0.25">
      <c r="B87" s="312">
        <v>2</v>
      </c>
      <c r="C87" s="389" t="s">
        <v>220</v>
      </c>
      <c r="D87" s="369"/>
      <c r="E87" s="370" t="s">
        <v>187</v>
      </c>
      <c r="F87" s="371"/>
      <c r="G87" s="309"/>
      <c r="H87" s="216"/>
    </row>
    <row r="88" spans="2:8" s="213" customFormat="1" ht="25.5" customHeight="1" x14ac:dyDescent="0.25">
      <c r="B88" s="312">
        <v>2</v>
      </c>
      <c r="C88" s="389" t="s">
        <v>205</v>
      </c>
      <c r="D88" s="369"/>
      <c r="E88" s="370" t="s">
        <v>234</v>
      </c>
      <c r="F88" s="371"/>
      <c r="G88" s="309"/>
      <c r="H88" s="216"/>
    </row>
    <row r="89" spans="2:8" s="213" customFormat="1" ht="25.5" customHeight="1" x14ac:dyDescent="0.25">
      <c r="B89" s="312">
        <v>2</v>
      </c>
      <c r="C89" s="389" t="s">
        <v>235</v>
      </c>
      <c r="D89" s="369"/>
      <c r="E89" s="370" t="s">
        <v>236</v>
      </c>
      <c r="F89" s="371"/>
      <c r="G89" s="309"/>
      <c r="H89" s="216"/>
    </row>
    <row r="90" spans="2:8" s="213" customFormat="1" ht="66.95" customHeight="1" x14ac:dyDescent="0.25">
      <c r="B90" s="312">
        <v>2</v>
      </c>
      <c r="C90" s="389" t="s">
        <v>222</v>
      </c>
      <c r="D90" s="369"/>
      <c r="E90" s="370" t="s">
        <v>188</v>
      </c>
      <c r="F90" s="371"/>
      <c r="G90" s="309"/>
      <c r="H90" s="216"/>
    </row>
    <row r="91" spans="2:8" s="213" customFormat="1" ht="67.5" customHeight="1" x14ac:dyDescent="0.25">
      <c r="B91" s="312">
        <v>2</v>
      </c>
      <c r="C91" s="377" t="s">
        <v>76</v>
      </c>
      <c r="D91" s="373"/>
      <c r="E91" s="374" t="s">
        <v>233</v>
      </c>
      <c r="F91" s="375"/>
      <c r="G91" s="309"/>
      <c r="H91" s="216"/>
    </row>
    <row r="92" spans="2:8" s="213" customFormat="1" ht="43.5" customHeight="1" x14ac:dyDescent="0.25">
      <c r="B92" s="312">
        <v>2</v>
      </c>
      <c r="C92" s="377" t="s">
        <v>223</v>
      </c>
      <c r="D92" s="373"/>
      <c r="E92" s="374" t="s">
        <v>224</v>
      </c>
      <c r="F92" s="375"/>
      <c r="G92" s="309"/>
      <c r="H92" s="216"/>
    </row>
    <row r="93" spans="2:8" s="213" customFormat="1" ht="35.1" customHeight="1" x14ac:dyDescent="0.25">
      <c r="B93" s="312">
        <v>2</v>
      </c>
      <c r="C93" s="377" t="s">
        <v>225</v>
      </c>
      <c r="D93" s="373"/>
      <c r="E93" s="374" t="s">
        <v>226</v>
      </c>
      <c r="F93" s="375"/>
      <c r="G93" s="309"/>
      <c r="H93" s="216"/>
    </row>
    <row r="94" spans="2:8" s="213" customFormat="1" ht="72.75" customHeight="1" x14ac:dyDescent="0.25">
      <c r="B94" s="312">
        <v>2</v>
      </c>
      <c r="C94" s="377" t="s">
        <v>48</v>
      </c>
      <c r="D94" s="373"/>
      <c r="E94" s="374" t="s">
        <v>258</v>
      </c>
      <c r="F94" s="375"/>
      <c r="G94" s="309"/>
      <c r="H94" s="216"/>
    </row>
    <row r="95" spans="2:8" s="213" customFormat="1" ht="93.95" customHeight="1" x14ac:dyDescent="0.25">
      <c r="B95" s="312">
        <v>2</v>
      </c>
      <c r="C95" s="377" t="s">
        <v>228</v>
      </c>
      <c r="D95" s="373"/>
      <c r="E95" s="374" t="s">
        <v>229</v>
      </c>
      <c r="F95" s="375"/>
      <c r="G95" s="309"/>
      <c r="H95" s="216"/>
    </row>
    <row r="96" spans="2:8" s="213" customFormat="1" ht="93.95" customHeight="1" x14ac:dyDescent="0.25">
      <c r="B96" s="312">
        <v>2</v>
      </c>
      <c r="C96" s="377" t="s">
        <v>230</v>
      </c>
      <c r="D96" s="373"/>
      <c r="E96" s="374" t="s">
        <v>231</v>
      </c>
      <c r="F96" s="375"/>
      <c r="G96" s="309"/>
      <c r="H96" s="216"/>
    </row>
    <row r="97" spans="2:8" s="213" customFormat="1" x14ac:dyDescent="0.25">
      <c r="B97" s="312">
        <v>2</v>
      </c>
      <c r="C97" s="377" t="s">
        <v>165</v>
      </c>
      <c r="D97" s="373"/>
      <c r="E97" s="374" t="s">
        <v>232</v>
      </c>
      <c r="F97" s="375"/>
      <c r="G97" s="309"/>
      <c r="H97" s="216"/>
    </row>
    <row r="98" spans="2:8" s="213" customFormat="1" ht="66.599999999999994" customHeight="1" x14ac:dyDescent="0.25">
      <c r="B98" s="312">
        <v>3</v>
      </c>
      <c r="C98" s="377" t="s">
        <v>198</v>
      </c>
      <c r="D98" s="373"/>
      <c r="E98" s="374" t="s">
        <v>238</v>
      </c>
      <c r="F98" s="375"/>
      <c r="G98" s="309"/>
      <c r="H98" s="216"/>
    </row>
    <row r="99" spans="2:8" s="213" customFormat="1" ht="66.599999999999994" customHeight="1" x14ac:dyDescent="0.25">
      <c r="B99" s="312">
        <v>3</v>
      </c>
      <c r="C99" s="377" t="s">
        <v>170</v>
      </c>
      <c r="D99" s="373"/>
      <c r="E99" s="374" t="s">
        <v>263</v>
      </c>
      <c r="F99" s="375"/>
      <c r="G99" s="309"/>
      <c r="H99" s="216"/>
    </row>
    <row r="100" spans="2:8" s="213" customFormat="1" ht="62.45" customHeight="1" x14ac:dyDescent="0.25">
      <c r="B100" s="312">
        <v>3</v>
      </c>
      <c r="C100" s="377" t="s">
        <v>62</v>
      </c>
      <c r="D100" s="373"/>
      <c r="E100" s="374" t="s">
        <v>264</v>
      </c>
      <c r="F100" s="375"/>
      <c r="G100" s="309"/>
      <c r="H100" s="216"/>
    </row>
    <row r="101" spans="2:8" s="213" customFormat="1" ht="38.450000000000003" customHeight="1" x14ac:dyDescent="0.25">
      <c r="B101" s="312">
        <v>3</v>
      </c>
      <c r="C101" s="377" t="s">
        <v>239</v>
      </c>
      <c r="D101" s="373"/>
      <c r="E101" s="374" t="s">
        <v>240</v>
      </c>
      <c r="F101" s="375"/>
      <c r="G101" s="309"/>
      <c r="H101" s="216"/>
    </row>
    <row r="102" spans="2:8" ht="59.25" customHeight="1" x14ac:dyDescent="0.25">
      <c r="B102" s="313">
        <v>5</v>
      </c>
      <c r="C102" s="376" t="s">
        <v>173</v>
      </c>
      <c r="D102" s="377"/>
      <c r="E102" s="374" t="s">
        <v>259</v>
      </c>
      <c r="F102" s="375"/>
      <c r="G102" s="301"/>
      <c r="H102" s="297"/>
    </row>
    <row r="103" spans="2:8" ht="59.25" customHeight="1" x14ac:dyDescent="0.25">
      <c r="B103" s="313">
        <v>5</v>
      </c>
      <c r="C103" s="376" t="s">
        <v>88</v>
      </c>
      <c r="D103" s="377"/>
      <c r="E103" s="374" t="s">
        <v>241</v>
      </c>
      <c r="F103" s="375"/>
      <c r="G103" s="301"/>
      <c r="H103" s="297"/>
    </row>
    <row r="104" spans="2:8" ht="59.25" customHeight="1" x14ac:dyDescent="0.25">
      <c r="B104" s="313">
        <v>5</v>
      </c>
      <c r="C104" s="376" t="s">
        <v>89</v>
      </c>
      <c r="D104" s="377"/>
      <c r="E104" s="374" t="s">
        <v>243</v>
      </c>
      <c r="F104" s="375"/>
      <c r="G104" s="301"/>
      <c r="H104" s="297"/>
    </row>
    <row r="105" spans="2:8" ht="59.25" customHeight="1" x14ac:dyDescent="0.25">
      <c r="B105" s="313">
        <v>5</v>
      </c>
      <c r="C105" s="376" t="s">
        <v>112</v>
      </c>
      <c r="D105" s="377"/>
      <c r="E105" s="374" t="s">
        <v>243</v>
      </c>
      <c r="F105" s="375"/>
      <c r="G105" s="301"/>
      <c r="H105" s="297"/>
    </row>
    <row r="106" spans="2:8" ht="47.45" customHeight="1" x14ac:dyDescent="0.25">
      <c r="B106" s="313">
        <v>5</v>
      </c>
      <c r="C106" s="376" t="s">
        <v>90</v>
      </c>
      <c r="D106" s="377"/>
      <c r="E106" s="374" t="s">
        <v>244</v>
      </c>
      <c r="F106" s="375"/>
      <c r="G106" s="301"/>
      <c r="H106" s="297"/>
    </row>
    <row r="107" spans="2:8" ht="45.6" customHeight="1" x14ac:dyDescent="0.25">
      <c r="B107" s="313">
        <v>5</v>
      </c>
      <c r="C107" s="376" t="s">
        <v>91</v>
      </c>
      <c r="D107" s="377"/>
      <c r="E107" s="374" t="s">
        <v>242</v>
      </c>
      <c r="F107" s="375"/>
      <c r="G107" s="301"/>
      <c r="H107" s="297"/>
    </row>
    <row r="108" spans="2:8" ht="32.450000000000003" customHeight="1" x14ac:dyDescent="0.25">
      <c r="B108" s="313">
        <v>5</v>
      </c>
      <c r="C108" s="376" t="s">
        <v>107</v>
      </c>
      <c r="D108" s="377"/>
      <c r="E108" s="374" t="s">
        <v>247</v>
      </c>
      <c r="F108" s="375"/>
      <c r="G108" s="301"/>
      <c r="H108" s="297"/>
    </row>
    <row r="109" spans="2:8" ht="33.6" customHeight="1" x14ac:dyDescent="0.25">
      <c r="B109" s="313">
        <v>5</v>
      </c>
      <c r="C109" s="376" t="s">
        <v>111</v>
      </c>
      <c r="D109" s="377"/>
      <c r="E109" s="374" t="s">
        <v>245</v>
      </c>
      <c r="F109" s="375"/>
      <c r="G109" s="301"/>
      <c r="H109" s="297"/>
    </row>
    <row r="110" spans="2:8" ht="33.6" customHeight="1" x14ac:dyDescent="0.25">
      <c r="B110" s="313">
        <v>5</v>
      </c>
      <c r="C110" s="376" t="s">
        <v>115</v>
      </c>
      <c r="D110" s="377"/>
      <c r="E110" s="374" t="s">
        <v>246</v>
      </c>
      <c r="F110" s="375"/>
      <c r="G110" s="301"/>
      <c r="H110" s="297"/>
    </row>
    <row r="111" spans="2:8" x14ac:dyDescent="0.25">
      <c r="B111" s="313">
        <v>5</v>
      </c>
      <c r="C111" s="376" t="s">
        <v>10</v>
      </c>
      <c r="D111" s="377"/>
      <c r="E111" s="374" t="s">
        <v>201</v>
      </c>
      <c r="F111" s="375"/>
      <c r="G111" s="301"/>
      <c r="H111" s="297"/>
    </row>
    <row r="112" spans="2:8" ht="24.95" customHeight="1" x14ac:dyDescent="0.25">
      <c r="B112" s="313">
        <v>8</v>
      </c>
      <c r="C112" s="376" t="s">
        <v>122</v>
      </c>
      <c r="D112" s="377"/>
      <c r="E112" s="374" t="s">
        <v>248</v>
      </c>
      <c r="F112" s="375"/>
      <c r="G112" s="301"/>
      <c r="H112" s="297"/>
    </row>
    <row r="113" spans="2:8" ht="46.5" customHeight="1" x14ac:dyDescent="0.25">
      <c r="B113" s="313">
        <v>8</v>
      </c>
      <c r="C113" s="376" t="s">
        <v>123</v>
      </c>
      <c r="D113" s="377"/>
      <c r="E113" s="374" t="s">
        <v>249</v>
      </c>
      <c r="F113" s="375"/>
      <c r="G113" s="301"/>
      <c r="H113" s="297"/>
    </row>
    <row r="114" spans="2:8" ht="46.5" customHeight="1" x14ac:dyDescent="0.25">
      <c r="B114" s="313">
        <v>8</v>
      </c>
      <c r="C114" s="376" t="s">
        <v>176</v>
      </c>
      <c r="D114" s="377"/>
      <c r="E114" s="374" t="s">
        <v>250</v>
      </c>
      <c r="F114" s="375"/>
      <c r="G114" s="301"/>
      <c r="H114" s="297"/>
    </row>
    <row r="115" spans="2:8" s="213" customFormat="1" ht="82.5" customHeight="1" x14ac:dyDescent="0.25">
      <c r="B115" s="312">
        <v>8</v>
      </c>
      <c r="C115" s="376" t="s">
        <v>251</v>
      </c>
      <c r="D115" s="377"/>
      <c r="E115" s="374" t="s">
        <v>190</v>
      </c>
      <c r="F115" s="375"/>
      <c r="G115" s="309"/>
      <c r="H115" s="216"/>
    </row>
    <row r="116" spans="2:8" s="213" customFormat="1" ht="33.950000000000003" customHeight="1" x14ac:dyDescent="0.25">
      <c r="B116" s="312">
        <v>8</v>
      </c>
      <c r="C116" s="376" t="s">
        <v>148</v>
      </c>
      <c r="D116" s="377"/>
      <c r="E116" s="374" t="s">
        <v>253</v>
      </c>
      <c r="F116" s="375"/>
      <c r="G116" s="309"/>
      <c r="H116" s="216"/>
    </row>
    <row r="117" spans="2:8" s="213" customFormat="1" ht="33.950000000000003" customHeight="1" x14ac:dyDescent="0.25">
      <c r="B117" s="312">
        <v>8</v>
      </c>
      <c r="C117" s="376" t="s">
        <v>254</v>
      </c>
      <c r="D117" s="377"/>
      <c r="E117" s="374" t="s">
        <v>255</v>
      </c>
      <c r="F117" s="375"/>
      <c r="G117" s="309"/>
      <c r="H117" s="216"/>
    </row>
    <row r="118" spans="2:8" s="213" customFormat="1" ht="33.950000000000003" customHeight="1" x14ac:dyDescent="0.25">
      <c r="B118" s="312">
        <v>8</v>
      </c>
      <c r="C118" s="376" t="s">
        <v>256</v>
      </c>
      <c r="D118" s="377"/>
      <c r="E118" s="374" t="s">
        <v>257</v>
      </c>
      <c r="F118" s="375"/>
      <c r="G118" s="309"/>
      <c r="H118" s="216"/>
    </row>
    <row r="119" spans="2:8" s="213" customFormat="1" ht="46.5" customHeight="1" x14ac:dyDescent="0.25">
      <c r="B119" s="312">
        <v>8</v>
      </c>
      <c r="C119" s="376" t="s">
        <v>130</v>
      </c>
      <c r="D119" s="377"/>
      <c r="E119" s="374" t="s">
        <v>252</v>
      </c>
      <c r="F119" s="375"/>
      <c r="G119" s="309"/>
      <c r="H119" s="216"/>
    </row>
    <row r="120" spans="2:8" ht="6.75" customHeight="1" thickBot="1" x14ac:dyDescent="0.3">
      <c r="B120" s="296"/>
      <c r="C120" s="378"/>
      <c r="D120" s="379"/>
      <c r="E120" s="380"/>
      <c r="F120" s="381"/>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273</v>
      </c>
    </row>
    <row r="127" spans="2:8" ht="48" customHeight="1" x14ac:dyDescent="0.25">
      <c r="B127" s="394" t="s">
        <v>274</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53"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54"/>
      <c r="C2" s="50" t="str">
        <f>+'2 CONTEXTO E IDENTIFICACIÓN'!C2</f>
        <v>VERSIÓN:</v>
      </c>
      <c r="D2" s="50">
        <f>+'2 CONTEXTO E IDENTIFICACIÓN'!D2</f>
        <v>0</v>
      </c>
      <c r="F2" s="244" t="str">
        <f>+'2 CONTEXTO E IDENTIFICACIÓN'!$D$5</f>
        <v>Vigencia del:</v>
      </c>
      <c r="G2" s="242" t="str">
        <f>+IF('2 CONTEXTO E IDENTIFICACIÓN'!$E$5="","",'2 CONTEXTO E IDENTIFICACIÓN'!$E$5)</f>
        <v/>
      </c>
      <c r="H2" s="243" t="s">
        <v>109</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157</v>
      </c>
      <c r="B4" s="410" t="str">
        <f>+IF('2 CONTEXTO E IDENTIFICACIÓN'!$B$4="","",'2 CONTEXTO E IDENTIFICACIÓN'!$B$4)</f>
        <v>HOSPITAL UNIVERSITARIO DEPARTAMENTAL DE NARIÑO</v>
      </c>
      <c r="C4" s="410"/>
      <c r="D4" s="410"/>
      <c r="E4" s="144"/>
      <c r="F4" s="145"/>
    </row>
    <row r="5" spans="1:11" ht="15.75" thickBot="1" x14ac:dyDescent="0.3">
      <c r="A5" s="27" t="s">
        <v>155</v>
      </c>
      <c r="B5" s="410" t="str">
        <f>+IF('2 CONTEXTO E IDENTIFICACIÓN'!$D$4="","",'2 CONTEXTO E IDENTIFICACIÓN'!$D$4)</f>
        <v>GESTIÓN FINANCIERA</v>
      </c>
      <c r="C5" s="411"/>
      <c r="D5" s="411"/>
    </row>
    <row r="6" spans="1:11" ht="15.75" thickBot="1" x14ac:dyDescent="0.3">
      <c r="A6" s="483" t="s">
        <v>44</v>
      </c>
      <c r="B6" s="484"/>
      <c r="C6" s="484"/>
      <c r="D6" s="484"/>
      <c r="E6" s="484"/>
      <c r="F6" s="484"/>
      <c r="G6" s="484"/>
      <c r="H6" s="484"/>
      <c r="I6" s="484"/>
      <c r="J6" s="484"/>
      <c r="K6" s="485"/>
    </row>
    <row r="7" spans="1:11" ht="6" customHeight="1" thickBot="1" x14ac:dyDescent="0.3">
      <c r="A7" s="483"/>
      <c r="B7" s="484"/>
      <c r="C7" s="484"/>
      <c r="D7" s="484"/>
      <c r="E7" s="484"/>
      <c r="F7" s="484"/>
      <c r="G7" s="484"/>
      <c r="H7" s="484"/>
      <c r="I7" s="484"/>
      <c r="J7" s="484"/>
      <c r="K7" s="485"/>
    </row>
    <row r="8" spans="1:11" ht="34.5" customHeight="1" x14ac:dyDescent="0.25">
      <c r="A8" s="486" t="s">
        <v>45</v>
      </c>
      <c r="B8" s="487"/>
      <c r="C8" s="487"/>
      <c r="D8" s="487"/>
      <c r="E8" s="487"/>
      <c r="F8" s="487"/>
      <c r="G8" s="487"/>
      <c r="H8" s="487"/>
      <c r="I8" s="487"/>
      <c r="J8" s="487"/>
      <c r="K8" s="488"/>
    </row>
    <row r="9" spans="1:11" ht="18.75" customHeight="1" x14ac:dyDescent="0.25">
      <c r="A9" s="492" t="s">
        <v>22</v>
      </c>
      <c r="B9" s="493"/>
      <c r="C9" s="493"/>
      <c r="D9" s="493"/>
      <c r="E9" s="493"/>
      <c r="F9" s="493"/>
      <c r="G9" s="493"/>
      <c r="H9" s="493"/>
      <c r="I9" s="493"/>
      <c r="J9" s="493"/>
      <c r="K9" s="494"/>
    </row>
    <row r="10" spans="1:11" ht="34.5" customHeight="1" x14ac:dyDescent="0.25">
      <c r="A10" s="489" t="s">
        <v>23</v>
      </c>
      <c r="B10" s="490"/>
      <c r="C10" s="490"/>
      <c r="D10" s="490"/>
      <c r="E10" s="490"/>
      <c r="F10" s="490"/>
      <c r="G10" s="490"/>
      <c r="H10" s="490"/>
      <c r="I10" s="490"/>
      <c r="J10" s="490"/>
      <c r="K10" s="491"/>
    </row>
    <row r="11" spans="1:11" ht="50.25" customHeight="1" thickBot="1" x14ac:dyDescent="0.3">
      <c r="A11" s="480" t="s">
        <v>117</v>
      </c>
      <c r="B11" s="481"/>
      <c r="C11" s="481"/>
      <c r="D11" s="481"/>
      <c r="E11" s="481"/>
      <c r="F11" s="481"/>
      <c r="G11" s="481"/>
      <c r="H11" s="481"/>
      <c r="I11" s="481"/>
      <c r="J11" s="481"/>
      <c r="K11" s="482"/>
    </row>
    <row r="12" spans="1:11" x14ac:dyDescent="0.25">
      <c r="A12" s="146"/>
      <c r="B12" s="146"/>
      <c r="C12" s="146"/>
      <c r="D12" s="146"/>
      <c r="E12" s="146"/>
      <c r="F12" s="146"/>
      <c r="G12" s="146"/>
      <c r="H12" s="146"/>
      <c r="I12" s="146"/>
      <c r="J12" s="146"/>
      <c r="K12" s="146"/>
    </row>
    <row r="13" spans="1:11" s="148" customFormat="1" ht="38.25" x14ac:dyDescent="0.25">
      <c r="A13" s="147"/>
      <c r="B13" s="477" t="s">
        <v>29</v>
      </c>
      <c r="C13" s="478"/>
      <c r="D13" s="479" t="s">
        <v>30</v>
      </c>
      <c r="E13" s="479"/>
      <c r="G13" s="95" t="s">
        <v>86</v>
      </c>
    </row>
    <row r="14" spans="1:11" x14ac:dyDescent="0.25">
      <c r="A14" s="149" t="s">
        <v>24</v>
      </c>
      <c r="B14" s="150">
        <f>+COUNTIF('8 MAPA RIESGOS'!$G$9:$G$28,G14)</f>
        <v>0</v>
      </c>
      <c r="C14" s="151">
        <f>+B14/$B$18</f>
        <v>0</v>
      </c>
      <c r="D14" s="150">
        <f>+COUNTIF('8 MAPA RIESGOS'!$L$9:$L$28,G14)</f>
        <v>0</v>
      </c>
      <c r="E14" s="151">
        <f>+D14/$D$18</f>
        <v>0</v>
      </c>
      <c r="G14" s="125" t="s">
        <v>82</v>
      </c>
    </row>
    <row r="15" spans="1:11" x14ac:dyDescent="0.25">
      <c r="A15" s="149" t="s">
        <v>25</v>
      </c>
      <c r="B15" s="150">
        <f>+COUNTIF('8 MAPA RIESGOS'!$G$9:$G$28,G15)</f>
        <v>1</v>
      </c>
      <c r="C15" s="151">
        <f t="shared" ref="C15:C18" si="0">+B15/$B$18</f>
        <v>0.5</v>
      </c>
      <c r="D15" s="150">
        <f>+COUNTIF('8 MAPA RIESGOS'!$L$9:$L$28,G15)</f>
        <v>1</v>
      </c>
      <c r="E15" s="151">
        <f t="shared" ref="E15:E18" si="1">+D15/$D$18</f>
        <v>0.5</v>
      </c>
      <c r="G15" s="108" t="s">
        <v>83</v>
      </c>
    </row>
    <row r="16" spans="1:11" x14ac:dyDescent="0.25">
      <c r="A16" s="149" t="s">
        <v>26</v>
      </c>
      <c r="B16" s="150">
        <f>+COUNTIF('8 MAPA RIESGOS'!$G$9:$G$28,G16)</f>
        <v>1</v>
      </c>
      <c r="C16" s="151">
        <f t="shared" si="0"/>
        <v>0.5</v>
      </c>
      <c r="D16" s="150">
        <f>+COUNTIF('8 MAPA RIESGOS'!$L$9:$L$28,G16)</f>
        <v>1</v>
      </c>
      <c r="E16" s="151">
        <f t="shared" si="1"/>
        <v>0.5</v>
      </c>
      <c r="G16" s="112" t="s">
        <v>5</v>
      </c>
    </row>
    <row r="17" spans="1:7" x14ac:dyDescent="0.25">
      <c r="A17" s="149" t="s">
        <v>27</v>
      </c>
      <c r="B17" s="150">
        <f>+COUNTIF('8 MAPA RIESGOS'!$G$9:$G$28,G17)</f>
        <v>0</v>
      </c>
      <c r="C17" s="151">
        <f t="shared" si="0"/>
        <v>0</v>
      </c>
      <c r="D17" s="150">
        <f>+COUNTIF('8 MAPA RIESGOS'!$L$9:$L$28,G17)</f>
        <v>0</v>
      </c>
      <c r="E17" s="151">
        <f t="shared" si="1"/>
        <v>0</v>
      </c>
      <c r="G17" s="116" t="s">
        <v>84</v>
      </c>
    </row>
    <row r="18" spans="1:7" x14ac:dyDescent="0.25">
      <c r="A18" s="149" t="s">
        <v>28</v>
      </c>
      <c r="B18" s="150">
        <f>+SUM(B14:B17)</f>
        <v>2</v>
      </c>
      <c r="C18" s="151">
        <f t="shared" si="0"/>
        <v>1</v>
      </c>
      <c r="D18" s="150">
        <f>+SUM(D14:D17)</f>
        <v>2</v>
      </c>
      <c r="E18" s="151">
        <f t="shared" si="1"/>
        <v>1</v>
      </c>
    </row>
    <row r="20" spans="1:7" s="152" customFormat="1" x14ac:dyDescent="0.25">
      <c r="B20" s="153" t="s">
        <v>29</v>
      </c>
      <c r="D20" s="153" t="s">
        <v>30</v>
      </c>
    </row>
    <row r="21" spans="1:7" s="152" customFormat="1" ht="41.45" customHeight="1" x14ac:dyDescent="0.25">
      <c r="B21" s="154" t="str">
        <f>+IF((B14/B18)&gt;=0.2,G14,+IF(((B14/B18)+(B15/B18))&gt;=0.3,G15,+IF(((B14/B18)+(B15/B18)+(B16/B18))&gt;=0.4,G16,+IF((B14/B18)+(B15/B18)+(B16/B18)+(B17/B18)&gt;=0.5,G17,""))))</f>
        <v>Alto</v>
      </c>
      <c r="D21" s="154" t="str">
        <f>+IF((D14/D18)&gt;=0.2,G14,+IF(((D14/D18)+(D15/D18))&gt;=0.3,G15,+IF(((D14/D18)+(D15/D18)+(D16/D18))&gt;=0.4,G16,+IF((D14/D18)+(D15/D18)+(D16/D18)+(D17/D18)&gt;=0.5,G17,""))))</f>
        <v>Alto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46</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7" zoomScale="84" zoomScaleNormal="84" workbookViewId="0">
      <pane xSplit="2" topLeftCell="C1" activePane="topRight" state="frozen"/>
      <selection pane="topRight" activeCell="A9" sqref="A9"/>
    </sheetView>
  </sheetViews>
  <sheetFormatPr baseColWidth="10" defaultColWidth="11.42578125" defaultRowHeight="14.25" x14ac:dyDescent="0.25"/>
  <cols>
    <col min="1" max="1" width="21.42578125" style="10" customWidth="1"/>
    <col min="2" max="2" width="33" style="10" customWidth="1"/>
    <col min="3" max="3" width="40.710937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7" t="s">
        <v>131</v>
      </c>
      <c r="D1" s="257"/>
      <c r="G1" s="182"/>
      <c r="H1" s="182"/>
      <c r="I1" s="182"/>
    </row>
    <row r="2" spans="1:9" s="9" customFormat="1" ht="37.5" customHeight="1" x14ac:dyDescent="0.2">
      <c r="A2" s="399"/>
      <c r="B2" s="398"/>
      <c r="C2" s="257" t="s">
        <v>132</v>
      </c>
      <c r="D2" s="258"/>
      <c r="G2" s="182"/>
      <c r="H2" s="182"/>
      <c r="I2" s="182"/>
    </row>
    <row r="3" spans="1:9" s="9" customFormat="1" ht="3.95" customHeight="1" x14ac:dyDescent="0.2">
      <c r="A3" s="254"/>
      <c r="B3" s="254"/>
      <c r="C3" s="255"/>
      <c r="D3" s="256"/>
      <c r="G3" s="182"/>
      <c r="H3" s="182"/>
      <c r="I3" s="182"/>
    </row>
    <row r="4" spans="1:9" ht="27" customHeight="1" x14ac:dyDescent="0.25">
      <c r="A4" s="19" t="s">
        <v>157</v>
      </c>
      <c r="B4" s="253" t="s">
        <v>281</v>
      </c>
      <c r="C4" s="19" t="s">
        <v>155</v>
      </c>
      <c r="D4" s="397" t="s">
        <v>285</v>
      </c>
      <c r="E4" s="397"/>
      <c r="F4" s="168" t="s">
        <v>205</v>
      </c>
      <c r="G4" s="165">
        <v>44866</v>
      </c>
    </row>
    <row r="5" spans="1:9" ht="106.5" customHeight="1" x14ac:dyDescent="0.25">
      <c r="A5" s="19" t="s">
        <v>156</v>
      </c>
      <c r="B5" s="400" t="s">
        <v>286</v>
      </c>
      <c r="C5" s="400"/>
      <c r="D5" s="166" t="s">
        <v>204</v>
      </c>
      <c r="E5" s="165"/>
      <c r="F5" s="161" t="s">
        <v>109</v>
      </c>
      <c r="G5" s="165"/>
    </row>
    <row r="6" spans="1:9" ht="15" x14ac:dyDescent="0.25">
      <c r="A6" s="248"/>
      <c r="B6" s="250"/>
      <c r="C6" s="250"/>
      <c r="D6" s="251"/>
      <c r="E6" s="252"/>
      <c r="F6" s="249"/>
      <c r="G6" s="252"/>
    </row>
    <row r="7" spans="1:9" ht="21" customHeight="1" x14ac:dyDescent="0.25">
      <c r="A7" s="396" t="s">
        <v>221</v>
      </c>
      <c r="B7" s="396" t="s">
        <v>76</v>
      </c>
      <c r="C7" s="396" t="s">
        <v>137</v>
      </c>
      <c r="D7" s="396" t="s">
        <v>136</v>
      </c>
      <c r="E7" s="396" t="s">
        <v>48</v>
      </c>
      <c r="F7" s="396" t="s">
        <v>49</v>
      </c>
      <c r="G7" s="396"/>
    </row>
    <row r="8" spans="1:9" ht="42" customHeight="1" x14ac:dyDescent="0.25">
      <c r="A8" s="396"/>
      <c r="B8" s="396"/>
      <c r="C8" s="396"/>
      <c r="D8" s="396"/>
      <c r="E8" s="396"/>
      <c r="F8" s="161" t="s">
        <v>8</v>
      </c>
      <c r="G8" s="161" t="s">
        <v>166</v>
      </c>
      <c r="H8" s="161" t="s">
        <v>167</v>
      </c>
      <c r="I8" s="161" t="s">
        <v>165</v>
      </c>
    </row>
    <row r="9" spans="1:9" s="11" customFormat="1" ht="114" x14ac:dyDescent="0.25">
      <c r="A9" s="2" t="s">
        <v>283</v>
      </c>
      <c r="B9" s="2" t="s">
        <v>140</v>
      </c>
      <c r="C9" s="2" t="s">
        <v>296</v>
      </c>
      <c r="D9" s="2" t="s">
        <v>297</v>
      </c>
      <c r="E9" s="167" t="str">
        <f>+CONCATENATE(B9," ",C9," ",D9)</f>
        <v>Posibilidad de pérdida Económica y Reputacional por ausencia en la presentación de informes exactos y oportunos, que conllevan a procesos disciplinarios a la gerencia, debido a insuficiente suministro de información por parte de los procesos asociados a esta labor.</v>
      </c>
      <c r="F9" s="3" t="s">
        <v>158</v>
      </c>
      <c r="G9" s="3"/>
      <c r="H9" s="183" t="str">
        <f>+IF(F9='11 FORMULAS'!$B$4,'11 FORMULAS'!$C$4,IF(F9='11 FORMULAS'!$B$6,'11 FORMULAS'!$C$6,IF(F9='11 FORMULAS'!$B$8,'11 FORMULAS'!$C$8,IF(F9='11 FORMULAS'!$B$10,'11 FORMULAS'!$C$10,""))))</f>
        <v>Procesos</v>
      </c>
      <c r="I9" s="183" t="str">
        <f>+G9&amp;H9</f>
        <v>Procesos</v>
      </c>
    </row>
    <row r="10" spans="1:9" s="11" customFormat="1" ht="71.25" x14ac:dyDescent="0.25">
      <c r="A10" s="2" t="s">
        <v>284</v>
      </c>
      <c r="B10" s="2" t="s">
        <v>138</v>
      </c>
      <c r="C10" s="2" t="s">
        <v>287</v>
      </c>
      <c r="D10" s="2" t="s">
        <v>288</v>
      </c>
      <c r="E10" s="167" t="str">
        <f t="shared" ref="E10:E28" si="0">+CONCATENATE(B10," ",C10," ",D10)</f>
        <v>Posibilidad de pérdida Económica  por ausencia de  conciliación con las diferentes ERP, lo que no permite definir la cartera a cobrar,  debido a que no se coincide con las cifras de cartera.</v>
      </c>
      <c r="F10" s="3" t="s">
        <v>158</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13</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14</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15</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16</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17</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18</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19</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31</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32</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33</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34</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35</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36</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37</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38</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39</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40</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41</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B9" sqref="B9"/>
    </sheetView>
  </sheetViews>
  <sheetFormatPr baseColWidth="10" defaultColWidth="14.28515625" defaultRowHeight="14.25" x14ac:dyDescent="0.25"/>
  <cols>
    <col min="1" max="1" width="15.42578125" style="10" customWidth="1"/>
    <col min="2" max="2" width="56.425781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157</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109</v>
      </c>
      <c r="J4" s="240" t="str">
        <f>+IF('2 CONTEXTO E IDENTIFICACIÓN'!$G$5="","",'2 CONTEXTO E IDENTIFICACIÓN'!$G$5)</f>
        <v/>
      </c>
      <c r="K4" s="20"/>
      <c r="L4" s="20"/>
      <c r="M4" s="225"/>
      <c r="N4" s="225"/>
      <c r="R4" s="190"/>
      <c r="S4" s="190"/>
    </row>
    <row r="5" spans="1:25" s="9" customFormat="1" ht="15.75" thickBot="1" x14ac:dyDescent="0.25">
      <c r="A5" s="19" t="s">
        <v>155</v>
      </c>
      <c r="B5" s="410" t="str">
        <f>+IF('2 CONTEXTO E IDENTIFICACIÓN'!$D$4="","",'2 CONTEXTO E IDENTIFICACIÓN'!$D$4)</f>
        <v>GESTIÓN FINANCIERA</v>
      </c>
      <c r="C5" s="411"/>
      <c r="D5" s="411"/>
      <c r="E5" s="23"/>
      <c r="F5" s="23"/>
      <c r="R5" s="190"/>
      <c r="S5" s="190"/>
    </row>
    <row r="6" spans="1:25" s="9" customFormat="1" ht="15.75" thickBot="1" x14ac:dyDescent="0.25">
      <c r="A6" s="263"/>
      <c r="B6" s="264"/>
      <c r="C6" s="247"/>
      <c r="D6" s="247"/>
      <c r="E6" s="23"/>
      <c r="F6" s="23"/>
      <c r="G6" s="412" t="s">
        <v>74</v>
      </c>
      <c r="H6" s="413"/>
      <c r="I6" s="413"/>
      <c r="J6" s="413"/>
      <c r="K6" s="413"/>
      <c r="L6" s="413"/>
      <c r="M6" s="413"/>
      <c r="N6" s="414"/>
      <c r="R6" s="190"/>
      <c r="S6" s="190"/>
    </row>
    <row r="7" spans="1:25" s="26" customFormat="1" ht="14.1" customHeight="1" thickBot="1" x14ac:dyDescent="0.3">
      <c r="A7" s="24"/>
      <c r="B7" s="25"/>
      <c r="C7" s="412" t="s">
        <v>80</v>
      </c>
      <c r="D7" s="413"/>
      <c r="E7" s="413"/>
      <c r="F7" s="414"/>
      <c r="G7" s="415" t="s">
        <v>170</v>
      </c>
      <c r="H7" s="416"/>
      <c r="I7" s="417"/>
      <c r="J7" s="415" t="s">
        <v>62</v>
      </c>
      <c r="K7" s="416"/>
      <c r="L7" s="417"/>
      <c r="M7" s="415" t="s">
        <v>197</v>
      </c>
      <c r="N7" s="417"/>
      <c r="P7" s="404" t="s">
        <v>2</v>
      </c>
      <c r="Q7" s="405"/>
      <c r="R7" s="406"/>
      <c r="S7" s="406"/>
      <c r="T7" s="407"/>
      <c r="V7" s="401" t="s">
        <v>4</v>
      </c>
      <c r="W7" s="402"/>
      <c r="X7" s="402"/>
      <c r="Y7" s="403"/>
    </row>
    <row r="8" spans="1:25" s="164" customFormat="1" ht="57" x14ac:dyDescent="0.25">
      <c r="A8" s="206" t="s">
        <v>195</v>
      </c>
      <c r="B8" s="205" t="s">
        <v>194</v>
      </c>
      <c r="C8" s="221" t="s">
        <v>198</v>
      </c>
      <c r="D8" s="222" t="s">
        <v>51</v>
      </c>
      <c r="E8" s="223" t="s">
        <v>193</v>
      </c>
      <c r="F8" s="224" t="s">
        <v>196</v>
      </c>
      <c r="G8" s="195" t="s">
        <v>170</v>
      </c>
      <c r="H8" s="196" t="s">
        <v>262</v>
      </c>
      <c r="I8" s="199" t="s">
        <v>50</v>
      </c>
      <c r="J8" s="195" t="s">
        <v>62</v>
      </c>
      <c r="K8" s="196" t="s">
        <v>262</v>
      </c>
      <c r="L8" s="199" t="s">
        <v>50</v>
      </c>
      <c r="M8" s="195" t="s">
        <v>172</v>
      </c>
      <c r="N8" s="197" t="s">
        <v>171</v>
      </c>
      <c r="P8" s="28" t="s">
        <v>50</v>
      </c>
      <c r="Q8" s="29" t="s">
        <v>51</v>
      </c>
      <c r="R8" s="187" t="s">
        <v>169</v>
      </c>
      <c r="S8" s="187" t="s">
        <v>168</v>
      </c>
      <c r="T8" s="30" t="s">
        <v>52</v>
      </c>
      <c r="V8" s="28" t="s">
        <v>50</v>
      </c>
      <c r="W8" s="29" t="s">
        <v>61</v>
      </c>
      <c r="X8" s="29" t="s">
        <v>79</v>
      </c>
      <c r="Y8" s="30" t="s">
        <v>62</v>
      </c>
    </row>
    <row r="9" spans="1:25" ht="90" x14ac:dyDescent="0.25">
      <c r="A9" s="31" t="str">
        <f>'2 CONTEXTO E IDENTIFICACIÓN'!A9</f>
        <v>M3 - R1</v>
      </c>
      <c r="B9" s="217"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9" s="218">
        <v>20</v>
      </c>
      <c r="D9" s="191" t="str">
        <f t="shared" ref="D9:D28" si="0">+IF(C9="","",IF(C9&lt;=$S$9,$Q$9,IF(C9&lt;=$S$10,$Q$10,IF(C9&lt;=$S$11,$Q$11,IF(C9&lt;=$S$12,$Q$12,IF(C9&gt;=$R$13,$Q$13,""))))))</f>
        <v>La actividad que conlleva el riesgo se ejecuta de 3 a 24 veces por año</v>
      </c>
      <c r="E9" s="192">
        <f t="shared" ref="E9:E28" si="1">+IF(D9="","",IF(D9=$Q$9,$T$9,IF(D9=$Q$10,$T$10,IF(D9=$Q$11,$T$11,IF(D9=$Q$12,$T$12,IF(D9=$Q$13,$T$13))))))</f>
        <v>0.4</v>
      </c>
      <c r="F9" s="32" t="str">
        <f t="shared" ref="F9:F28" si="2">+IF(D9="","",IF(D9=$Q$9,$P$9,IF(D9=$Q$10,$P$10,IF(D9=$Q$11,$P$11,IF(D9=$Q$12,$P$12,IF(D9=$Q$13,$P$13))))))</f>
        <v>Baja</v>
      </c>
      <c r="G9" s="202" t="s">
        <v>69</v>
      </c>
      <c r="H9" s="194">
        <f>+IF(G9="","",IF(G9="N/A","",IF(OR(G9=$X$9,G9=$Y$9),$W$9,IF(OR(G9=$X$10,G9=$Y$10),$W$10,IF(OR(G9=$X$11,G9=$Y$11),$W$11,IF(OR(G9=$X$12,G9=$Y$12),$W$12,IF(OR(G9=$X$13,G9=$Y$13),$W$13)))))))</f>
        <v>0.8</v>
      </c>
      <c r="I9" s="200" t="str">
        <f t="shared" ref="I9:I28" si="3">+IF(G9="","",IF(G9="N/A","",IF(OR(G9=$X$9,G9=$Y$9),$V$9,IF(OR(G9=$X$10,G9=$Y$10),$V$10,IF(OR(G9=$X$11,G9=$Y$11),$V$11,IF(OR(G9=$X$12,G9=$Y$12),$V$12,IF(OR(G9=$X$13,G9=$Y$13),$V$13)))))))</f>
        <v>Mayor</v>
      </c>
      <c r="J9" s="202" t="s">
        <v>70</v>
      </c>
      <c r="K9" s="194">
        <f t="shared" ref="K9:K28" si="4">+IF(J9="","",IF(J9="N/A","",IF(OR(J9=$X$9,J9=$Y$9),$W$9,IF(OR(J9=$X$10,J9=$Y$10),$W$10,IF(OR(J9=$X$11,J9=$Y$11),$W$11,IF(OR(J9=$X$12,J9=$Y$12),$W$12,IF(OR(J9=$X$13,J9=$Y$13),$W$13)))))))</f>
        <v>0.8</v>
      </c>
      <c r="L9" s="200" t="str">
        <f t="shared" ref="L9:L28" si="5">+IF(J9="","",IF(J9="N/A","",IF(OR(J9=$X$9,J9=$Y$9),$V$9,IF(OR(J9=$X$10,J9=$Y$10),$V$10,IF(OR(J9=$X$11,J9=$Y$11),$V$11,IF(OR(J9=$X$12,J9=$Y$12),$V$12,IF(OR(J9=$X$13,J9=$Y$13),$V$13)))))))</f>
        <v>Mayor</v>
      </c>
      <c r="M9" s="226">
        <f>+IF(H9="",K9,IF(K9="",H9,IF(H9&gt;K9,H9,K9)))</f>
        <v>0.8</v>
      </c>
      <c r="N9" s="227" t="str">
        <f>+IF(M9="","",IF(M9=$W$9,$V$9,IF(M9=$W$10,$V$10,IF(M9=$W$11,$V$11,IF(M9=$W$12,$V$12,IF(M9=$W$13,$V$13))))))</f>
        <v>Mayor</v>
      </c>
      <c r="P9" s="33" t="s">
        <v>53</v>
      </c>
      <c r="Q9" s="34" t="s">
        <v>54</v>
      </c>
      <c r="R9" s="188">
        <v>0</v>
      </c>
      <c r="S9" s="188">
        <v>2</v>
      </c>
      <c r="T9" s="35">
        <v>0.2</v>
      </c>
      <c r="V9" s="33" t="s">
        <v>63</v>
      </c>
      <c r="W9" s="36">
        <v>0.2</v>
      </c>
      <c r="X9" s="34" t="s">
        <v>81</v>
      </c>
      <c r="Y9" s="37" t="s">
        <v>64</v>
      </c>
    </row>
    <row r="10" spans="1:25" ht="57" x14ac:dyDescent="0.25">
      <c r="A10" s="31" t="str">
        <f>'2 CONTEXTO E IDENTIFICACIÓN'!A10</f>
        <v>M3 - R2</v>
      </c>
      <c r="B10" s="217" t="str">
        <f>+'2 CONTEXTO E IDENTIFICACIÓN'!E10</f>
        <v>Posibilidad de pérdida Económica  por ausencia de  conciliación con las diferentes ERP, lo que no permite definir la cartera a cobrar,  debido a que no se coincide con las cifras de cartera.</v>
      </c>
      <c r="C10" s="219">
        <v>20</v>
      </c>
      <c r="D10" s="191" t="str">
        <f t="shared" si="0"/>
        <v>La actividad que conlleva el riesgo se ejecuta de 3 a 24 veces por año</v>
      </c>
      <c r="E10" s="192">
        <f t="shared" si="1"/>
        <v>0.4</v>
      </c>
      <c r="F10" s="32" t="str">
        <f t="shared" si="2"/>
        <v>Baja</v>
      </c>
      <c r="G10" s="202" t="s">
        <v>65</v>
      </c>
      <c r="H10" s="194">
        <f t="shared" ref="H10:H28" si="6">+IF(G10="","",IF(G10="N/A","",IF(OR(G10=$X$9,G10=$Y$9),$W$9,IF(OR(G10=$X$10,G10=$Y$10),$W$10,IF(OR(G10=$X$11,G10=$Y$11),$W$11,IF(OR(G10=$X$12,G10=$Y$12),$W$12,IF(OR(G10=$X$13,G10=$Y$13),$W$13)))))))</f>
        <v>0.4</v>
      </c>
      <c r="I10" s="200" t="str">
        <f t="shared" si="3"/>
        <v>Menor</v>
      </c>
      <c r="J10" s="202"/>
      <c r="K10" s="194" t="str">
        <f t="shared" si="4"/>
        <v/>
      </c>
      <c r="L10" s="200" t="str">
        <f t="shared" si="5"/>
        <v/>
      </c>
      <c r="M10" s="226">
        <f>+IF(H10="",K10,IF(K10="",H10,IF(H10&gt;K10,H10,K10)))</f>
        <v>0.4</v>
      </c>
      <c r="N10" s="227" t="str">
        <f t="shared" ref="N10:N28" si="7">+IF(M10="","",IF(M10=$W$9,$V$9,IF(M10=$W$10,$V$10,IF(M10=$W$11,$V$11,IF(M10=$W$12,$V$12,IF(M10=$W$13,$V$13))))))</f>
        <v>Menor</v>
      </c>
      <c r="P10" s="38" t="s">
        <v>55</v>
      </c>
      <c r="Q10" s="39" t="s">
        <v>56</v>
      </c>
      <c r="R10" s="188">
        <v>3</v>
      </c>
      <c r="S10" s="188">
        <v>24</v>
      </c>
      <c r="T10" s="35">
        <v>0.4</v>
      </c>
      <c r="V10" s="38" t="s">
        <v>7</v>
      </c>
      <c r="W10" s="36">
        <v>0.4</v>
      </c>
      <c r="X10" s="39" t="s">
        <v>65</v>
      </c>
      <c r="Y10" s="40" t="s">
        <v>66</v>
      </c>
    </row>
    <row r="11" spans="1:25" ht="45"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57</v>
      </c>
      <c r="Q11" s="39" t="s">
        <v>58</v>
      </c>
      <c r="R11" s="188">
        <v>25</v>
      </c>
      <c r="S11" s="188">
        <v>500</v>
      </c>
      <c r="T11" s="35">
        <v>0.6</v>
      </c>
      <c r="V11" s="41" t="s">
        <v>5</v>
      </c>
      <c r="W11" s="36">
        <v>0.6</v>
      </c>
      <c r="X11" s="39" t="s">
        <v>67</v>
      </c>
      <c r="Y11" s="40" t="s">
        <v>68</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59</v>
      </c>
      <c r="Q12" s="39" t="s">
        <v>77</v>
      </c>
      <c r="R12" s="188">
        <v>5001</v>
      </c>
      <c r="S12" s="188">
        <v>5000</v>
      </c>
      <c r="T12" s="35">
        <v>0.8</v>
      </c>
      <c r="V12" s="42" t="s">
        <v>6</v>
      </c>
      <c r="W12" s="36">
        <v>0.8</v>
      </c>
      <c r="X12" s="39" t="s">
        <v>69</v>
      </c>
      <c r="Y12" s="40" t="s">
        <v>70</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60</v>
      </c>
      <c r="Q13" s="39" t="s">
        <v>78</v>
      </c>
      <c r="R13" s="188">
        <v>5001</v>
      </c>
      <c r="S13" s="188"/>
      <c r="T13" s="35">
        <v>1</v>
      </c>
      <c r="V13" s="43" t="s">
        <v>71</v>
      </c>
      <c r="W13" s="36">
        <v>1</v>
      </c>
      <c r="X13" s="39" t="s">
        <v>72</v>
      </c>
      <c r="Y13" s="40" t="s">
        <v>73</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142</v>
      </c>
      <c r="Y14" s="46" t="s">
        <v>142</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2" operator="equal">
      <formula>$P$12</formula>
    </cfRule>
    <cfRule type="cellIs" dxfId="207" priority="161" operator="equal">
      <formula>$P$11</formula>
    </cfRule>
    <cfRule type="cellIs" dxfId="206" priority="160" operator="equal">
      <formula>$P$10</formula>
    </cfRule>
    <cfRule type="cellIs" dxfId="205" priority="159" operator="equal">
      <formula>$P$9</formula>
    </cfRule>
    <cfRule type="cellIs" dxfId="204" priority="163" operator="equal">
      <formula>$P$13</formula>
    </cfRule>
  </conditionalFormatting>
  <conditionalFormatting sqref="H9:H28">
    <cfRule type="cellIs" dxfId="203" priority="80" operator="equal">
      <formula>$W$13</formula>
    </cfRule>
    <cfRule type="cellIs" dxfId="202" priority="79" operator="equal">
      <formula>$W$12</formula>
    </cfRule>
    <cfRule type="cellIs" dxfId="201" priority="78" operator="equal">
      <formula>$W$11</formula>
    </cfRule>
    <cfRule type="cellIs" dxfId="200" priority="77" operator="equal">
      <formula>$W$10</formula>
    </cfRule>
    <cfRule type="cellIs" dxfId="199" priority="76" operator="equal">
      <formula>$W$9</formula>
    </cfRule>
  </conditionalFormatting>
  <conditionalFormatting sqref="I9:J28">
    <cfRule type="cellIs" dxfId="198" priority="85" operator="equal">
      <formula>$V$13</formula>
    </cfRule>
    <cfRule type="cellIs" dxfId="197" priority="84" operator="equal">
      <formula>$V$12</formula>
    </cfRule>
    <cfRule type="cellIs" dxfId="196" priority="83" operator="equal">
      <formula>$V$11</formula>
    </cfRule>
    <cfRule type="cellIs" dxfId="195" priority="82" operator="equal">
      <formula>$V$10</formula>
    </cfRule>
    <cfRule type="cellIs" dxfId="194" priority="81" operator="equal">
      <formula>$V$9</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10" operator="equal">
      <formula>$W$13</formula>
    </cfRule>
    <cfRule type="cellIs" dxfId="181" priority="9" operator="equal">
      <formula>$W$12</formula>
    </cfRule>
    <cfRule type="cellIs" dxfId="180" priority="8" operator="equal">
      <formula>$W$11</formula>
    </cfRule>
    <cfRule type="cellIs" dxfId="179" priority="7" operator="equal">
      <formula>$W$10</formula>
    </cfRule>
  </conditionalFormatting>
  <conditionalFormatting sqref="N9:N28">
    <cfRule type="cellIs" dxfId="178" priority="35" operator="equal">
      <formula>$V$13</formula>
    </cfRule>
    <cfRule type="cellIs" dxfId="177" priority="34" operator="equal">
      <formula>$V$12</formula>
    </cfRule>
    <cfRule type="cellIs" dxfId="176" priority="33" operator="equal">
      <formula>$V$11</formula>
    </cfRule>
    <cfRule type="cellIs" dxfId="175" priority="32" operator="equal">
      <formula>$V$10</formula>
    </cfRule>
    <cfRule type="cellIs" dxfId="174" priority="31" operator="equal">
      <formula>$V$9</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D15" sqref="D15"/>
    </sheetView>
  </sheetViews>
  <sheetFormatPr baseColWidth="10" defaultColWidth="14.28515625" defaultRowHeight="12.75" x14ac:dyDescent="0.25"/>
  <cols>
    <col min="1" max="1" width="13.7109375" style="87" customWidth="1"/>
    <col min="2" max="2" width="56.28515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109</v>
      </c>
      <c r="L3" s="240" t="str">
        <f>+IF('2 CONTEXTO E IDENTIFICACIÓN'!$G$5="","",'2 CONTEXTO E IDENTIFICACIÓN'!$G$5)</f>
        <v/>
      </c>
      <c r="M3" s="78"/>
      <c r="N3" s="77"/>
      <c r="AD3" s="76"/>
      <c r="AE3" s="76"/>
      <c r="AF3" s="76"/>
      <c r="AG3" s="76"/>
      <c r="AH3" s="76"/>
    </row>
    <row r="4" spans="1:36" s="75" customFormat="1" ht="15" x14ac:dyDescent="0.2">
      <c r="A4" s="19" t="s">
        <v>157</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155</v>
      </c>
      <c r="B5" s="410" t="str">
        <f>+IF('2 CONTEXTO E IDENTIFICACIÓN'!$D$4="","",'2 CONTEXTO E IDENTIFICACIÓN'!$D$4)</f>
        <v>GESTIÓN FINANCIERA</v>
      </c>
      <c r="C5" s="411"/>
      <c r="D5" s="411"/>
      <c r="AD5" s="76"/>
      <c r="AE5" s="76"/>
      <c r="AF5" s="76"/>
      <c r="AG5" s="76"/>
      <c r="AH5" s="76"/>
    </row>
    <row r="6" spans="1:36" s="75" customFormat="1" ht="15.75" thickBot="1" x14ac:dyDescent="0.25">
      <c r="A6" s="248"/>
      <c r="B6" s="247"/>
      <c r="C6" s="247"/>
      <c r="D6" s="78"/>
      <c r="G6" s="427" t="s">
        <v>20</v>
      </c>
      <c r="H6" s="428"/>
      <c r="I6" s="428"/>
      <c r="J6" s="428"/>
      <c r="K6" s="428"/>
      <c r="L6" s="428"/>
      <c r="M6" s="429"/>
      <c r="O6" s="80"/>
      <c r="P6" s="80"/>
      <c r="Q6" s="81"/>
      <c r="R6" s="418" t="s">
        <v>85</v>
      </c>
      <c r="S6" s="418"/>
      <c r="T6" s="418"/>
      <c r="U6" s="418"/>
      <c r="V6" s="419"/>
      <c r="AD6" s="76"/>
      <c r="AE6" s="76"/>
      <c r="AF6" s="76"/>
      <c r="AG6" s="76"/>
      <c r="AH6" s="76"/>
    </row>
    <row r="7" spans="1:36" x14ac:dyDescent="0.25">
      <c r="A7" s="82"/>
      <c r="B7" s="83"/>
      <c r="C7" s="421" t="s">
        <v>87</v>
      </c>
      <c r="D7" s="421"/>
      <c r="E7" s="421"/>
      <c r="F7" s="84"/>
      <c r="G7" s="85"/>
      <c r="H7" s="86"/>
      <c r="I7" s="418" t="s">
        <v>85</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122</v>
      </c>
      <c r="F8" s="84"/>
      <c r="G8" s="88"/>
      <c r="H8" s="97"/>
      <c r="I8" s="98" t="s">
        <v>63</v>
      </c>
      <c r="J8" s="98" t="s">
        <v>7</v>
      </c>
      <c r="K8" s="98" t="s">
        <v>5</v>
      </c>
      <c r="L8" s="98" t="s">
        <v>6</v>
      </c>
      <c r="M8" s="99" t="s">
        <v>71</v>
      </c>
      <c r="N8" s="84"/>
      <c r="O8" s="88"/>
      <c r="P8" s="88"/>
      <c r="Q8" s="100"/>
      <c r="R8" s="101" t="s">
        <v>63</v>
      </c>
      <c r="S8" s="101" t="s">
        <v>7</v>
      </c>
      <c r="T8" s="101" t="s">
        <v>5</v>
      </c>
      <c r="U8" s="101" t="s">
        <v>6</v>
      </c>
      <c r="V8" s="102" t="s">
        <v>71</v>
      </c>
      <c r="Y8" s="91"/>
      <c r="Z8" s="91"/>
      <c r="AA8" s="103"/>
      <c r="AB8" s="103"/>
      <c r="AC8" s="103"/>
      <c r="AD8" s="103"/>
      <c r="AE8" s="103"/>
      <c r="AF8" s="103"/>
      <c r="AG8" s="103"/>
      <c r="AH8" s="103"/>
      <c r="AI8" s="103"/>
      <c r="AJ8" s="103"/>
    </row>
    <row r="9" spans="1:36" ht="63.75" x14ac:dyDescent="0.2">
      <c r="A9" s="104" t="str">
        <f>'2 CONTEXTO E IDENTIFICACIÓN'!A9</f>
        <v>M3 - R1</v>
      </c>
      <c r="B9" s="105"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9" s="106" t="str">
        <f>+'3 PROBABIL E IMPACTO INHERENTE'!F9</f>
        <v>Baja</v>
      </c>
      <c r="D9" s="106" t="str">
        <f>+'3 PROBABIL E IMPACTO INHERENTE'!N9</f>
        <v>Mayor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Alto</v>
      </c>
      <c r="F9" s="107"/>
      <c r="G9" s="424" t="s">
        <v>52</v>
      </c>
      <c r="H9" s="98" t="s">
        <v>60</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52</v>
      </c>
      <c r="P9" s="110">
        <v>1</v>
      </c>
      <c r="Q9" s="101" t="s">
        <v>60</v>
      </c>
      <c r="R9" s="108" t="s">
        <v>83</v>
      </c>
      <c r="S9" s="108" t="s">
        <v>83</v>
      </c>
      <c r="T9" s="108" t="s">
        <v>83</v>
      </c>
      <c r="U9" s="108" t="s">
        <v>83</v>
      </c>
      <c r="V9" s="109" t="s">
        <v>82</v>
      </c>
      <c r="Y9" s="91"/>
      <c r="Z9" s="91"/>
      <c r="AA9" s="103"/>
      <c r="AB9" s="103"/>
      <c r="AC9" s="103"/>
      <c r="AD9" s="111"/>
      <c r="AE9" s="111"/>
      <c r="AF9" s="111"/>
      <c r="AG9" s="111"/>
      <c r="AH9" s="111"/>
      <c r="AI9" s="103"/>
      <c r="AJ9" s="103"/>
    </row>
    <row r="10" spans="1:36" ht="38.25" x14ac:dyDescent="0.2">
      <c r="A10" s="104" t="str">
        <f>'2 CONTEXTO E IDENTIFICACIÓN'!A10</f>
        <v>M3 - R2</v>
      </c>
      <c r="B10" s="105" t="str">
        <f>+'2 CONTEXTO E IDENTIFICACIÓN'!E10</f>
        <v>Posibilidad de pérdida Económica  por ausencia de  conciliación con las diferentes ERP, lo que no permite definir la cartera a cobrar,  debido a que no se coincide con las cifras de cartera.</v>
      </c>
      <c r="C10" s="106" t="str">
        <f>+'3 PROBABIL E IMPACTO INHERENTE'!F10</f>
        <v>Baja</v>
      </c>
      <c r="D10" s="106" t="str">
        <f>+'3 PROBABIL E IMPACTO INHERENTE'!N10</f>
        <v>Menor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59</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59</v>
      </c>
      <c r="R10" s="112" t="s">
        <v>5</v>
      </c>
      <c r="S10" s="112" t="s">
        <v>5</v>
      </c>
      <c r="T10" s="108" t="s">
        <v>83</v>
      </c>
      <c r="U10" s="108" t="s">
        <v>83</v>
      </c>
      <c r="V10" s="109" t="s">
        <v>82</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4"/>
      <c r="H11" s="98" t="s">
        <v>57</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57</v>
      </c>
      <c r="R11" s="112" t="s">
        <v>5</v>
      </c>
      <c r="S11" s="112" t="s">
        <v>5</v>
      </c>
      <c r="T11" s="112" t="s">
        <v>5</v>
      </c>
      <c r="U11" s="108" t="s">
        <v>83</v>
      </c>
      <c r="V11" s="109" t="s">
        <v>82</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4"/>
      <c r="H12" s="98" t="s">
        <v>55</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M3 - R2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M3 - R1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55</v>
      </c>
      <c r="R12" s="116" t="s">
        <v>84</v>
      </c>
      <c r="S12" s="112" t="s">
        <v>5</v>
      </c>
      <c r="T12" s="112" t="s">
        <v>5</v>
      </c>
      <c r="U12" s="108" t="s">
        <v>83</v>
      </c>
      <c r="V12" s="109" t="s">
        <v>82</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5"/>
      <c r="H13" s="117" t="s">
        <v>53</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53</v>
      </c>
      <c r="R13" s="118" t="s">
        <v>84</v>
      </c>
      <c r="S13" s="118" t="s">
        <v>84</v>
      </c>
      <c r="T13" s="119" t="s">
        <v>5</v>
      </c>
      <c r="U13" s="120" t="s">
        <v>83</v>
      </c>
      <c r="V13" s="121" t="s">
        <v>82</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86</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82</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83</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84</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B6" sqref="B6:B7"/>
    </sheetView>
  </sheetViews>
  <sheetFormatPr baseColWidth="10" defaultColWidth="11.42578125" defaultRowHeight="14.25" x14ac:dyDescent="0.25"/>
  <cols>
    <col min="1" max="1" width="14.85546875" style="55" customWidth="1"/>
    <col min="2" max="2" width="70.28515625" style="55" customWidth="1"/>
    <col min="3" max="3" width="15.5703125" style="55" customWidth="1"/>
    <col min="4" max="4" width="11.5703125" style="55" customWidth="1"/>
    <col min="5" max="5" width="10.140625" style="55" customWidth="1"/>
    <col min="6" max="6" width="32.28515625" style="55" customWidth="1"/>
    <col min="7" max="7" width="47.5703125" style="55" customWidth="1"/>
    <col min="8" max="8" width="41.28515625" style="55" customWidth="1"/>
    <col min="9" max="9" width="51.285156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53"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54"/>
      <c r="C2" s="50" t="str">
        <f>+'2 CONTEXTO E IDENTIFICACIÓN'!C2</f>
        <v>VERSIÓN:</v>
      </c>
      <c r="D2" s="50">
        <f>+'2 CONTEXTO E IDENTIFICACIÓN'!D2</f>
        <v>0</v>
      </c>
      <c r="G2" s="244" t="str">
        <f>+'2 CONTEXTO E IDENTIFICACIÓN'!$D$5</f>
        <v>Vigencia del:</v>
      </c>
      <c r="H2" s="242" t="str">
        <f>+IF('2 CONTEXTO E IDENTIFICACIÓN'!$E$5="","",'2 CONTEXTO E IDENTIFICACIÓN'!$E$5)</f>
        <v/>
      </c>
      <c r="I2" s="243" t="s">
        <v>109</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157</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155</v>
      </c>
      <c r="B4" s="410" t="str">
        <f>+IF('2 CONTEXTO E IDENTIFICACIÓN'!$D$4="","",'2 CONTEXTO E IDENTIFICACIÓN'!$D$4)</f>
        <v>GESTIÓN FINANCIERA</v>
      </c>
      <c r="C4" s="411"/>
      <c r="D4" s="411"/>
      <c r="E4" s="60" t="s">
        <v>42</v>
      </c>
      <c r="F4" s="56" t="s">
        <v>43</v>
      </c>
      <c r="G4" s="60"/>
      <c r="H4" s="60"/>
      <c r="I4" s="60"/>
      <c r="R4" s="450" t="s">
        <v>199</v>
      </c>
      <c r="S4" s="450" t="s">
        <v>200</v>
      </c>
      <c r="T4" s="450" t="s">
        <v>201</v>
      </c>
      <c r="U4" s="164"/>
      <c r="V4" s="164"/>
      <c r="W4" s="55"/>
      <c r="X4" s="401" t="s">
        <v>269</v>
      </c>
      <c r="Y4" s="402"/>
      <c r="Z4" s="403"/>
    </row>
    <row r="5" spans="1:26" s="61" customFormat="1" ht="16.5" customHeight="1" x14ac:dyDescent="0.25">
      <c r="A5" s="248"/>
      <c r="B5" s="247"/>
      <c r="C5" s="247"/>
      <c r="D5" s="164"/>
      <c r="E5" s="60"/>
      <c r="F5" s="60"/>
      <c r="G5" s="60"/>
      <c r="H5" s="60"/>
      <c r="I5" s="60"/>
      <c r="J5" s="456" t="s">
        <v>108</v>
      </c>
      <c r="K5" s="456"/>
      <c r="L5" s="456"/>
      <c r="M5" s="456"/>
      <c r="N5" s="456"/>
      <c r="O5" s="456"/>
      <c r="P5" s="456"/>
      <c r="Q5" s="456"/>
      <c r="R5" s="451"/>
      <c r="S5" s="451"/>
      <c r="T5" s="451"/>
      <c r="U5" s="164"/>
      <c r="V5" s="164"/>
      <c r="W5" s="55"/>
      <c r="X5" s="28" t="s">
        <v>50</v>
      </c>
      <c r="Y5" s="29" t="s">
        <v>270</v>
      </c>
      <c r="Z5" s="30" t="s">
        <v>271</v>
      </c>
    </row>
    <row r="6" spans="1:26" ht="29.25" customHeight="1" x14ac:dyDescent="0.25">
      <c r="A6" s="448" t="s">
        <v>195</v>
      </c>
      <c r="B6" s="448" t="s">
        <v>194</v>
      </c>
      <c r="C6" s="448" t="s">
        <v>113</v>
      </c>
      <c r="D6" s="448" t="s">
        <v>114</v>
      </c>
      <c r="E6" s="457" t="s">
        <v>110</v>
      </c>
      <c r="F6" s="462" t="s">
        <v>173</v>
      </c>
      <c r="G6" s="463"/>
      <c r="H6" s="457"/>
      <c r="I6" s="207"/>
      <c r="J6" s="459" t="s">
        <v>103</v>
      </c>
      <c r="K6" s="460"/>
      <c r="L6" s="460"/>
      <c r="M6" s="460"/>
      <c r="N6" s="461"/>
      <c r="O6" s="459" t="s">
        <v>107</v>
      </c>
      <c r="P6" s="460"/>
      <c r="Q6" s="461"/>
      <c r="R6" s="452"/>
      <c r="S6" s="452"/>
      <c r="T6" s="452"/>
      <c r="X6" s="33" t="s">
        <v>53</v>
      </c>
      <c r="Y6" s="36">
        <v>0.01</v>
      </c>
      <c r="Z6" s="35">
        <v>0.2</v>
      </c>
    </row>
    <row r="7" spans="1:26" s="49" customFormat="1" ht="72" thickBot="1" x14ac:dyDescent="0.3">
      <c r="A7" s="455"/>
      <c r="B7" s="455"/>
      <c r="C7" s="449"/>
      <c r="D7" s="449"/>
      <c r="E7" s="458"/>
      <c r="F7" s="62" t="s">
        <v>272</v>
      </c>
      <c r="G7" s="163" t="s">
        <v>174</v>
      </c>
      <c r="H7" s="163" t="s">
        <v>175</v>
      </c>
      <c r="I7" s="163" t="s">
        <v>266</v>
      </c>
      <c r="J7" s="62" t="s">
        <v>88</v>
      </c>
      <c r="K7" s="63" t="s">
        <v>89</v>
      </c>
      <c r="L7" s="63" t="s">
        <v>112</v>
      </c>
      <c r="M7" s="62" t="s">
        <v>90</v>
      </c>
      <c r="N7" s="63" t="s">
        <v>91</v>
      </c>
      <c r="O7" s="63" t="s">
        <v>95</v>
      </c>
      <c r="P7" s="63" t="s">
        <v>3</v>
      </c>
      <c r="Q7" s="63" t="s">
        <v>100</v>
      </c>
      <c r="R7" s="63" t="s">
        <v>111</v>
      </c>
      <c r="S7" s="63" t="s">
        <v>115</v>
      </c>
      <c r="T7" s="321" t="s">
        <v>10</v>
      </c>
      <c r="U7" s="63" t="s">
        <v>267</v>
      </c>
      <c r="V7" s="63" t="s">
        <v>268</v>
      </c>
      <c r="X7" s="38" t="s">
        <v>55</v>
      </c>
      <c r="Y7" s="36">
        <v>0.21</v>
      </c>
      <c r="Z7" s="35">
        <v>0.4</v>
      </c>
    </row>
    <row r="8" spans="1:26" ht="114.75" thickBot="1" x14ac:dyDescent="0.3">
      <c r="A8" s="436" t="str">
        <f>'2 CONTEXTO E IDENTIFICACIÓN'!A9</f>
        <v>M3 - R1</v>
      </c>
      <c r="B8" s="439"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8" s="442">
        <f>+'3 PROBABIL E IMPACTO INHERENTE'!E9</f>
        <v>0.4</v>
      </c>
      <c r="D8" s="445">
        <f>+'3 PROBABIL E IMPACTO INHERENTE'!M9</f>
        <v>0.8</v>
      </c>
      <c r="E8" s="68">
        <v>1</v>
      </c>
      <c r="F8" s="71" t="s">
        <v>289</v>
      </c>
      <c r="G8" s="71" t="s">
        <v>290</v>
      </c>
      <c r="H8" s="71" t="s">
        <v>291</v>
      </c>
      <c r="I8" s="318" t="str">
        <f t="shared" ref="I8:I39" si="0">+CONCATENATE(F8," ",G8," ",H8)</f>
        <v>Personal de cartera, realiza trimestralmente la presentación de los informes del decreto 2193, ACHC, boletín de deudores morosos, circular No. 009, circular No. 030; los cuales se pueden consultar en la página de la Supersalud, en la ACHC, Contaduría general de la Nación,  oficios remisorios del hospital a la SUPERSALUD, MINSALUD - SISPRO,  con el fin de cumplir la norma estipulada.</v>
      </c>
      <c r="J8" s="5" t="s">
        <v>104</v>
      </c>
      <c r="K8" s="64">
        <f>+IF(J8='11 FORMULAS'!$E$4,'11 FORMULAS'!$F$4,IF(J8='11 FORMULAS'!$E$5,'11 FORMULAS'!$F$5,IF(J8='11 FORMULAS'!$E$6,'11 FORMULAS'!$F$6,"")))</f>
        <v>0.25</v>
      </c>
      <c r="L8" s="64" t="str">
        <f>+IF(OR(J8='11 FORMULAS'!$O$4,J8='11 FORMULAS'!$O$5),'11 FORMULAS'!$P$5,IF(J8='11 FORMULAS'!$O$6,'11 FORMULAS'!$P$6,""))</f>
        <v>Probabilidad</v>
      </c>
      <c r="M8" s="5" t="s">
        <v>93</v>
      </c>
      <c r="N8" s="64">
        <f>+IF(M8='11 FORMULAS'!$H$4,'11 FORMULAS'!$I$4,IF(M8='11 FORMULAS'!$H$5,'11 FORMULAS'!$I$5,""))</f>
        <v>0.15</v>
      </c>
      <c r="O8" s="6" t="s">
        <v>96</v>
      </c>
      <c r="P8" s="6" t="s">
        <v>98</v>
      </c>
      <c r="Q8" s="6" t="s">
        <v>101</v>
      </c>
      <c r="R8" s="333">
        <f>+IFERROR(K8+N8,"")</f>
        <v>0.4</v>
      </c>
      <c r="S8" s="333">
        <f>IF(L8='11 FORMULAS'!$P$5,C8-(C8*R8),C8)</f>
        <v>0.24</v>
      </c>
      <c r="T8" s="333">
        <f>IF(L8='11 FORMULAS'!$P$6,D8-(D8*R8),D8)</f>
        <v>0.8</v>
      </c>
      <c r="U8" s="430">
        <f>+IF(S11="","",S11)</f>
        <v>0.24</v>
      </c>
      <c r="V8" s="433">
        <f>+IF(T11="","",T11)</f>
        <v>0.8</v>
      </c>
      <c r="X8" s="41" t="s">
        <v>57</v>
      </c>
      <c r="Y8" s="36">
        <v>0.41</v>
      </c>
      <c r="Z8" s="35">
        <v>0.6</v>
      </c>
    </row>
    <row r="9" spans="1:26" ht="15.75" thickBot="1" x14ac:dyDescent="0.3">
      <c r="A9" s="437"/>
      <c r="B9" s="440"/>
      <c r="C9" s="443"/>
      <c r="D9" s="446"/>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0.24</v>
      </c>
      <c r="T9" s="334">
        <f>IF(L9='11 FORMULAS'!$P$6,T8-(T8*R9),T8)</f>
        <v>0.8</v>
      </c>
      <c r="U9" s="431"/>
      <c r="V9" s="434"/>
      <c r="X9" s="42" t="s">
        <v>59</v>
      </c>
      <c r="Y9" s="36">
        <v>0.61</v>
      </c>
      <c r="Z9" s="35">
        <v>0.8</v>
      </c>
    </row>
    <row r="10" spans="1:26" ht="18.75" customHeight="1" x14ac:dyDescent="0.25">
      <c r="A10" s="437"/>
      <c r="B10" s="440"/>
      <c r="C10" s="443"/>
      <c r="D10" s="44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0.24</v>
      </c>
      <c r="T10" s="334">
        <f>IF(L10='11 FORMULAS'!$P$6,T9-(T9*R10),T9)</f>
        <v>0.8</v>
      </c>
      <c r="U10" s="431"/>
      <c r="V10" s="434"/>
      <c r="X10" s="43" t="s">
        <v>60</v>
      </c>
      <c r="Y10" s="36">
        <v>0.81</v>
      </c>
      <c r="Z10" s="35">
        <v>1</v>
      </c>
    </row>
    <row r="11" spans="1:26" ht="23.25" customHeight="1" thickBot="1" x14ac:dyDescent="0.3">
      <c r="A11" s="438"/>
      <c r="B11" s="441"/>
      <c r="C11" s="444"/>
      <c r="D11" s="44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0.24</v>
      </c>
      <c r="T11" s="335">
        <f>IF(L11='11 FORMULAS'!$P$6,T10-(T10*R11),T10)</f>
        <v>0.8</v>
      </c>
      <c r="U11" s="432"/>
      <c r="V11" s="435"/>
      <c r="X11" s="44"/>
      <c r="Y11" s="45"/>
      <c r="Z11" s="46"/>
    </row>
    <row r="12" spans="1:26" ht="100.5" customHeight="1" x14ac:dyDescent="0.25">
      <c r="A12" s="436" t="str">
        <f>'2 CONTEXTO E IDENTIFICACIÓN'!A10</f>
        <v>M3 - R2</v>
      </c>
      <c r="B12" s="439" t="str">
        <f>+'2 CONTEXTO E IDENTIFICACIÓN'!E10</f>
        <v>Posibilidad de pérdida Económica  por ausencia de  conciliación con las diferentes ERP, lo que no permite definir la cartera a cobrar,  debido a que no se coincide con las cifras de cartera.</v>
      </c>
      <c r="C12" s="442">
        <f>+'3 PROBABIL E IMPACTO INHERENTE'!E10</f>
        <v>0.4</v>
      </c>
      <c r="D12" s="445">
        <f>+'3 PROBABIL E IMPACTO INHERENTE'!M10</f>
        <v>0.4</v>
      </c>
      <c r="E12" s="68">
        <v>1</v>
      </c>
      <c r="F12" s="71" t="s">
        <v>289</v>
      </c>
      <c r="G12" s="71" t="s">
        <v>292</v>
      </c>
      <c r="H12" s="71" t="s">
        <v>293</v>
      </c>
      <c r="I12" s="318" t="str">
        <f t="shared" si="0"/>
        <v>Personal de cartera, realiza conciliación con las diferentes ERP trimestralmente referente a la cartera, con el fin de firmar actas de conciliación y que las entidades reconozcan la deuda comprometida, a través de la firma de compromisos de depuración en las mesas de circular No. 030.</v>
      </c>
      <c r="J12" s="5" t="s">
        <v>104</v>
      </c>
      <c r="K12" s="64">
        <f>+IF(J12='11 FORMULAS'!$E$4,'11 FORMULAS'!$F$4,IF(J12='11 FORMULAS'!$E$5,'11 FORMULAS'!$F$5,IF(J12='11 FORMULAS'!$E$6,'11 FORMULAS'!$F$6,"")))</f>
        <v>0.25</v>
      </c>
      <c r="L12" s="64" t="str">
        <f>+IF(OR(J12='11 FORMULAS'!$O$4,J12='11 FORMULAS'!$O$5),'11 FORMULAS'!$P$5,IF(J12='11 FORMULAS'!$O$6,'11 FORMULAS'!$P$6,""))</f>
        <v>Probabilidad</v>
      </c>
      <c r="M12" s="5" t="s">
        <v>93</v>
      </c>
      <c r="N12" s="64">
        <f>+IF(M12='11 FORMULAS'!$H$4,'11 FORMULAS'!$I$4,IF(M12='11 FORMULAS'!$H$5,'11 FORMULAS'!$I$5,""))</f>
        <v>0.15</v>
      </c>
      <c r="O12" s="6" t="s">
        <v>96</v>
      </c>
      <c r="P12" s="6" t="s">
        <v>98</v>
      </c>
      <c r="Q12" s="6" t="s">
        <v>101</v>
      </c>
      <c r="R12" s="333">
        <f>+IFERROR(K12+N12,"")</f>
        <v>0.4</v>
      </c>
      <c r="S12" s="333">
        <f>IF(L12='11 FORMULAS'!$P$5,C12-(C12*R12),C12)</f>
        <v>0.24</v>
      </c>
      <c r="T12" s="333">
        <f>IF(L12='11 FORMULAS'!$P$6,D12-(D12*R12),D12)</f>
        <v>0.4</v>
      </c>
      <c r="U12" s="430">
        <f>+IF(S15="","",S15)</f>
        <v>0.24</v>
      </c>
      <c r="V12" s="433">
        <f>+IF(T15="","",T15)</f>
        <v>0.4</v>
      </c>
      <c r="X12" s="329"/>
      <c r="Y12" s="330"/>
      <c r="Z12" s="330"/>
    </row>
    <row r="13" spans="1:26" ht="15" x14ac:dyDescent="0.25">
      <c r="A13" s="437"/>
      <c r="B13" s="440"/>
      <c r="C13" s="443"/>
      <c r="D13" s="446"/>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0.24</v>
      </c>
      <c r="T13" s="334">
        <f>IF(L13='11 FORMULAS'!$P$6,T12-(T12*R13),T12)</f>
        <v>0.4</v>
      </c>
      <c r="U13" s="431"/>
      <c r="V13" s="434"/>
      <c r="X13" s="329"/>
      <c r="Y13" s="330"/>
      <c r="Z13" s="330"/>
    </row>
    <row r="14" spans="1:26" ht="16.5" customHeight="1" x14ac:dyDescent="0.25">
      <c r="A14" s="437"/>
      <c r="B14" s="440"/>
      <c r="C14" s="443"/>
      <c r="D14" s="44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0.24</v>
      </c>
      <c r="T14" s="334">
        <f>IF(L14='11 FORMULAS'!$P$6,T13-(T13*R14),T13)</f>
        <v>0.4</v>
      </c>
      <c r="U14" s="431"/>
      <c r="V14" s="434"/>
      <c r="X14" s="329"/>
      <c r="Y14" s="330"/>
      <c r="Z14" s="330"/>
    </row>
    <row r="15" spans="1:26" ht="15" thickBot="1" x14ac:dyDescent="0.3">
      <c r="A15" s="438"/>
      <c r="B15" s="441"/>
      <c r="C15" s="444"/>
      <c r="D15" s="44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0.24</v>
      </c>
      <c r="T15" s="335">
        <f>IF(L15='11 FORMULAS'!$P$6,T14-(T14*R15),T14)</f>
        <v>0.4</v>
      </c>
      <c r="U15" s="432"/>
      <c r="V15" s="435"/>
    </row>
    <row r="16" spans="1:26" ht="15" x14ac:dyDescent="0.25">
      <c r="A16" s="436" t="str">
        <f>'2 CONTEXTO E IDENTIFICACIÓN'!A11</f>
        <v>R3</v>
      </c>
      <c r="B16" s="439" t="str">
        <f>+'2 CONTEXTO E IDENTIFICACIÓN'!E11</f>
        <v xml:space="preserve">  </v>
      </c>
      <c r="C16" s="442" t="str">
        <f>+'3 PROBABIL E IMPACTO INHERENTE'!E11</f>
        <v/>
      </c>
      <c r="D16" s="445" t="str">
        <f>+'3 PROBABIL E IMPACTO INHERENTE'!M11</f>
        <v/>
      </c>
      <c r="E16" s="68">
        <v>1</v>
      </c>
      <c r="F16" s="71"/>
      <c r="G16" s="71"/>
      <c r="H16" s="71"/>
      <c r="I16" s="318" t="str">
        <f t="shared" si="0"/>
        <v xml:space="preserve">  </v>
      </c>
      <c r="J16" s="5"/>
      <c r="K16" s="64" t="str">
        <f>+IF(J16='11 FORMULAS'!$E$4,'11 FORMULAS'!$F$4,IF(J16='11 FORMULAS'!$E$5,'11 FORMULAS'!$F$5,IF(J16='11 FORMULAS'!$E$6,'11 FORMULAS'!$F$6,"")))</f>
        <v/>
      </c>
      <c r="L16" s="64" t="str">
        <f>+IF(OR(J16='11 FORMULAS'!$O$4,J16='11 FORMULAS'!$O$5),'11 FORMULAS'!$P$5,IF(J16='11 FORMULAS'!$O$6,'11 FORMULAS'!$P$6,""))</f>
        <v/>
      </c>
      <c r="M16" s="5"/>
      <c r="N16" s="64" t="str">
        <f>+IF(M16='11 FORMULAS'!$H$4,'11 FORMULAS'!$I$4,IF(M16='11 FORMULAS'!$H$5,'11 FORMULAS'!$I$5,""))</f>
        <v/>
      </c>
      <c r="O16" s="6"/>
      <c r="P16" s="6"/>
      <c r="Q16" s="6"/>
      <c r="R16" s="333" t="str">
        <f>+IFERROR(K16+N16,"")</f>
        <v/>
      </c>
      <c r="S16" s="333" t="str">
        <f>IF(L16='11 FORMULAS'!$P$5,C16-(C16*R16),C16)</f>
        <v/>
      </c>
      <c r="T16" s="333" t="str">
        <f>IF(L16='11 FORMULAS'!$P$6,D16-(D16*R16),D16)</f>
        <v/>
      </c>
      <c r="U16" s="430" t="str">
        <f>+IF(S19="","",S19)</f>
        <v/>
      </c>
      <c r="V16" s="433" t="str">
        <f>+IF(T19="","",T19)</f>
        <v/>
      </c>
      <c r="X16" s="329"/>
      <c r="Y16" s="330"/>
      <c r="Z16" s="330"/>
    </row>
    <row r="17" spans="1:26" ht="24" customHeight="1" x14ac:dyDescent="0.25">
      <c r="A17" s="437"/>
      <c r="B17" s="440"/>
      <c r="C17" s="443"/>
      <c r="D17" s="446"/>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t="str">
        <f>IF(L17='11 FORMULAS'!$P$5,S16-(S16*R17),S16)</f>
        <v/>
      </c>
      <c r="T17" s="334" t="str">
        <f>IF(L17='11 FORMULAS'!$P$6,T16-(T16*R17),T16)</f>
        <v/>
      </c>
      <c r="U17" s="431"/>
      <c r="V17" s="434"/>
      <c r="X17" s="329"/>
      <c r="Y17" s="330"/>
      <c r="Z17" s="330"/>
    </row>
    <row r="18" spans="1:26" ht="21.75" customHeight="1" x14ac:dyDescent="0.25">
      <c r="A18" s="437"/>
      <c r="B18" s="440"/>
      <c r="C18" s="443"/>
      <c r="D18" s="44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str">
        <f>IF(L18='11 FORMULAS'!$P$5,S17-(S17*R18),S17)</f>
        <v/>
      </c>
      <c r="T18" s="334" t="str">
        <f>IF(L18='11 FORMULAS'!$P$6,T17-(T17*R18),T17)</f>
        <v/>
      </c>
      <c r="U18" s="431"/>
      <c r="V18" s="434"/>
      <c r="X18" s="329"/>
      <c r="Y18" s="330"/>
      <c r="Z18" s="330"/>
    </row>
    <row r="19" spans="1:26" ht="21.75" customHeight="1" thickBot="1" x14ac:dyDescent="0.3">
      <c r="A19" s="438"/>
      <c r="B19" s="441"/>
      <c r="C19" s="444"/>
      <c r="D19" s="44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str">
        <f>IF(L19='11 FORMULAS'!$P$5,S18-(S18*R19),S18)</f>
        <v/>
      </c>
      <c r="T19" s="335" t="str">
        <f>IF(L19='11 FORMULAS'!$P$6,T18-(T18*R19),T18)</f>
        <v/>
      </c>
      <c r="U19" s="432"/>
      <c r="V19" s="435"/>
    </row>
    <row r="20" spans="1:26" ht="29.45" customHeight="1" x14ac:dyDescent="0.25">
      <c r="A20" s="436" t="str">
        <f>'2 CONTEXTO E IDENTIFICACIÓN'!A12</f>
        <v>R4</v>
      </c>
      <c r="B20" s="439" t="str">
        <f>+'2 CONTEXTO E IDENTIFICACIÓN'!E12</f>
        <v xml:space="preserve">  </v>
      </c>
      <c r="C20" s="442" t="str">
        <f>+'3 PROBABIL E IMPACTO INHERENTE'!E12</f>
        <v/>
      </c>
      <c r="D20" s="445"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30" t="str">
        <f>+IF(S23="","",S23)</f>
        <v/>
      </c>
      <c r="V20" s="433" t="str">
        <f>+IF(T23="","",T23)</f>
        <v/>
      </c>
      <c r="X20" s="329"/>
      <c r="Y20" s="330"/>
      <c r="Z20" s="330"/>
    </row>
    <row r="21" spans="1:26" ht="29.45" customHeight="1" x14ac:dyDescent="0.25">
      <c r="A21" s="437"/>
      <c r="B21" s="440"/>
      <c r="C21" s="443"/>
      <c r="D21" s="44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31"/>
      <c r="V21" s="434"/>
      <c r="X21" s="329"/>
      <c r="Y21" s="330"/>
      <c r="Z21" s="330"/>
    </row>
    <row r="22" spans="1:26" ht="29.45" customHeight="1" x14ac:dyDescent="0.25">
      <c r="A22" s="437"/>
      <c r="B22" s="440"/>
      <c r="C22" s="443"/>
      <c r="D22" s="44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31"/>
      <c r="V22" s="434"/>
      <c r="X22" s="329"/>
      <c r="Y22" s="330"/>
      <c r="Z22" s="330"/>
    </row>
    <row r="23" spans="1:26" ht="29.45" customHeight="1" thickBot="1" x14ac:dyDescent="0.3">
      <c r="A23" s="438"/>
      <c r="B23" s="441"/>
      <c r="C23" s="444"/>
      <c r="D23" s="44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32"/>
      <c r="V23" s="435"/>
    </row>
    <row r="24" spans="1:26" ht="29.45" customHeight="1" x14ac:dyDescent="0.25">
      <c r="A24" s="436" t="str">
        <f>'2 CONTEXTO E IDENTIFICACIÓN'!A13</f>
        <v>R5</v>
      </c>
      <c r="B24" s="439" t="str">
        <f>+'2 CONTEXTO E IDENTIFICACIÓN'!E13</f>
        <v xml:space="preserve">  </v>
      </c>
      <c r="C24" s="442" t="str">
        <f>+'3 PROBABIL E IMPACTO INHERENTE'!E13</f>
        <v/>
      </c>
      <c r="D24" s="445"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30" t="str">
        <f>+IF(S27="","",S27)</f>
        <v/>
      </c>
      <c r="V24" s="433" t="str">
        <f>+IF(T27="","",T27)</f>
        <v/>
      </c>
      <c r="X24" s="329"/>
      <c r="Y24" s="330"/>
      <c r="Z24" s="330"/>
    </row>
    <row r="25" spans="1:26" ht="29.45" customHeight="1" x14ac:dyDescent="0.25">
      <c r="A25" s="437"/>
      <c r="B25" s="440"/>
      <c r="C25" s="443"/>
      <c r="D25" s="44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31"/>
      <c r="V25" s="434"/>
      <c r="X25" s="329"/>
      <c r="Y25" s="330"/>
      <c r="Z25" s="330"/>
    </row>
    <row r="26" spans="1:26" ht="29.45" customHeight="1" x14ac:dyDescent="0.25">
      <c r="A26" s="437"/>
      <c r="B26" s="440"/>
      <c r="C26" s="443"/>
      <c r="D26" s="44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31"/>
      <c r="V26" s="434"/>
      <c r="X26" s="329"/>
      <c r="Y26" s="330"/>
      <c r="Z26" s="330"/>
    </row>
    <row r="27" spans="1:26" ht="29.45" customHeight="1" thickBot="1" x14ac:dyDescent="0.3">
      <c r="A27" s="438"/>
      <c r="B27" s="441"/>
      <c r="C27" s="444"/>
      <c r="D27" s="44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32"/>
      <c r="V27" s="435"/>
    </row>
    <row r="28" spans="1:26" ht="29.45" customHeight="1" x14ac:dyDescent="0.25">
      <c r="A28" s="436" t="str">
        <f>'2 CONTEXTO E IDENTIFICACIÓN'!A14</f>
        <v>R6</v>
      </c>
      <c r="B28" s="439" t="str">
        <f>+'2 CONTEXTO E IDENTIFICACIÓN'!E14</f>
        <v xml:space="preserve">  </v>
      </c>
      <c r="C28" s="442" t="str">
        <f>+'3 PROBABIL E IMPACTO INHERENTE'!E14</f>
        <v/>
      </c>
      <c r="D28" s="445"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30" t="str">
        <f>+IF(S31="","",S31)</f>
        <v/>
      </c>
      <c r="V28" s="433" t="str">
        <f>+IF(T31="","",T31)</f>
        <v/>
      </c>
      <c r="X28" s="329"/>
      <c r="Y28" s="330"/>
      <c r="Z28" s="330"/>
    </row>
    <row r="29" spans="1:26" ht="29.45" customHeight="1" x14ac:dyDescent="0.25">
      <c r="A29" s="437"/>
      <c r="B29" s="440"/>
      <c r="C29" s="443"/>
      <c r="D29" s="44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31"/>
      <c r="V29" s="434"/>
      <c r="X29" s="329"/>
      <c r="Y29" s="330"/>
      <c r="Z29" s="330"/>
    </row>
    <row r="30" spans="1:26" ht="29.45" customHeight="1" x14ac:dyDescent="0.25">
      <c r="A30" s="437"/>
      <c r="B30" s="440"/>
      <c r="C30" s="443"/>
      <c r="D30" s="44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31"/>
      <c r="V30" s="434"/>
      <c r="X30" s="329"/>
      <c r="Y30" s="330"/>
      <c r="Z30" s="330"/>
    </row>
    <row r="31" spans="1:26" ht="29.45" customHeight="1" thickBot="1" x14ac:dyDescent="0.3">
      <c r="A31" s="438"/>
      <c r="B31" s="441"/>
      <c r="C31" s="444"/>
      <c r="D31" s="44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32"/>
      <c r="V31" s="435"/>
    </row>
    <row r="32" spans="1:26" ht="29.45" customHeight="1" x14ac:dyDescent="0.25">
      <c r="A32" s="436" t="str">
        <f>'2 CONTEXTO E IDENTIFICACIÓN'!A15</f>
        <v>R7</v>
      </c>
      <c r="B32" s="439" t="str">
        <f>+'2 CONTEXTO E IDENTIFICACIÓN'!E15</f>
        <v xml:space="preserve">  </v>
      </c>
      <c r="C32" s="442" t="str">
        <f>+'3 PROBABIL E IMPACTO INHERENTE'!E15</f>
        <v/>
      </c>
      <c r="D32" s="44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0" t="str">
        <f>+IF(S35="","",S35)</f>
        <v/>
      </c>
      <c r="V32" s="433" t="str">
        <f>+IF(T35="","",T35)</f>
        <v/>
      </c>
      <c r="X32" s="329"/>
      <c r="Y32" s="330"/>
      <c r="Z32" s="330"/>
    </row>
    <row r="33" spans="1:26" ht="29.45" customHeight="1" x14ac:dyDescent="0.25">
      <c r="A33" s="437"/>
      <c r="B33" s="440"/>
      <c r="C33" s="443"/>
      <c r="D33" s="44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1"/>
      <c r="V33" s="434"/>
      <c r="X33" s="329"/>
      <c r="Y33" s="330"/>
      <c r="Z33" s="330"/>
    </row>
    <row r="34" spans="1:26" ht="29.45" customHeight="1" x14ac:dyDescent="0.25">
      <c r="A34" s="437"/>
      <c r="B34" s="440"/>
      <c r="C34" s="443"/>
      <c r="D34" s="44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1"/>
      <c r="V34" s="434"/>
      <c r="X34" s="329"/>
      <c r="Y34" s="330"/>
      <c r="Z34" s="330"/>
    </row>
    <row r="35" spans="1:26" ht="29.45" customHeight="1" thickBot="1" x14ac:dyDescent="0.3">
      <c r="A35" s="438"/>
      <c r="B35" s="441"/>
      <c r="C35" s="444"/>
      <c r="D35" s="44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2"/>
      <c r="V35" s="435"/>
    </row>
    <row r="36" spans="1:26" ht="29.45" customHeight="1" x14ac:dyDescent="0.25">
      <c r="A36" s="436" t="str">
        <f>'2 CONTEXTO E IDENTIFICACIÓN'!A16</f>
        <v>R8</v>
      </c>
      <c r="B36" s="439" t="str">
        <f>+'2 CONTEXTO E IDENTIFICACIÓN'!E16</f>
        <v xml:space="preserve">  </v>
      </c>
      <c r="C36" s="442" t="str">
        <f>+'3 PROBABIL E IMPACTO INHERENTE'!E16</f>
        <v/>
      </c>
      <c r="D36" s="44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0" t="str">
        <f>+IF(S39="","",S39)</f>
        <v/>
      </c>
      <c r="V36" s="433" t="str">
        <f>+IF(T39="","",T39)</f>
        <v/>
      </c>
      <c r="X36" s="329"/>
      <c r="Y36" s="330"/>
      <c r="Z36" s="330"/>
    </row>
    <row r="37" spans="1:26" ht="29.45" customHeight="1" x14ac:dyDescent="0.25">
      <c r="A37" s="437"/>
      <c r="B37" s="440"/>
      <c r="C37" s="443"/>
      <c r="D37" s="44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1"/>
      <c r="V37" s="434"/>
      <c r="X37" s="329"/>
      <c r="Y37" s="330"/>
      <c r="Z37" s="330"/>
    </row>
    <row r="38" spans="1:26" ht="29.45" customHeight="1" x14ac:dyDescent="0.25">
      <c r="A38" s="437"/>
      <c r="B38" s="440"/>
      <c r="C38" s="443"/>
      <c r="D38" s="44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1"/>
      <c r="V38" s="434"/>
      <c r="X38" s="329"/>
      <c r="Y38" s="330"/>
      <c r="Z38" s="330"/>
    </row>
    <row r="39" spans="1:26" ht="29.45" customHeight="1" thickBot="1" x14ac:dyDescent="0.3">
      <c r="A39" s="438"/>
      <c r="B39" s="441"/>
      <c r="C39" s="444"/>
      <c r="D39" s="44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2"/>
      <c r="V39" s="435"/>
    </row>
    <row r="40" spans="1:26" ht="29.45" customHeight="1" x14ac:dyDescent="0.25">
      <c r="A40" s="436" t="str">
        <f>'2 CONTEXTO E IDENTIFICACIÓN'!A17</f>
        <v>R9</v>
      </c>
      <c r="B40" s="439" t="str">
        <f>+'2 CONTEXTO E IDENTIFICACIÓN'!E17</f>
        <v xml:space="preserve">  </v>
      </c>
      <c r="C40" s="442" t="str">
        <f>+'3 PROBABIL E IMPACTO INHERENTE'!E17</f>
        <v/>
      </c>
      <c r="D40" s="44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0" t="str">
        <f>+IF(S43="","",S43)</f>
        <v/>
      </c>
      <c r="V40" s="433" t="str">
        <f>+IF(T43="","",T43)</f>
        <v/>
      </c>
      <c r="X40" s="329"/>
      <c r="Y40" s="330"/>
      <c r="Z40" s="330"/>
    </row>
    <row r="41" spans="1:26" ht="29.45" customHeight="1" x14ac:dyDescent="0.25">
      <c r="A41" s="437"/>
      <c r="B41" s="440"/>
      <c r="C41" s="443"/>
      <c r="D41" s="44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1"/>
      <c r="V41" s="434"/>
      <c r="X41" s="329"/>
      <c r="Y41" s="330"/>
      <c r="Z41" s="330"/>
    </row>
    <row r="42" spans="1:26" ht="29.45" customHeight="1" x14ac:dyDescent="0.25">
      <c r="A42" s="437"/>
      <c r="B42" s="440"/>
      <c r="C42" s="443"/>
      <c r="D42" s="44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1"/>
      <c r="V42" s="434"/>
      <c r="X42" s="329"/>
      <c r="Y42" s="330"/>
      <c r="Z42" s="330"/>
    </row>
    <row r="43" spans="1:26" ht="29.45" customHeight="1" thickBot="1" x14ac:dyDescent="0.3">
      <c r="A43" s="438"/>
      <c r="B43" s="441"/>
      <c r="C43" s="444"/>
      <c r="D43" s="44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2"/>
      <c r="V43" s="435"/>
    </row>
    <row r="44" spans="1:26" ht="29.45" customHeight="1" x14ac:dyDescent="0.25">
      <c r="A44" s="436" t="str">
        <f>'2 CONTEXTO E IDENTIFICACIÓN'!A18</f>
        <v>R10</v>
      </c>
      <c r="B44" s="439" t="str">
        <f>+'2 CONTEXTO E IDENTIFICACIÓN'!E18</f>
        <v xml:space="preserve">  </v>
      </c>
      <c r="C44" s="442" t="str">
        <f>+'3 PROBABIL E IMPACTO INHERENTE'!E18</f>
        <v/>
      </c>
      <c r="D44" s="44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0" t="str">
        <f>+IF(S47="","",S47)</f>
        <v/>
      </c>
      <c r="V44" s="433" t="str">
        <f>+IF(T47="","",T47)</f>
        <v/>
      </c>
      <c r="X44" s="329"/>
      <c r="Y44" s="330"/>
      <c r="Z44" s="330"/>
    </row>
    <row r="45" spans="1:26" ht="29.45" customHeight="1" x14ac:dyDescent="0.25">
      <c r="A45" s="437"/>
      <c r="B45" s="440"/>
      <c r="C45" s="443"/>
      <c r="D45" s="44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1"/>
      <c r="V45" s="434"/>
      <c r="X45" s="329"/>
      <c r="Y45" s="330"/>
      <c r="Z45" s="330"/>
    </row>
    <row r="46" spans="1:26" ht="29.45" customHeight="1" x14ac:dyDescent="0.25">
      <c r="A46" s="437"/>
      <c r="B46" s="440"/>
      <c r="C46" s="443"/>
      <c r="D46" s="44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1"/>
      <c r="V46" s="434"/>
      <c r="X46" s="329"/>
      <c r="Y46" s="330"/>
      <c r="Z46" s="330"/>
    </row>
    <row r="47" spans="1:26" ht="29.45" customHeight="1" thickBot="1" x14ac:dyDescent="0.3">
      <c r="A47" s="438"/>
      <c r="B47" s="441"/>
      <c r="C47" s="444"/>
      <c r="D47" s="44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2"/>
      <c r="V47" s="435"/>
    </row>
    <row r="48" spans="1:26" ht="29.45" customHeight="1" x14ac:dyDescent="0.25">
      <c r="A48" s="436" t="str">
        <f>'2 CONTEXTO E IDENTIFICACIÓN'!A19</f>
        <v>R11</v>
      </c>
      <c r="B48" s="439" t="str">
        <f>+'2 CONTEXTO E IDENTIFICACIÓN'!E19</f>
        <v xml:space="preserve">  </v>
      </c>
      <c r="C48" s="442" t="str">
        <f>+'3 PROBABIL E IMPACTO INHERENTE'!E19</f>
        <v/>
      </c>
      <c r="D48" s="44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0" t="str">
        <f>+IF(S51="","",S51)</f>
        <v/>
      </c>
      <c r="V48" s="433" t="str">
        <f>+IF(T51="","",T51)</f>
        <v/>
      </c>
      <c r="X48" s="329"/>
      <c r="Y48" s="330"/>
      <c r="Z48" s="330"/>
    </row>
    <row r="49" spans="1:26" ht="29.45" customHeight="1" x14ac:dyDescent="0.25">
      <c r="A49" s="437"/>
      <c r="B49" s="440"/>
      <c r="C49" s="443"/>
      <c r="D49" s="44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1"/>
      <c r="V49" s="434"/>
      <c r="X49" s="329"/>
      <c r="Y49" s="330"/>
      <c r="Z49" s="330"/>
    </row>
    <row r="50" spans="1:26" ht="29.45" customHeight="1" x14ac:dyDescent="0.25">
      <c r="A50" s="437"/>
      <c r="B50" s="440"/>
      <c r="C50" s="443"/>
      <c r="D50" s="44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1"/>
      <c r="V50" s="434"/>
      <c r="X50" s="329"/>
      <c r="Y50" s="330"/>
      <c r="Z50" s="330"/>
    </row>
    <row r="51" spans="1:26" ht="29.45" customHeight="1" thickBot="1" x14ac:dyDescent="0.3">
      <c r="A51" s="438"/>
      <c r="B51" s="441"/>
      <c r="C51" s="444"/>
      <c r="D51" s="44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2"/>
      <c r="V51" s="435"/>
    </row>
    <row r="52" spans="1:26" ht="29.45" customHeight="1" x14ac:dyDescent="0.25">
      <c r="A52" s="436" t="str">
        <f>'2 CONTEXTO E IDENTIFICACIÓN'!A20</f>
        <v>R12</v>
      </c>
      <c r="B52" s="439" t="str">
        <f>+'2 CONTEXTO E IDENTIFICACIÓN'!E20</f>
        <v xml:space="preserve">  </v>
      </c>
      <c r="C52" s="442" t="str">
        <f>+'3 PROBABIL E IMPACTO INHERENTE'!E20</f>
        <v/>
      </c>
      <c r="D52" s="44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0" t="str">
        <f>+IF(S55="","",S55)</f>
        <v/>
      </c>
      <c r="V52" s="433" t="str">
        <f>+IF(T55="","",T55)</f>
        <v/>
      </c>
      <c r="X52" s="329"/>
      <c r="Y52" s="330"/>
      <c r="Z52" s="330"/>
    </row>
    <row r="53" spans="1:26" ht="29.45" customHeight="1" x14ac:dyDescent="0.25">
      <c r="A53" s="437"/>
      <c r="B53" s="440"/>
      <c r="C53" s="443"/>
      <c r="D53" s="44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1"/>
      <c r="V53" s="434"/>
      <c r="X53" s="329"/>
      <c r="Y53" s="330"/>
      <c r="Z53" s="330"/>
    </row>
    <row r="54" spans="1:26" ht="29.45" customHeight="1" x14ac:dyDescent="0.25">
      <c r="A54" s="437"/>
      <c r="B54" s="440"/>
      <c r="C54" s="443"/>
      <c r="D54" s="44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1"/>
      <c r="V54" s="434"/>
      <c r="X54" s="329"/>
      <c r="Y54" s="330"/>
      <c r="Z54" s="330"/>
    </row>
    <row r="55" spans="1:26" ht="29.45" customHeight="1" thickBot="1" x14ac:dyDescent="0.3">
      <c r="A55" s="438"/>
      <c r="B55" s="441"/>
      <c r="C55" s="444"/>
      <c r="D55" s="44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2"/>
      <c r="V55" s="435"/>
    </row>
    <row r="56" spans="1:26" ht="29.45" customHeight="1" x14ac:dyDescent="0.25">
      <c r="A56" s="436" t="str">
        <f>'2 CONTEXTO E IDENTIFICACIÓN'!A21</f>
        <v>R13</v>
      </c>
      <c r="B56" s="439" t="str">
        <f>+'2 CONTEXTO E IDENTIFICACIÓN'!E21</f>
        <v xml:space="preserve">  </v>
      </c>
      <c r="C56" s="442" t="str">
        <f>+'3 PROBABIL E IMPACTO INHERENTE'!E21</f>
        <v/>
      </c>
      <c r="D56" s="44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0" t="str">
        <f>+IF(S59="","",S59)</f>
        <v/>
      </c>
      <c r="V56" s="433" t="str">
        <f>+IF(T59="","",T59)</f>
        <v/>
      </c>
      <c r="X56" s="329"/>
      <c r="Y56" s="330"/>
      <c r="Z56" s="330"/>
    </row>
    <row r="57" spans="1:26" ht="29.45" customHeight="1" x14ac:dyDescent="0.25">
      <c r="A57" s="437"/>
      <c r="B57" s="440"/>
      <c r="C57" s="443"/>
      <c r="D57" s="44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1"/>
      <c r="V57" s="434"/>
      <c r="X57" s="329"/>
      <c r="Y57" s="330"/>
      <c r="Z57" s="330"/>
    </row>
    <row r="58" spans="1:26" ht="29.45" customHeight="1" x14ac:dyDescent="0.25">
      <c r="A58" s="437"/>
      <c r="B58" s="440"/>
      <c r="C58" s="443"/>
      <c r="D58" s="44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1"/>
      <c r="V58" s="434"/>
      <c r="X58" s="329"/>
      <c r="Y58" s="330"/>
      <c r="Z58" s="330"/>
    </row>
    <row r="59" spans="1:26" ht="29.45" customHeight="1" thickBot="1" x14ac:dyDescent="0.3">
      <c r="A59" s="438"/>
      <c r="B59" s="441"/>
      <c r="C59" s="444"/>
      <c r="D59" s="44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2"/>
      <c r="V59" s="435"/>
    </row>
    <row r="60" spans="1:26" ht="29.45" customHeight="1" x14ac:dyDescent="0.25">
      <c r="A60" s="436" t="str">
        <f>'2 CONTEXTO E IDENTIFICACIÓN'!A22</f>
        <v>R14</v>
      </c>
      <c r="B60" s="439" t="str">
        <f>+'2 CONTEXTO E IDENTIFICACIÓN'!E22</f>
        <v xml:space="preserve">  </v>
      </c>
      <c r="C60" s="442" t="str">
        <f>+'3 PROBABIL E IMPACTO INHERENTE'!E22</f>
        <v/>
      </c>
      <c r="D60" s="44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0" t="str">
        <f>+IF(S63="","",S63)</f>
        <v/>
      </c>
      <c r="V60" s="433" t="str">
        <f>+IF(T63="","",T63)</f>
        <v/>
      </c>
      <c r="X60" s="329"/>
      <c r="Y60" s="330"/>
      <c r="Z60" s="330"/>
    </row>
    <row r="61" spans="1:26" ht="29.45" customHeight="1" x14ac:dyDescent="0.25">
      <c r="A61" s="437"/>
      <c r="B61" s="440"/>
      <c r="C61" s="443"/>
      <c r="D61" s="44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1"/>
      <c r="V61" s="434"/>
      <c r="X61" s="329"/>
      <c r="Y61" s="330"/>
      <c r="Z61" s="330"/>
    </row>
    <row r="62" spans="1:26" ht="29.45" customHeight="1" x14ac:dyDescent="0.25">
      <c r="A62" s="437"/>
      <c r="B62" s="440"/>
      <c r="C62" s="443"/>
      <c r="D62" s="44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1"/>
      <c r="V62" s="434"/>
      <c r="X62" s="329"/>
      <c r="Y62" s="330"/>
      <c r="Z62" s="330"/>
    </row>
    <row r="63" spans="1:26" ht="29.45" customHeight="1" thickBot="1" x14ac:dyDescent="0.3">
      <c r="A63" s="438"/>
      <c r="B63" s="441"/>
      <c r="C63" s="444"/>
      <c r="D63" s="44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2"/>
      <c r="V63" s="435"/>
    </row>
    <row r="64" spans="1:26" ht="29.45" customHeight="1" x14ac:dyDescent="0.25">
      <c r="A64" s="436" t="str">
        <f>'2 CONTEXTO E IDENTIFICACIÓN'!A23</f>
        <v>R15</v>
      </c>
      <c r="B64" s="439" t="str">
        <f>+'2 CONTEXTO E IDENTIFICACIÓN'!E23</f>
        <v xml:space="preserve">  </v>
      </c>
      <c r="C64" s="442" t="str">
        <f>+'3 PROBABIL E IMPACTO INHERENTE'!E23</f>
        <v/>
      </c>
      <c r="D64" s="44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0" t="str">
        <f>+IF(S67="","",S67)</f>
        <v/>
      </c>
      <c r="V64" s="433" t="str">
        <f>+IF(T67="","",T67)</f>
        <v/>
      </c>
      <c r="X64" s="329"/>
      <c r="Y64" s="330"/>
      <c r="Z64" s="330"/>
    </row>
    <row r="65" spans="1:26" ht="29.45" customHeight="1" x14ac:dyDescent="0.25">
      <c r="A65" s="437"/>
      <c r="B65" s="440"/>
      <c r="C65" s="443"/>
      <c r="D65" s="44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1"/>
      <c r="V65" s="434"/>
      <c r="X65" s="329"/>
      <c r="Y65" s="330"/>
      <c r="Z65" s="330"/>
    </row>
    <row r="66" spans="1:26" ht="29.45" customHeight="1" x14ac:dyDescent="0.25">
      <c r="A66" s="437"/>
      <c r="B66" s="440"/>
      <c r="C66" s="443"/>
      <c r="D66" s="44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1"/>
      <c r="V66" s="434"/>
      <c r="X66" s="329"/>
      <c r="Y66" s="330"/>
      <c r="Z66" s="330"/>
    </row>
    <row r="67" spans="1:26" ht="29.45" customHeight="1" thickBot="1" x14ac:dyDescent="0.3">
      <c r="A67" s="438"/>
      <c r="B67" s="441"/>
      <c r="C67" s="444"/>
      <c r="D67" s="44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2"/>
      <c r="V67" s="435"/>
    </row>
    <row r="68" spans="1:26" ht="29.45" customHeight="1" x14ac:dyDescent="0.25">
      <c r="A68" s="436" t="str">
        <f>'2 CONTEXTO E IDENTIFICACIÓN'!A24</f>
        <v>R16</v>
      </c>
      <c r="B68" s="439" t="str">
        <f>+'2 CONTEXTO E IDENTIFICACIÓN'!E24</f>
        <v xml:space="preserve">  </v>
      </c>
      <c r="C68" s="442" t="str">
        <f>+'3 PROBABIL E IMPACTO INHERENTE'!E24</f>
        <v/>
      </c>
      <c r="D68" s="44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0" t="str">
        <f>+IF(S71="","",S71)</f>
        <v/>
      </c>
      <c r="V68" s="433" t="str">
        <f>+IF(T71="","",T71)</f>
        <v/>
      </c>
      <c r="X68" s="329"/>
      <c r="Y68" s="330"/>
      <c r="Z68" s="330"/>
    </row>
    <row r="69" spans="1:26" ht="29.45" customHeight="1" x14ac:dyDescent="0.25">
      <c r="A69" s="437"/>
      <c r="B69" s="440"/>
      <c r="C69" s="443"/>
      <c r="D69" s="44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1"/>
      <c r="V69" s="434"/>
      <c r="X69" s="329"/>
      <c r="Y69" s="330"/>
      <c r="Z69" s="330"/>
    </row>
    <row r="70" spans="1:26" ht="29.45" customHeight="1" x14ac:dyDescent="0.25">
      <c r="A70" s="437"/>
      <c r="B70" s="440"/>
      <c r="C70" s="443"/>
      <c r="D70" s="44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1"/>
      <c r="V70" s="434"/>
      <c r="X70" s="329"/>
      <c r="Y70" s="330"/>
      <c r="Z70" s="330"/>
    </row>
    <row r="71" spans="1:26" ht="29.45" customHeight="1" thickBot="1" x14ac:dyDescent="0.3">
      <c r="A71" s="438"/>
      <c r="B71" s="441"/>
      <c r="C71" s="444"/>
      <c r="D71" s="44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2"/>
      <c r="V71" s="435"/>
    </row>
    <row r="72" spans="1:26" ht="29.45" customHeight="1" x14ac:dyDescent="0.25">
      <c r="A72" s="436" t="str">
        <f>'2 CONTEXTO E IDENTIFICACIÓN'!A25</f>
        <v>R17</v>
      </c>
      <c r="B72" s="439" t="str">
        <f>+'2 CONTEXTO E IDENTIFICACIÓN'!E25</f>
        <v xml:space="preserve">  </v>
      </c>
      <c r="C72" s="442" t="str">
        <f>+'3 PROBABIL E IMPACTO INHERENTE'!E25</f>
        <v/>
      </c>
      <c r="D72" s="44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0" t="str">
        <f>+IF(S75="","",S75)</f>
        <v/>
      </c>
      <c r="V72" s="433" t="str">
        <f>+IF(T75="","",T75)</f>
        <v/>
      </c>
      <c r="X72" s="329"/>
      <c r="Y72" s="330"/>
      <c r="Z72" s="330"/>
    </row>
    <row r="73" spans="1:26" ht="29.45" customHeight="1" x14ac:dyDescent="0.25">
      <c r="A73" s="437"/>
      <c r="B73" s="440"/>
      <c r="C73" s="443"/>
      <c r="D73" s="44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1"/>
      <c r="V73" s="434"/>
      <c r="X73" s="329"/>
      <c r="Y73" s="330"/>
      <c r="Z73" s="330"/>
    </row>
    <row r="74" spans="1:26" ht="29.45" customHeight="1" x14ac:dyDescent="0.25">
      <c r="A74" s="437"/>
      <c r="B74" s="440"/>
      <c r="C74" s="443"/>
      <c r="D74" s="44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1"/>
      <c r="V74" s="434"/>
      <c r="X74" s="329"/>
      <c r="Y74" s="330"/>
      <c r="Z74" s="330"/>
    </row>
    <row r="75" spans="1:26" ht="29.45" customHeight="1" thickBot="1" x14ac:dyDescent="0.3">
      <c r="A75" s="438"/>
      <c r="B75" s="441"/>
      <c r="C75" s="444"/>
      <c r="D75" s="44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2"/>
      <c r="V75" s="435"/>
    </row>
    <row r="76" spans="1:26" ht="29.45" customHeight="1" x14ac:dyDescent="0.25">
      <c r="A76" s="436" t="str">
        <f>'2 CONTEXTO E IDENTIFICACIÓN'!A26</f>
        <v>R18</v>
      </c>
      <c r="B76" s="439" t="str">
        <f>+'2 CONTEXTO E IDENTIFICACIÓN'!E26</f>
        <v xml:space="preserve">  </v>
      </c>
      <c r="C76" s="442" t="str">
        <f>+'3 PROBABIL E IMPACTO INHERENTE'!E26</f>
        <v/>
      </c>
      <c r="D76" s="44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0" t="str">
        <f>+IF(S79="","",S79)</f>
        <v/>
      </c>
      <c r="V76" s="433" t="str">
        <f>+IF(T79="","",T79)</f>
        <v/>
      </c>
      <c r="X76" s="329"/>
      <c r="Y76" s="330"/>
      <c r="Z76" s="330"/>
    </row>
    <row r="77" spans="1:26" ht="29.45" customHeight="1" x14ac:dyDescent="0.25">
      <c r="A77" s="437"/>
      <c r="B77" s="440"/>
      <c r="C77" s="443"/>
      <c r="D77" s="44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1"/>
      <c r="V77" s="434"/>
      <c r="X77" s="329"/>
      <c r="Y77" s="330"/>
      <c r="Z77" s="330"/>
    </row>
    <row r="78" spans="1:26" ht="29.45" customHeight="1" x14ac:dyDescent="0.25">
      <c r="A78" s="437"/>
      <c r="B78" s="440"/>
      <c r="C78" s="443"/>
      <c r="D78" s="44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1"/>
      <c r="V78" s="434"/>
      <c r="X78" s="329"/>
      <c r="Y78" s="330"/>
      <c r="Z78" s="330"/>
    </row>
    <row r="79" spans="1:26" ht="29.45" customHeight="1" thickBot="1" x14ac:dyDescent="0.3">
      <c r="A79" s="438"/>
      <c r="B79" s="441"/>
      <c r="C79" s="444"/>
      <c r="D79" s="44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2"/>
      <c r="V79" s="435"/>
    </row>
    <row r="80" spans="1:26" ht="29.45" customHeight="1" x14ac:dyDescent="0.25">
      <c r="A80" s="436" t="str">
        <f>'2 CONTEXTO E IDENTIFICACIÓN'!A27</f>
        <v>R19</v>
      </c>
      <c r="B80" s="439" t="str">
        <f>+'2 CONTEXTO E IDENTIFICACIÓN'!E27</f>
        <v xml:space="preserve">  </v>
      </c>
      <c r="C80" s="442" t="str">
        <f>+'3 PROBABIL E IMPACTO INHERENTE'!E27</f>
        <v/>
      </c>
      <c r="D80" s="44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0" t="str">
        <f>+IF(S83="","",S83)</f>
        <v/>
      </c>
      <c r="V80" s="433" t="str">
        <f>+IF(T83="","",T83)</f>
        <v/>
      </c>
      <c r="X80" s="329"/>
      <c r="Y80" s="330"/>
      <c r="Z80" s="330"/>
    </row>
    <row r="81" spans="1:26" ht="29.45" customHeight="1" x14ac:dyDescent="0.25">
      <c r="A81" s="437"/>
      <c r="B81" s="440"/>
      <c r="C81" s="443"/>
      <c r="D81" s="44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1"/>
      <c r="V81" s="434"/>
      <c r="X81" s="329"/>
      <c r="Y81" s="330"/>
      <c r="Z81" s="330"/>
    </row>
    <row r="82" spans="1:26" ht="29.45" customHeight="1" x14ac:dyDescent="0.25">
      <c r="A82" s="437"/>
      <c r="B82" s="440"/>
      <c r="C82" s="443"/>
      <c r="D82" s="44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1"/>
      <c r="V82" s="434"/>
      <c r="X82" s="329"/>
      <c r="Y82" s="330"/>
      <c r="Z82" s="330"/>
    </row>
    <row r="83" spans="1:26" ht="29.45" customHeight="1" thickBot="1" x14ac:dyDescent="0.3">
      <c r="A83" s="438"/>
      <c r="B83" s="441"/>
      <c r="C83" s="444"/>
      <c r="D83" s="44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2"/>
      <c r="V83" s="435"/>
    </row>
    <row r="84" spans="1:26" ht="29.45" customHeight="1" x14ac:dyDescent="0.25">
      <c r="A84" s="436" t="str">
        <f>'2 CONTEXTO E IDENTIFICACIÓN'!A28</f>
        <v>R20</v>
      </c>
      <c r="B84" s="439" t="str">
        <f>+'2 CONTEXTO E IDENTIFICACIÓN'!E28</f>
        <v xml:space="preserve">  </v>
      </c>
      <c r="C84" s="442" t="str">
        <f>+'3 PROBABIL E IMPACTO INHERENTE'!E28</f>
        <v/>
      </c>
      <c r="D84" s="44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0" t="str">
        <f>+IF(S87="","",S87)</f>
        <v/>
      </c>
      <c r="V84" s="433" t="str">
        <f>+IF(T87="","",T87)</f>
        <v/>
      </c>
      <c r="X84" s="329"/>
      <c r="Y84" s="330"/>
      <c r="Z84" s="330"/>
    </row>
    <row r="85" spans="1:26" ht="29.45" customHeight="1" x14ac:dyDescent="0.25">
      <c r="A85" s="437"/>
      <c r="B85" s="440"/>
      <c r="C85" s="443"/>
      <c r="D85" s="44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1"/>
      <c r="V85" s="434"/>
      <c r="X85" s="329"/>
      <c r="Y85" s="330"/>
      <c r="Z85" s="330"/>
    </row>
    <row r="86" spans="1:26" ht="29.45" customHeight="1" x14ac:dyDescent="0.25">
      <c r="A86" s="437"/>
      <c r="B86" s="440"/>
      <c r="C86" s="443"/>
      <c r="D86" s="44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1"/>
      <c r="V86" s="434"/>
      <c r="X86" s="329"/>
      <c r="Y86" s="330"/>
      <c r="Z86" s="330"/>
    </row>
    <row r="87" spans="1:26" ht="29.45" customHeight="1" thickBot="1" x14ac:dyDescent="0.3">
      <c r="A87" s="438"/>
      <c r="B87" s="441"/>
      <c r="C87" s="444"/>
      <c r="D87" s="44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2"/>
      <c r="V87" s="435"/>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3" sqref="D13"/>
    </sheetView>
  </sheetViews>
  <sheetFormatPr baseColWidth="10" defaultColWidth="14.28515625" defaultRowHeight="12.75" x14ac:dyDescent="0.25"/>
  <cols>
    <col min="1" max="1" width="11.5703125" style="87" customWidth="1"/>
    <col min="2" max="2" width="4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109</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157</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155</v>
      </c>
      <c r="B5" s="410" t="str">
        <f>+IF('2 CONTEXTO E IDENTIFICACIÓN'!$D$4="","",'2 CONTEXTO E IDENTIFICACIÓN'!$D$4)</f>
        <v>GESTIÓN FINANCIERA</v>
      </c>
      <c r="C5" s="411"/>
      <c r="D5" s="411"/>
      <c r="E5" s="73"/>
      <c r="F5" s="133"/>
      <c r="AF5" s="76"/>
      <c r="AG5" s="76"/>
      <c r="AH5" s="76"/>
      <c r="AI5" s="76"/>
      <c r="AJ5" s="76"/>
    </row>
    <row r="6" spans="1:38" s="75" customFormat="1" ht="13.5" thickBot="1" x14ac:dyDescent="0.25">
      <c r="D6" s="77"/>
      <c r="E6" s="52"/>
      <c r="F6" s="133"/>
      <c r="I6" s="427" t="s">
        <v>21</v>
      </c>
      <c r="J6" s="428"/>
      <c r="K6" s="428"/>
      <c r="L6" s="428"/>
      <c r="M6" s="428"/>
      <c r="N6" s="428"/>
      <c r="O6" s="429"/>
      <c r="R6" s="80"/>
      <c r="S6" s="81"/>
      <c r="T6" s="418" t="s">
        <v>85</v>
      </c>
      <c r="U6" s="418"/>
      <c r="V6" s="418"/>
      <c r="W6" s="418"/>
      <c r="X6" s="419"/>
      <c r="AF6" s="76"/>
      <c r="AG6" s="76"/>
      <c r="AH6" s="76"/>
      <c r="AI6" s="76"/>
      <c r="AJ6" s="76"/>
    </row>
    <row r="7" spans="1:38" x14ac:dyDescent="0.25">
      <c r="A7" s="134"/>
      <c r="B7" s="134"/>
      <c r="C7" s="84"/>
      <c r="D7" s="134"/>
      <c r="E7" s="421" t="s">
        <v>116</v>
      </c>
      <c r="F7" s="421"/>
      <c r="G7" s="421"/>
      <c r="H7" s="84"/>
      <c r="I7" s="85"/>
      <c r="J7" s="86"/>
      <c r="K7" s="418" t="s">
        <v>85</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195</v>
      </c>
      <c r="B8" s="95" t="s">
        <v>1</v>
      </c>
      <c r="C8" s="95" t="s">
        <v>9</v>
      </c>
      <c r="D8" s="95" t="s">
        <v>9</v>
      </c>
      <c r="E8" s="95" t="s">
        <v>52</v>
      </c>
      <c r="F8" s="95" t="s">
        <v>85</v>
      </c>
      <c r="G8" s="95" t="s">
        <v>203</v>
      </c>
      <c r="H8" s="84"/>
      <c r="I8" s="88"/>
      <c r="J8" s="97"/>
      <c r="K8" s="98" t="s">
        <v>63</v>
      </c>
      <c r="L8" s="98" t="s">
        <v>7</v>
      </c>
      <c r="M8" s="98" t="s">
        <v>5</v>
      </c>
      <c r="N8" s="98" t="s">
        <v>6</v>
      </c>
      <c r="O8" s="99" t="s">
        <v>71</v>
      </c>
      <c r="P8" s="84"/>
      <c r="R8" s="88"/>
      <c r="S8" s="100"/>
      <c r="T8" s="101" t="s">
        <v>63</v>
      </c>
      <c r="U8" s="101" t="s">
        <v>7</v>
      </c>
      <c r="V8" s="101" t="s">
        <v>5</v>
      </c>
      <c r="W8" s="101" t="s">
        <v>6</v>
      </c>
      <c r="X8" s="102" t="s">
        <v>71</v>
      </c>
      <c r="AA8" s="91"/>
      <c r="AB8" s="91"/>
      <c r="AC8" s="103"/>
      <c r="AD8" s="103"/>
      <c r="AE8" s="103"/>
      <c r="AF8" s="103"/>
      <c r="AG8" s="103"/>
      <c r="AH8" s="103"/>
      <c r="AI8" s="103"/>
      <c r="AJ8" s="103"/>
      <c r="AK8" s="103"/>
      <c r="AL8" s="103"/>
    </row>
    <row r="9" spans="1:38" ht="76.5" x14ac:dyDescent="0.2">
      <c r="A9" s="104" t="str">
        <f>'2 CONTEXTO E IDENTIFICACIÓN'!A9</f>
        <v>M3 - R1</v>
      </c>
      <c r="B9" s="105"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9" s="135">
        <f>+'5 VALORACIÓN DEL CONTROL'!S11</f>
        <v>0.24</v>
      </c>
      <c r="D9" s="106">
        <f>+'5 VALORACIÓN DEL CONTROL'!T11</f>
        <v>0.8</v>
      </c>
      <c r="E9" s="136" t="str">
        <f>+IF(C9=0,"",IF(C9&lt;=$R$13,$S$13,IF(C9&lt;=$R$12,$S$12,IF(C9&lt;=$R$11,$S$11,IF(C9&lt;=$R$10,$S$10,IF(C9&lt;=$R$9,$S$9,""))))))</f>
        <v>Baja</v>
      </c>
      <c r="F9" s="136" t="str">
        <f>+IF(D9=0,"",IF(D9&lt;=$T$7,$T$8,IF(D9&lt;=$U$7,$U$8,IF(D9&lt;=$V$7,$V$8,IF(D9&lt;=$W$7,$W$8,IF(D9&lt;=$X$7,$X$8,""))))))</f>
        <v>Mayor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Alto</v>
      </c>
      <c r="H9" s="107"/>
      <c r="I9" s="424" t="s">
        <v>52</v>
      </c>
      <c r="J9" s="98" t="s">
        <v>60</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52</v>
      </c>
      <c r="R9" s="110">
        <v>1</v>
      </c>
      <c r="S9" s="101" t="s">
        <v>60</v>
      </c>
      <c r="T9" s="108" t="s">
        <v>83</v>
      </c>
      <c r="U9" s="108" t="s">
        <v>83</v>
      </c>
      <c r="V9" s="108" t="s">
        <v>83</v>
      </c>
      <c r="W9" s="108" t="s">
        <v>83</v>
      </c>
      <c r="X9" s="109" t="s">
        <v>82</v>
      </c>
      <c r="AA9" s="91"/>
      <c r="AB9" s="91"/>
      <c r="AC9" s="103"/>
      <c r="AD9" s="103"/>
      <c r="AE9" s="103"/>
      <c r="AF9" s="111"/>
      <c r="AG9" s="111"/>
      <c r="AH9" s="111"/>
      <c r="AI9" s="111"/>
      <c r="AJ9" s="111"/>
      <c r="AK9" s="103"/>
      <c r="AL9" s="103"/>
    </row>
    <row r="10" spans="1:38" ht="51" x14ac:dyDescent="0.2">
      <c r="A10" s="104" t="str">
        <f>'2 CONTEXTO E IDENTIFICACIÓN'!A10</f>
        <v>M3 - R2</v>
      </c>
      <c r="B10" s="105" t="str">
        <f>+'2 CONTEXTO E IDENTIFICACIÓN'!E10</f>
        <v>Posibilidad de pérdida Económica  por ausencia de  conciliación con las diferentes ERP, lo que no permite definir la cartera a cobrar,  debido a que no se coincide con las cifras de cartera.</v>
      </c>
      <c r="C10" s="135">
        <f>+'5 VALORACIÓN DEL CONTROL'!S15</f>
        <v>0.24</v>
      </c>
      <c r="D10" s="106">
        <f>+'5 VALORACIÓN DEL CONTROL'!T15</f>
        <v>0.4</v>
      </c>
      <c r="E10" s="136" t="str">
        <f t="shared" ref="E10:E28" si="0">+IF(C10=0,"",IF(C10&lt;=$R$13,$S$13,IF(C10&lt;=$R$12,$S$12,IF(C10&lt;=$R$11,$S$11,IF(C10&lt;=$R$10,$S$10,IF(C10&lt;=$R$9,$S$9,""))))))</f>
        <v>Baja</v>
      </c>
      <c r="F10" s="136" t="str">
        <f t="shared" ref="F10:F28" si="1">+IF(D10=0,"",IF(D10&lt;=$T$7,$T$8,IF(D10&lt;=$U$7,$U$8,IF(D10&lt;=$V$7,$V$8,IF(D10&lt;=$W$7,$W$8,IF(D10&lt;=$X$7,$X$8,""))))))</f>
        <v>Menor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59</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59</v>
      </c>
      <c r="T10" s="112" t="s">
        <v>5</v>
      </c>
      <c r="U10" s="112" t="s">
        <v>5</v>
      </c>
      <c r="V10" s="108" t="s">
        <v>83</v>
      </c>
      <c r="W10" s="108" t="s">
        <v>83</v>
      </c>
      <c r="X10" s="109" t="s">
        <v>82</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str">
        <f>+'5 VALORACIÓN DEL CONTROL'!S19</f>
        <v/>
      </c>
      <c r="D11" s="106" t="str">
        <f>+'5 VALORACIÓN DEL CONTROL'!T19</f>
        <v/>
      </c>
      <c r="E11" s="136" t="str">
        <f t="shared" si="0"/>
        <v/>
      </c>
      <c r="F11" s="136" t="str">
        <f t="shared" si="1"/>
        <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
      </c>
      <c r="H11" s="107"/>
      <c r="I11" s="424"/>
      <c r="J11" s="98" t="s">
        <v>57</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57</v>
      </c>
      <c r="T11" s="112" t="s">
        <v>5</v>
      </c>
      <c r="U11" s="112" t="s">
        <v>5</v>
      </c>
      <c r="V11" s="112" t="s">
        <v>5</v>
      </c>
      <c r="W11" s="108" t="s">
        <v>83</v>
      </c>
      <c r="X11" s="109" t="s">
        <v>82</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4"/>
      <c r="J12" s="98" t="s">
        <v>55</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M3 - R2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M3 - R1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55</v>
      </c>
      <c r="T12" s="116" t="s">
        <v>84</v>
      </c>
      <c r="U12" s="112" t="s">
        <v>5</v>
      </c>
      <c r="V12" s="112" t="s">
        <v>5</v>
      </c>
      <c r="W12" s="108" t="s">
        <v>83</v>
      </c>
      <c r="X12" s="109" t="s">
        <v>82</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5"/>
      <c r="J13" s="117" t="s">
        <v>53</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53</v>
      </c>
      <c r="T13" s="118" t="s">
        <v>84</v>
      </c>
      <c r="U13" s="118" t="s">
        <v>84</v>
      </c>
      <c r="V13" s="119" t="s">
        <v>5</v>
      </c>
      <c r="W13" s="120" t="s">
        <v>83</v>
      </c>
      <c r="X13" s="121" t="s">
        <v>82</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86</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82</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83</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84</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109</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157</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155</v>
      </c>
      <c r="B5" s="410" t="str">
        <f>+IF('2 CONTEXTO E IDENTIFICACIÓN'!$D$4="","",'2 CONTEXTO E IDENTIFICACIÓN'!$D$4)</f>
        <v>GESTIÓN FINANCIERA</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20</v>
      </c>
      <c r="B7" s="466"/>
      <c r="C7" s="466"/>
      <c r="D7" s="466"/>
      <c r="E7" s="466"/>
      <c r="F7" s="466"/>
      <c r="G7" s="467"/>
      <c r="I7" s="465" t="s">
        <v>21</v>
      </c>
      <c r="J7" s="466"/>
      <c r="K7" s="466"/>
      <c r="L7" s="466"/>
      <c r="M7" s="466"/>
      <c r="N7" s="466"/>
      <c r="O7" s="467"/>
      <c r="R7" s="80"/>
      <c r="S7" s="81"/>
      <c r="T7" s="418" t="s">
        <v>85</v>
      </c>
      <c r="U7" s="418"/>
      <c r="V7" s="418"/>
      <c r="W7" s="418"/>
      <c r="X7" s="419"/>
      <c r="AF7" s="76"/>
      <c r="AG7" s="76"/>
      <c r="AH7" s="76"/>
      <c r="AI7" s="76"/>
      <c r="AJ7" s="76"/>
    </row>
    <row r="8" spans="1:38" x14ac:dyDescent="0.25">
      <c r="A8" s="85"/>
      <c r="B8" s="86"/>
      <c r="C8" s="418" t="s">
        <v>85</v>
      </c>
      <c r="D8" s="418"/>
      <c r="E8" s="418"/>
      <c r="F8" s="418"/>
      <c r="G8" s="419"/>
      <c r="H8" s="84"/>
      <c r="I8" s="85"/>
      <c r="J8" s="86"/>
      <c r="K8" s="418" t="s">
        <v>85</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63</v>
      </c>
      <c r="D9" s="98" t="s">
        <v>7</v>
      </c>
      <c r="E9" s="98" t="s">
        <v>5</v>
      </c>
      <c r="F9" s="98" t="s">
        <v>6</v>
      </c>
      <c r="G9" s="99" t="s">
        <v>71</v>
      </c>
      <c r="H9" s="84"/>
      <c r="I9" s="88"/>
      <c r="J9" s="97"/>
      <c r="K9" s="98" t="s">
        <v>63</v>
      </c>
      <c r="L9" s="98" t="s">
        <v>7</v>
      </c>
      <c r="M9" s="98" t="s">
        <v>5</v>
      </c>
      <c r="N9" s="98" t="s">
        <v>6</v>
      </c>
      <c r="O9" s="99" t="s">
        <v>71</v>
      </c>
      <c r="P9" s="84"/>
      <c r="R9" s="88"/>
      <c r="S9" s="100"/>
      <c r="T9" s="101" t="s">
        <v>63</v>
      </c>
      <c r="U9" s="101" t="s">
        <v>7</v>
      </c>
      <c r="V9" s="101" t="s">
        <v>5</v>
      </c>
      <c r="W9" s="101" t="s">
        <v>6</v>
      </c>
      <c r="X9" s="102" t="s">
        <v>71</v>
      </c>
      <c r="AA9" s="91"/>
      <c r="AB9" s="91"/>
      <c r="AC9" s="103"/>
      <c r="AD9" s="103"/>
      <c r="AE9" s="103"/>
      <c r="AF9" s="103"/>
      <c r="AG9" s="103"/>
      <c r="AH9" s="103"/>
      <c r="AI9" s="103"/>
      <c r="AJ9" s="103"/>
      <c r="AK9" s="103"/>
      <c r="AL9" s="103"/>
    </row>
    <row r="10" spans="1:38" ht="55.5" customHeight="1" x14ac:dyDescent="0.2">
      <c r="A10" s="424" t="s">
        <v>52</v>
      </c>
      <c r="B10" s="98" t="s">
        <v>60</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4" t="s">
        <v>52</v>
      </c>
      <c r="J10" s="98" t="s">
        <v>60</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52</v>
      </c>
      <c r="R10" s="110">
        <v>1</v>
      </c>
      <c r="S10" s="101" t="s">
        <v>60</v>
      </c>
      <c r="T10" s="108" t="s">
        <v>83</v>
      </c>
      <c r="U10" s="108" t="s">
        <v>83</v>
      </c>
      <c r="V10" s="108" t="s">
        <v>83</v>
      </c>
      <c r="W10" s="108" t="s">
        <v>83</v>
      </c>
      <c r="X10" s="109" t="s">
        <v>82</v>
      </c>
      <c r="AA10" s="91"/>
      <c r="AB10" s="91"/>
      <c r="AC10" s="103"/>
      <c r="AD10" s="103"/>
      <c r="AE10" s="103"/>
      <c r="AF10" s="111"/>
      <c r="AG10" s="111"/>
      <c r="AH10" s="111"/>
      <c r="AI10" s="111"/>
      <c r="AJ10" s="111"/>
      <c r="AK10" s="103"/>
      <c r="AL10" s="103"/>
    </row>
    <row r="11" spans="1:38" ht="55.5" customHeight="1" x14ac:dyDescent="0.2">
      <c r="A11" s="424"/>
      <c r="B11" s="98" t="s">
        <v>59</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59</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59</v>
      </c>
      <c r="T11" s="112" t="s">
        <v>5</v>
      </c>
      <c r="U11" s="112" t="s">
        <v>5</v>
      </c>
      <c r="V11" s="108" t="s">
        <v>83</v>
      </c>
      <c r="W11" s="108" t="s">
        <v>83</v>
      </c>
      <c r="X11" s="109" t="s">
        <v>82</v>
      </c>
      <c r="AA11" s="91"/>
      <c r="AB11" s="91"/>
      <c r="AC11" s="103"/>
      <c r="AD11" s="113"/>
      <c r="AE11" s="114"/>
      <c r="AF11" s="111"/>
      <c r="AG11" s="111"/>
      <c r="AH11" s="111"/>
      <c r="AI11" s="111"/>
      <c r="AJ11" s="111"/>
      <c r="AK11" s="103"/>
      <c r="AL11" s="103"/>
    </row>
    <row r="12" spans="1:38" ht="55.5" customHeight="1" x14ac:dyDescent="0.2">
      <c r="A12" s="424"/>
      <c r="B12" s="98" t="s">
        <v>57</v>
      </c>
      <c r="C12" s="112" t="str">
        <f>+'4 MAPA CALOR INHERENTE'!I11</f>
        <v xml:space="preserve">                   </v>
      </c>
      <c r="D12" s="112" t="str">
        <f>+'4 MAPA CALOR INHERENTE'!J11</f>
        <v xml:space="preserve">                   </v>
      </c>
      <c r="E12" s="112" t="str">
        <f>+'4 MAPA CALOR INHERENTE'!K11</f>
        <v xml:space="preserve">                   </v>
      </c>
      <c r="F12" s="108" t="str">
        <f>+'4 MAPA CALOR INHERENTE'!L11</f>
        <v xml:space="preserve">                   </v>
      </c>
      <c r="G12" s="109" t="str">
        <f>+'4 MAPA CALOR INHERENTE'!M11</f>
        <v xml:space="preserve">                   </v>
      </c>
      <c r="H12" s="107"/>
      <c r="I12" s="424"/>
      <c r="J12" s="98" t="s">
        <v>57</v>
      </c>
      <c r="K12" s="112" t="str">
        <f>+'6 MAPA CALOR RESIDUAL'!K11</f>
        <v xml:space="preserve">                   </v>
      </c>
      <c r="L12" s="112" t="str">
        <f>+'6 MAPA CALOR RESIDUAL'!L11</f>
        <v xml:space="preserve">                   </v>
      </c>
      <c r="M12" s="112" t="str">
        <f>+'6 MAPA CALOR RESIDUAL'!M11</f>
        <v xml:space="preserve">                   </v>
      </c>
      <c r="N12" s="108" t="str">
        <f>+'6 MAPA CALOR RESIDUAL'!N11</f>
        <v xml:space="preserve">                   </v>
      </c>
      <c r="O12" s="109" t="str">
        <f>+'6 MAPA CALOR RESIDUAL'!O11</f>
        <v xml:space="preserve">                   </v>
      </c>
      <c r="P12" s="107"/>
      <c r="Q12" s="464"/>
      <c r="R12" s="110">
        <v>0.6</v>
      </c>
      <c r="S12" s="101" t="s">
        <v>57</v>
      </c>
      <c r="T12" s="112" t="s">
        <v>5</v>
      </c>
      <c r="U12" s="112" t="s">
        <v>5</v>
      </c>
      <c r="V12" s="112" t="s">
        <v>5</v>
      </c>
      <c r="W12" s="108" t="s">
        <v>83</v>
      </c>
      <c r="X12" s="109" t="s">
        <v>82</v>
      </c>
      <c r="AA12" s="91"/>
      <c r="AB12" s="91"/>
      <c r="AC12" s="103"/>
      <c r="AD12" s="113"/>
      <c r="AE12" s="114"/>
      <c r="AF12" s="111"/>
      <c r="AG12" s="111"/>
      <c r="AH12" s="111"/>
      <c r="AI12" s="111"/>
      <c r="AJ12" s="115"/>
      <c r="AK12" s="103"/>
      <c r="AL12" s="103"/>
    </row>
    <row r="13" spans="1:38" ht="55.5" customHeight="1" x14ac:dyDescent="0.2">
      <c r="A13" s="424"/>
      <c r="B13" s="98" t="s">
        <v>55</v>
      </c>
      <c r="C13" s="116" t="str">
        <f>+'4 MAPA CALOR INHERENTE'!I12</f>
        <v xml:space="preserve">                   </v>
      </c>
      <c r="D13" s="112" t="str">
        <f>+'4 MAPA CALOR INHERENTE'!J12</f>
        <v xml:space="preserve"> M3 - R2                  </v>
      </c>
      <c r="E13" s="112" t="str">
        <f>+'4 MAPA CALOR INHERENTE'!K12</f>
        <v xml:space="preserve">                   </v>
      </c>
      <c r="F13" s="108" t="str">
        <f>+'4 MAPA CALOR INHERENTE'!L12</f>
        <v xml:space="preserve">M3 - R1                   </v>
      </c>
      <c r="G13" s="109" t="str">
        <f>+'4 MAPA CALOR INHERENTE'!M12</f>
        <v xml:space="preserve">                   </v>
      </c>
      <c r="H13" s="107"/>
      <c r="I13" s="424"/>
      <c r="J13" s="98" t="s">
        <v>55</v>
      </c>
      <c r="K13" s="116" t="str">
        <f>+'6 MAPA CALOR RESIDUAL'!K12</f>
        <v xml:space="preserve">                   </v>
      </c>
      <c r="L13" s="112" t="str">
        <f>+'6 MAPA CALOR RESIDUAL'!L12</f>
        <v xml:space="preserve"> M3 - R2                  </v>
      </c>
      <c r="M13" s="112" t="str">
        <f>+'6 MAPA CALOR RESIDUAL'!M12</f>
        <v xml:space="preserve">                   </v>
      </c>
      <c r="N13" s="108" t="str">
        <f>+'6 MAPA CALOR RESIDUAL'!N12</f>
        <v xml:space="preserve">M3 - R1                   </v>
      </c>
      <c r="O13" s="109" t="str">
        <f>+'6 MAPA CALOR RESIDUAL'!O12</f>
        <v xml:space="preserve">                   </v>
      </c>
      <c r="P13" s="107"/>
      <c r="Q13" s="464"/>
      <c r="R13" s="110">
        <v>0.4</v>
      </c>
      <c r="S13" s="101" t="s">
        <v>55</v>
      </c>
      <c r="T13" s="116" t="s">
        <v>84</v>
      </c>
      <c r="U13" s="112" t="s">
        <v>5</v>
      </c>
      <c r="V13" s="112" t="s">
        <v>5</v>
      </c>
      <c r="W13" s="108" t="s">
        <v>83</v>
      </c>
      <c r="X13" s="109" t="s">
        <v>82</v>
      </c>
      <c r="AA13" s="91"/>
      <c r="AB13" s="91"/>
      <c r="AC13" s="103"/>
      <c r="AD13" s="113"/>
      <c r="AE13" s="114"/>
      <c r="AF13" s="111"/>
      <c r="AG13" s="111"/>
      <c r="AH13" s="111"/>
      <c r="AI13" s="115"/>
      <c r="AJ13" s="111"/>
      <c r="AK13" s="103"/>
      <c r="AL13" s="103"/>
    </row>
    <row r="14" spans="1:38" ht="55.5" customHeight="1" thickBot="1" x14ac:dyDescent="0.25">
      <c r="A14" s="425"/>
      <c r="B14" s="117" t="s">
        <v>53</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53</v>
      </c>
      <c r="K14" s="118" t="str">
        <f>+'6 MAPA CALOR RESIDUAL'!K13</f>
        <v xml:space="preserve">                   </v>
      </c>
      <c r="L14" s="118" t="str">
        <f>+'6 MAPA CALOR RESIDUAL'!L13</f>
        <v xml:space="preserve">                   </v>
      </c>
      <c r="M14" s="119" t="str">
        <f>+'6 MAPA CALOR RESIDUAL'!M13</f>
        <v xml:space="preserve">                   </v>
      </c>
      <c r="N14" s="120" t="str">
        <f>+'6 MAPA CALOR RESIDUAL'!N13</f>
        <v xml:space="preserve">                   </v>
      </c>
      <c r="O14" s="121" t="str">
        <f>+'6 MAPA CALOR RESIDUAL'!O13</f>
        <v xml:space="preserve">                   </v>
      </c>
      <c r="P14" s="107"/>
      <c r="Q14" s="464"/>
      <c r="R14" s="122">
        <v>0.2</v>
      </c>
      <c r="S14" s="123" t="s">
        <v>53</v>
      </c>
      <c r="T14" s="118" t="s">
        <v>84</v>
      </c>
      <c r="U14" s="118" t="s">
        <v>84</v>
      </c>
      <c r="V14" s="119" t="s">
        <v>5</v>
      </c>
      <c r="W14" s="120" t="s">
        <v>83</v>
      </c>
      <c r="X14" s="121" t="s">
        <v>82</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86</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82</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83</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84</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U9" activePane="bottomRight" state="frozen"/>
      <selection pane="topRight" activeCell="B1" sqref="B1"/>
      <selection pane="bottomLeft" activeCell="A7" sqref="A7"/>
      <selection pane="bottomRight" activeCell="V10" sqref="V10"/>
    </sheetView>
  </sheetViews>
  <sheetFormatPr baseColWidth="10" defaultColWidth="14.28515625" defaultRowHeight="12.75" x14ac:dyDescent="0.25"/>
  <cols>
    <col min="1" max="1" width="21" style="87" customWidth="1"/>
    <col min="2" max="2" width="61.4257812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47.7109375" style="92" customWidth="1"/>
    <col min="22" max="22" width="58" style="92" customWidth="1"/>
    <col min="23"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109</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157</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155</v>
      </c>
      <c r="B5" s="410" t="str">
        <f>+IF('2 CONTEXTO E IDENTIFICACIÓN'!$D$4="","",'2 CONTEXTO E IDENTIFICACIÓN'!$D$4)</f>
        <v>GESTIÓN FINANCIERA</v>
      </c>
      <c r="C5" s="411"/>
      <c r="D5" s="411"/>
      <c r="E5" s="52"/>
      <c r="F5" s="133"/>
      <c r="H5" s="77"/>
      <c r="I5" s="77"/>
      <c r="J5" s="52"/>
      <c r="K5" s="133"/>
      <c r="S5" s="138"/>
      <c r="T5" s="138"/>
      <c r="AD5" s="80"/>
      <c r="AE5" s="81"/>
      <c r="AF5" s="471" t="s">
        <v>85</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87</v>
      </c>
      <c r="F7" s="421"/>
      <c r="G7" s="421"/>
      <c r="H7" s="84"/>
      <c r="I7" s="134"/>
      <c r="J7" s="421" t="s">
        <v>116</v>
      </c>
      <c r="K7" s="421"/>
      <c r="L7" s="421"/>
      <c r="M7" s="84"/>
      <c r="N7" s="84"/>
      <c r="O7" s="84"/>
      <c r="P7" s="84"/>
      <c r="Q7" s="421" t="s">
        <v>129</v>
      </c>
      <c r="R7" s="421"/>
      <c r="S7" s="421"/>
      <c r="T7" s="421"/>
      <c r="U7" s="421" t="s">
        <v>148</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120</v>
      </c>
      <c r="D8" s="95" t="s">
        <v>121</v>
      </c>
      <c r="E8" s="95" t="s">
        <v>2</v>
      </c>
      <c r="F8" s="95" t="s">
        <v>4</v>
      </c>
      <c r="G8" s="96" t="s">
        <v>122</v>
      </c>
      <c r="H8" s="95" t="s">
        <v>118</v>
      </c>
      <c r="I8" s="95" t="s">
        <v>119</v>
      </c>
      <c r="J8" s="95" t="s">
        <v>2</v>
      </c>
      <c r="K8" s="95" t="s">
        <v>4</v>
      </c>
      <c r="L8" s="95" t="s">
        <v>122</v>
      </c>
      <c r="M8" s="95" t="s">
        <v>176</v>
      </c>
      <c r="N8" s="95" t="s">
        <v>123</v>
      </c>
      <c r="O8" s="95" t="s">
        <v>280</v>
      </c>
      <c r="P8" s="95" t="s">
        <v>275</v>
      </c>
      <c r="Q8" s="95" t="s">
        <v>180</v>
      </c>
      <c r="R8" s="95" t="s">
        <v>179</v>
      </c>
      <c r="S8" s="140" t="s">
        <v>150</v>
      </c>
      <c r="T8" s="140" t="s">
        <v>151</v>
      </c>
      <c r="U8" s="95" t="s">
        <v>146</v>
      </c>
      <c r="V8" s="95" t="s">
        <v>147</v>
      </c>
      <c r="W8" s="95" t="s">
        <v>149</v>
      </c>
      <c r="X8" s="95" t="s">
        <v>152</v>
      </c>
      <c r="Y8" s="95" t="s">
        <v>153</v>
      </c>
      <c r="Z8" s="95" t="s">
        <v>130</v>
      </c>
      <c r="AA8" s="84"/>
      <c r="AB8" s="84"/>
      <c r="AD8" s="88"/>
      <c r="AE8" s="100"/>
      <c r="AF8" s="101" t="s">
        <v>63</v>
      </c>
      <c r="AG8" s="101" t="s">
        <v>7</v>
      </c>
      <c r="AH8" s="101" t="s">
        <v>5</v>
      </c>
      <c r="AI8" s="101" t="s">
        <v>6</v>
      </c>
      <c r="AJ8" s="102" t="s">
        <v>71</v>
      </c>
      <c r="AM8" s="91"/>
      <c r="AN8" s="91"/>
      <c r="AO8" s="103"/>
      <c r="AP8" s="103"/>
      <c r="AQ8" s="103"/>
      <c r="AR8" s="103"/>
      <c r="AS8" s="103"/>
      <c r="AT8" s="103"/>
      <c r="AU8" s="103"/>
      <c r="AV8" s="103"/>
      <c r="AW8" s="103"/>
      <c r="AX8" s="103"/>
    </row>
    <row r="9" spans="1:50" ht="99" x14ac:dyDescent="0.2">
      <c r="A9" s="104" t="str">
        <f>'2 CONTEXTO E IDENTIFICACIÓN'!A9</f>
        <v>M3 - R1</v>
      </c>
      <c r="B9" s="105"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9" s="141">
        <f>+'3 PROBABIL E IMPACTO INHERENTE'!E9</f>
        <v>0.4</v>
      </c>
      <c r="D9" s="141">
        <f>+'3 PROBABIL E IMPACTO INHERENTE'!M9</f>
        <v>0.8</v>
      </c>
      <c r="E9" s="136" t="str">
        <f>+'4 MAPA CALOR INHERENTE'!C9</f>
        <v>Baja</v>
      </c>
      <c r="F9" s="136" t="str">
        <f>+'4 MAPA CALOR INHERENTE'!D9</f>
        <v>Mayor</v>
      </c>
      <c r="G9" s="105" t="str">
        <f>+'4 MAPA CALOR INHERENTE'!E9</f>
        <v>Alto</v>
      </c>
      <c r="H9" s="135">
        <f>+'6 MAPA CALOR RESIDUAL'!C9</f>
        <v>0.24</v>
      </c>
      <c r="I9" s="106">
        <f>+'6 MAPA CALOR RESIDUAL'!D9</f>
        <v>0.8</v>
      </c>
      <c r="J9" s="136" t="str">
        <f>+'6 MAPA CALOR RESIDUAL'!E9</f>
        <v>Baja</v>
      </c>
      <c r="K9" s="136" t="str">
        <f>+'6 MAPA CALOR RESIDUAL'!F9</f>
        <v>Mayor</v>
      </c>
      <c r="L9" s="105" t="str">
        <f>+'6 MAPA CALOR RESIDUAL'!G9</f>
        <v>Alto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295</v>
      </c>
      <c r="R9" s="339" t="s">
        <v>294</v>
      </c>
      <c r="S9" s="340">
        <v>44927</v>
      </c>
      <c r="T9" s="340">
        <v>45291</v>
      </c>
      <c r="U9" s="233" t="s">
        <v>298</v>
      </c>
      <c r="V9" s="233" t="s">
        <v>300</v>
      </c>
      <c r="W9" s="233"/>
      <c r="X9" s="233"/>
      <c r="Y9" s="233"/>
      <c r="Z9" s="233" t="s">
        <v>145</v>
      </c>
      <c r="AA9" s="107"/>
      <c r="AB9" s="107"/>
      <c r="AC9" s="468" t="s">
        <v>52</v>
      </c>
      <c r="AD9" s="110">
        <v>1</v>
      </c>
      <c r="AE9" s="101" t="s">
        <v>60</v>
      </c>
      <c r="AF9" s="108" t="s">
        <v>83</v>
      </c>
      <c r="AG9" s="108" t="s">
        <v>83</v>
      </c>
      <c r="AH9" s="108" t="s">
        <v>83</v>
      </c>
      <c r="AI9" s="108" t="s">
        <v>83</v>
      </c>
      <c r="AJ9" s="109" t="s">
        <v>82</v>
      </c>
      <c r="AM9" s="91"/>
      <c r="AN9" s="91"/>
      <c r="AO9" s="103"/>
      <c r="AP9" s="103"/>
      <c r="AQ9" s="103"/>
      <c r="AR9" s="111"/>
      <c r="AS9" s="111"/>
      <c r="AT9" s="111"/>
      <c r="AU9" s="111"/>
      <c r="AV9" s="111"/>
      <c r="AW9" s="103"/>
      <c r="AX9" s="103"/>
    </row>
    <row r="10" spans="1:50" ht="38.25" x14ac:dyDescent="0.2">
      <c r="A10" s="104" t="str">
        <f>'2 CONTEXTO E IDENTIFICACIÓN'!A10</f>
        <v>M3 - R2</v>
      </c>
      <c r="B10" s="105" t="str">
        <f>+'2 CONTEXTO E IDENTIFICACIÓN'!E10</f>
        <v>Posibilidad de pérdida Económica  por ausencia de  conciliación con las diferentes ERP, lo que no permite definir la cartera a cobrar,  debido a que no se coincide con las cifras de cartera.</v>
      </c>
      <c r="C10" s="141">
        <f>+'3 PROBABIL E IMPACTO INHERENTE'!E10</f>
        <v>0.4</v>
      </c>
      <c r="D10" s="141">
        <f>+'3 PROBABIL E IMPACTO INHERENTE'!M10</f>
        <v>0.4</v>
      </c>
      <c r="E10" s="136" t="str">
        <f>+'4 MAPA CALOR INHERENTE'!C10</f>
        <v>Baja</v>
      </c>
      <c r="F10" s="136" t="str">
        <f>+'4 MAPA CALOR INHERENTE'!D10</f>
        <v>Menor</v>
      </c>
      <c r="G10" s="105" t="str">
        <f>+'4 MAPA CALOR INHERENTE'!E10</f>
        <v>Moderado</v>
      </c>
      <c r="H10" s="135">
        <f>+'5 VALORACIÓN DEL CONTROL'!S15</f>
        <v>0.24</v>
      </c>
      <c r="I10" s="106">
        <f>+'5 VALORACIÓN DEL CONTROL'!T15</f>
        <v>0.4</v>
      </c>
      <c r="J10" s="136" t="str">
        <f t="shared" ref="J10:J28" si="3">+IF(H10=0,"",IF(H10&lt;=$AD$13,$AE$13,IF(H10&lt;=$AD$12,$AE$12,IF(H10&lt;=$AD$11,$AE$11,IF(H10&lt;=$AD$10,$AE$10,IF(H10&lt;=$AD$9,$AE$9,""))))))</f>
        <v>Baja</v>
      </c>
      <c r="K10" s="136" t="str">
        <f t="shared" ref="K10:K28" si="4">+IF(I10=0,"",IF(I10&lt;=$AF$7,$AF$8,IF(I10&lt;=$AG$7,$AG$8,IF(I10&lt;=$AH$7,$AH$8,IF(I10&lt;=$AI$7,$AI$8,IF(I10&lt;=$AJ$7,$AJ$8,""))))))</f>
        <v>Menor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282</v>
      </c>
      <c r="R10" s="339" t="s">
        <v>294</v>
      </c>
      <c r="S10" s="340">
        <v>44927</v>
      </c>
      <c r="T10" s="340">
        <v>45291</v>
      </c>
      <c r="U10" s="233" t="s">
        <v>299</v>
      </c>
      <c r="V10" s="233" t="s">
        <v>301</v>
      </c>
      <c r="W10" s="233"/>
      <c r="X10" s="233"/>
      <c r="Y10" s="233"/>
      <c r="Z10" s="233" t="s">
        <v>145</v>
      </c>
      <c r="AA10" s="107"/>
      <c r="AB10" s="107"/>
      <c r="AC10" s="469"/>
      <c r="AD10" s="110">
        <v>0.8</v>
      </c>
      <c r="AE10" s="101" t="s">
        <v>59</v>
      </c>
      <c r="AF10" s="112" t="s">
        <v>5</v>
      </c>
      <c r="AG10" s="112" t="s">
        <v>5</v>
      </c>
      <c r="AH10" s="108" t="s">
        <v>83</v>
      </c>
      <c r="AI10" s="108" t="s">
        <v>83</v>
      </c>
      <c r="AJ10" s="109" t="s">
        <v>82</v>
      </c>
      <c r="AM10" s="91"/>
      <c r="AN10" s="91"/>
      <c r="AO10" s="103"/>
      <c r="AP10" s="113"/>
      <c r="AQ10" s="114"/>
      <c r="AR10" s="111"/>
      <c r="AS10" s="111"/>
      <c r="AT10" s="111"/>
      <c r="AU10" s="111"/>
      <c r="AV10" s="111"/>
      <c r="AW10" s="103"/>
      <c r="AX10" s="103"/>
    </row>
    <row r="11" spans="1:50" ht="16.5"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str">
        <f>+'5 VALORACIÓN DEL CONTROL'!S19</f>
        <v/>
      </c>
      <c r="I11" s="106" t="str">
        <f>+'5 VALORACIÓN DEL CONTROL'!T19</f>
        <v/>
      </c>
      <c r="J11" s="136" t="str">
        <f t="shared" si="3"/>
        <v/>
      </c>
      <c r="K11" s="136" t="str">
        <f t="shared" si="4"/>
        <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
      </c>
      <c r="M11" s="105" t="str">
        <f t="shared" si="0"/>
        <v/>
      </c>
      <c r="N11" s="105" t="str">
        <f t="shared" si="1"/>
        <v/>
      </c>
      <c r="O11" s="233"/>
      <c r="P11" s="105" t="str">
        <f t="shared" si="2"/>
        <v/>
      </c>
      <c r="Q11" s="339"/>
      <c r="R11" s="339"/>
      <c r="S11" s="340"/>
      <c r="T11" s="340"/>
      <c r="U11" s="233"/>
      <c r="V11" s="233"/>
      <c r="W11" s="233"/>
      <c r="X11" s="233"/>
      <c r="Y11" s="233"/>
      <c r="Z11" s="233"/>
      <c r="AA11" s="107"/>
      <c r="AB11" s="107"/>
      <c r="AC11" s="469"/>
      <c r="AD11" s="110">
        <v>0.6</v>
      </c>
      <c r="AE11" s="101" t="s">
        <v>57</v>
      </c>
      <c r="AF11" s="112" t="s">
        <v>5</v>
      </c>
      <c r="AG11" s="112" t="s">
        <v>5</v>
      </c>
      <c r="AH11" s="112" t="s">
        <v>5</v>
      </c>
      <c r="AI11" s="108" t="s">
        <v>83</v>
      </c>
      <c r="AJ11" s="109" t="s">
        <v>82</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69"/>
      <c r="AD12" s="110">
        <v>0.4</v>
      </c>
      <c r="AE12" s="101" t="s">
        <v>55</v>
      </c>
      <c r="AF12" s="116" t="s">
        <v>84</v>
      </c>
      <c r="AG12" s="112" t="s">
        <v>5</v>
      </c>
      <c r="AH12" s="112" t="s">
        <v>5</v>
      </c>
      <c r="AI12" s="108" t="s">
        <v>83</v>
      </c>
      <c r="AJ12" s="109" t="s">
        <v>82</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0"/>
      <c r="AD13" s="122">
        <v>0.2</v>
      </c>
      <c r="AE13" s="123" t="s">
        <v>53</v>
      </c>
      <c r="AF13" s="118" t="s">
        <v>84</v>
      </c>
      <c r="AG13" s="118" t="s">
        <v>84</v>
      </c>
      <c r="AH13" s="119" t="s">
        <v>5</v>
      </c>
      <c r="AI13" s="120" t="s">
        <v>83</v>
      </c>
      <c r="AJ13" s="121" t="s">
        <v>82</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86</v>
      </c>
      <c r="AG15" s="95" t="s">
        <v>123</v>
      </c>
      <c r="AH15" s="95" t="s">
        <v>176</v>
      </c>
      <c r="AJ15" s="100" t="s">
        <v>278</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82</v>
      </c>
      <c r="AG16" s="100" t="s">
        <v>278</v>
      </c>
      <c r="AH16" s="100" t="s">
        <v>177</v>
      </c>
      <c r="AI16" s="91"/>
      <c r="AJ16" s="338" t="s">
        <v>276</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83</v>
      </c>
      <c r="AG17" s="100" t="s">
        <v>278</v>
      </c>
      <c r="AH17" s="100" t="s">
        <v>177</v>
      </c>
      <c r="AI17" s="91"/>
      <c r="AJ17" s="338" t="s">
        <v>277</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278</v>
      </c>
      <c r="AH18" s="100" t="s">
        <v>177</v>
      </c>
      <c r="AI18" s="126"/>
      <c r="AJ18" s="338" t="s">
        <v>128</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84</v>
      </c>
      <c r="AG19" s="100" t="s">
        <v>127</v>
      </c>
      <c r="AH19" s="100" t="s">
        <v>178</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279</v>
      </c>
      <c r="B1" s="476"/>
      <c r="E1" s="475" t="s">
        <v>133</v>
      </c>
      <c r="F1" s="475"/>
      <c r="G1" s="475"/>
      <c r="H1" s="475"/>
    </row>
    <row r="2" spans="1:22" ht="48.95" customHeight="1" x14ac:dyDescent="0.2">
      <c r="B2" s="170" t="s">
        <v>49</v>
      </c>
      <c r="C2" s="170"/>
      <c r="E2" s="474" t="s">
        <v>103</v>
      </c>
      <c r="F2" s="474"/>
      <c r="G2" s="474"/>
      <c r="H2" s="474"/>
      <c r="I2" s="474"/>
      <c r="K2" s="474" t="s">
        <v>94</v>
      </c>
      <c r="L2" s="474"/>
      <c r="M2" s="474"/>
      <c r="O2" s="474" t="s">
        <v>112</v>
      </c>
      <c r="P2" s="474"/>
      <c r="R2" s="156" t="s">
        <v>123</v>
      </c>
      <c r="T2" s="156" t="s">
        <v>154</v>
      </c>
      <c r="V2" s="95" t="s">
        <v>130</v>
      </c>
    </row>
    <row r="3" spans="1:22" ht="29.25" thickBot="1" x14ac:dyDescent="0.25">
      <c r="A3" s="157" t="s">
        <v>8</v>
      </c>
      <c r="B3" s="170" t="s">
        <v>8</v>
      </c>
      <c r="C3" s="170" t="s">
        <v>49</v>
      </c>
      <c r="E3" s="158" t="s">
        <v>88</v>
      </c>
      <c r="F3" s="158" t="s">
        <v>89</v>
      </c>
      <c r="H3" s="158" t="s">
        <v>90</v>
      </c>
      <c r="I3" s="158" t="s">
        <v>91</v>
      </c>
      <c r="K3" s="156" t="s">
        <v>95</v>
      </c>
      <c r="L3" s="156" t="s">
        <v>3</v>
      </c>
      <c r="M3" s="156" t="s">
        <v>100</v>
      </c>
      <c r="O3" s="162" t="s">
        <v>88</v>
      </c>
      <c r="P3" s="162" t="s">
        <v>202</v>
      </c>
      <c r="R3" s="157" t="s">
        <v>124</v>
      </c>
      <c r="T3" s="18" t="s">
        <v>138</v>
      </c>
      <c r="V3" s="72" t="s">
        <v>143</v>
      </c>
    </row>
    <row r="4" spans="1:22" ht="28.5" x14ac:dyDescent="0.2">
      <c r="A4" s="169" t="s">
        <v>158</v>
      </c>
      <c r="B4" s="172" t="s">
        <v>158</v>
      </c>
      <c r="C4" s="184" t="s">
        <v>134</v>
      </c>
      <c r="E4" s="157" t="s">
        <v>104</v>
      </c>
      <c r="F4" s="159">
        <v>0.25</v>
      </c>
      <c r="H4" s="157" t="s">
        <v>92</v>
      </c>
      <c r="I4" s="159">
        <v>0.25</v>
      </c>
      <c r="K4" s="157" t="s">
        <v>96</v>
      </c>
      <c r="L4" s="157" t="s">
        <v>98</v>
      </c>
      <c r="M4" s="157" t="s">
        <v>101</v>
      </c>
      <c r="O4" s="157" t="s">
        <v>104</v>
      </c>
      <c r="P4" s="208" t="s">
        <v>52</v>
      </c>
      <c r="R4" s="157" t="s">
        <v>125</v>
      </c>
      <c r="T4" s="18" t="s">
        <v>139</v>
      </c>
      <c r="V4" s="72" t="s">
        <v>145</v>
      </c>
    </row>
    <row r="5" spans="1:22" ht="29.25" thickBot="1" x14ac:dyDescent="0.25">
      <c r="A5" s="169" t="s">
        <v>159</v>
      </c>
      <c r="B5" s="176"/>
      <c r="C5" s="185"/>
      <c r="E5" s="157" t="s">
        <v>105</v>
      </c>
      <c r="F5" s="159">
        <v>0.15</v>
      </c>
      <c r="H5" s="157" t="s">
        <v>93</v>
      </c>
      <c r="I5" s="159">
        <v>0.15</v>
      </c>
      <c r="K5" s="157" t="s">
        <v>97</v>
      </c>
      <c r="L5" s="157" t="s">
        <v>99</v>
      </c>
      <c r="M5" s="157" t="s">
        <v>102</v>
      </c>
      <c r="O5" s="157" t="s">
        <v>105</v>
      </c>
      <c r="P5" s="208" t="s">
        <v>52</v>
      </c>
      <c r="R5" s="157" t="s">
        <v>126</v>
      </c>
      <c r="T5" s="18" t="s">
        <v>140</v>
      </c>
      <c r="V5" s="72" t="s">
        <v>144</v>
      </c>
    </row>
    <row r="6" spans="1:22" ht="28.5" x14ac:dyDescent="0.2">
      <c r="A6" s="169" t="s">
        <v>160</v>
      </c>
      <c r="B6" s="178" t="s">
        <v>159</v>
      </c>
      <c r="C6" s="186" t="s">
        <v>141</v>
      </c>
      <c r="E6" s="157" t="s">
        <v>106</v>
      </c>
      <c r="F6" s="159">
        <v>0.1</v>
      </c>
      <c r="H6" s="157"/>
      <c r="I6" s="157"/>
      <c r="K6" s="157"/>
      <c r="L6" s="157"/>
      <c r="M6" s="157"/>
      <c r="O6" s="157" t="s">
        <v>106</v>
      </c>
      <c r="P6" s="208" t="s">
        <v>85</v>
      </c>
      <c r="R6" s="157" t="s">
        <v>127</v>
      </c>
      <c r="T6" s="18" t="s">
        <v>265</v>
      </c>
      <c r="V6" s="157"/>
    </row>
    <row r="7" spans="1:22" ht="13.5" thickBot="1" x14ac:dyDescent="0.25">
      <c r="A7" s="169" t="s">
        <v>161</v>
      </c>
      <c r="B7" s="176"/>
      <c r="C7" s="185"/>
      <c r="E7" s="157"/>
      <c r="F7" s="159"/>
      <c r="O7" s="160"/>
      <c r="R7" s="157" t="s">
        <v>128</v>
      </c>
    </row>
    <row r="8" spans="1:22" x14ac:dyDescent="0.2">
      <c r="A8" s="169" t="s">
        <v>162</v>
      </c>
      <c r="B8" s="178" t="s">
        <v>160</v>
      </c>
      <c r="C8" s="186" t="s">
        <v>75</v>
      </c>
      <c r="R8" s="157"/>
    </row>
    <row r="9" spans="1:22" ht="26.25" thickBot="1" x14ac:dyDescent="0.25">
      <c r="A9" s="169" t="s">
        <v>163</v>
      </c>
      <c r="B9" s="180"/>
      <c r="C9" s="185"/>
    </row>
    <row r="10" spans="1:22" x14ac:dyDescent="0.2">
      <c r="A10" s="169" t="s">
        <v>164</v>
      </c>
      <c r="B10" s="178" t="s">
        <v>161</v>
      </c>
      <c r="C10" s="186" t="s">
        <v>135</v>
      </c>
    </row>
    <row r="11" spans="1:22" ht="14.1" customHeight="1" thickBot="1" x14ac:dyDescent="0.25">
      <c r="A11" s="171"/>
      <c r="B11" s="176"/>
      <c r="C11" s="185"/>
    </row>
    <row r="12" spans="1:22" ht="14.1" customHeight="1" x14ac:dyDescent="0.2">
      <c r="B12" s="178" t="s">
        <v>162</v>
      </c>
      <c r="C12" s="179" t="s">
        <v>134</v>
      </c>
    </row>
    <row r="13" spans="1:22" ht="14.1" customHeight="1" x14ac:dyDescent="0.2">
      <c r="B13" s="175"/>
      <c r="C13" s="174" t="s">
        <v>141</v>
      </c>
    </row>
    <row r="14" spans="1:22" ht="14.1" customHeight="1" x14ac:dyDescent="0.2">
      <c r="B14" s="173"/>
      <c r="C14" s="174" t="s">
        <v>75</v>
      </c>
    </row>
    <row r="15" spans="1:22" ht="14.1" customHeight="1" x14ac:dyDescent="0.2">
      <c r="B15" s="173"/>
      <c r="C15" s="174" t="s">
        <v>135</v>
      </c>
    </row>
    <row r="16" spans="1:22" ht="14.1" customHeight="1" x14ac:dyDescent="0.2">
      <c r="B16" s="173"/>
      <c r="C16" s="174" t="s">
        <v>47</v>
      </c>
    </row>
    <row r="17" spans="2:3" ht="14.1" customHeight="1" thickBot="1" x14ac:dyDescent="0.25">
      <c r="B17" s="176"/>
      <c r="C17" s="177"/>
    </row>
    <row r="18" spans="2:3" ht="25.5" x14ac:dyDescent="0.2">
      <c r="B18" s="178" t="s">
        <v>163</v>
      </c>
      <c r="C18" s="179" t="s">
        <v>134</v>
      </c>
    </row>
    <row r="19" spans="2:3" ht="14.1" customHeight="1" x14ac:dyDescent="0.2">
      <c r="B19" s="173"/>
      <c r="C19" s="174" t="s">
        <v>141</v>
      </c>
    </row>
    <row r="20" spans="2:3" ht="14.1" customHeight="1" x14ac:dyDescent="0.2">
      <c r="B20" s="173"/>
      <c r="C20" s="174" t="s">
        <v>75</v>
      </c>
    </row>
    <row r="21" spans="2:3" ht="14.1" customHeight="1" x14ac:dyDescent="0.2">
      <c r="B21" s="173"/>
      <c r="C21" s="174" t="s">
        <v>135</v>
      </c>
    </row>
    <row r="22" spans="2:3" ht="14.1" customHeight="1" x14ac:dyDescent="0.2">
      <c r="B22" s="173"/>
      <c r="C22" s="174" t="s">
        <v>47</v>
      </c>
    </row>
    <row r="23" spans="2:3" ht="14.1" customHeight="1" thickBot="1" x14ac:dyDescent="0.25">
      <c r="B23" s="180"/>
      <c r="C23" s="181"/>
    </row>
    <row r="24" spans="2:3" ht="14.1" customHeight="1" x14ac:dyDescent="0.2">
      <c r="B24" s="178" t="s">
        <v>164</v>
      </c>
      <c r="C24" s="179" t="s">
        <v>47</v>
      </c>
    </row>
    <row r="25" spans="2:3" ht="14.1" customHeight="1" x14ac:dyDescent="0.2">
      <c r="B25" s="173"/>
      <c r="C25" s="174" t="s">
        <v>141</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2023-09-20T16:43:08Z</dcterms:modified>
</cp:coreProperties>
</file>