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D:\01-ARCHIVOS\RIESGOS\1.1. INFORMES DE SEGUIMIENTOS GIR POR PROCESO\1. RIESGOS DE PROCESO\SEGUIMIENTO GESTIÓN INTEGRAL DEL RIESGO POR PROCESO\"/>
    </mc:Choice>
  </mc:AlternateContent>
  <xr:revisionPtr revIDLastSave="0" documentId="13_ncr:1_{CF678EB4-C3DC-4615-9669-F676E862A8E7}" xr6:coauthVersionLast="47" xr6:coauthVersionMax="47" xr10:uidLastSave="{00000000-0000-0000-0000-000000000000}"/>
  <bookViews>
    <workbookView xWindow="10245" yWindow="0" windowWidth="10245" windowHeight="10920"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R87" i="9" s="1"/>
  <c r="L87" i="9"/>
  <c r="K87" i="9"/>
  <c r="I87" i="9"/>
  <c r="N86" i="9"/>
  <c r="L86" i="9"/>
  <c r="K86" i="9"/>
  <c r="I86" i="9"/>
  <c r="N85" i="9"/>
  <c r="L85" i="9"/>
  <c r="K85" i="9"/>
  <c r="I85" i="9"/>
  <c r="N84" i="9"/>
  <c r="L84" i="9"/>
  <c r="K84" i="9"/>
  <c r="I84" i="9"/>
  <c r="N83" i="9"/>
  <c r="R83" i="9" s="1"/>
  <c r="L83" i="9"/>
  <c r="K83" i="9"/>
  <c r="I83" i="9"/>
  <c r="N82" i="9"/>
  <c r="R82" i="9" s="1"/>
  <c r="L82" i="9"/>
  <c r="K82" i="9"/>
  <c r="I82" i="9"/>
  <c r="N81" i="9"/>
  <c r="L81" i="9"/>
  <c r="K81" i="9"/>
  <c r="I81" i="9"/>
  <c r="N80" i="9"/>
  <c r="L80" i="9"/>
  <c r="K80" i="9"/>
  <c r="I80" i="9"/>
  <c r="N79" i="9"/>
  <c r="R79" i="9" s="1"/>
  <c r="L79" i="9"/>
  <c r="K79" i="9"/>
  <c r="I79" i="9"/>
  <c r="N78" i="9"/>
  <c r="R78" i="9" s="1"/>
  <c r="L78" i="9"/>
  <c r="K78" i="9"/>
  <c r="I78" i="9"/>
  <c r="N77" i="9"/>
  <c r="L77" i="9"/>
  <c r="K77" i="9"/>
  <c r="I77" i="9"/>
  <c r="N76" i="9"/>
  <c r="L76" i="9"/>
  <c r="K76" i="9"/>
  <c r="I76" i="9"/>
  <c r="N75" i="9"/>
  <c r="R75" i="9" s="1"/>
  <c r="L75" i="9"/>
  <c r="K75" i="9"/>
  <c r="I75" i="9"/>
  <c r="N74" i="9"/>
  <c r="R74" i="9" s="1"/>
  <c r="L74" i="9"/>
  <c r="K74" i="9"/>
  <c r="I74" i="9"/>
  <c r="N73" i="9"/>
  <c r="L73" i="9"/>
  <c r="K73" i="9"/>
  <c r="I73" i="9"/>
  <c r="N72" i="9"/>
  <c r="L72" i="9"/>
  <c r="K72" i="9"/>
  <c r="I72" i="9"/>
  <c r="N71" i="9"/>
  <c r="L71" i="9"/>
  <c r="K71" i="9"/>
  <c r="I71" i="9"/>
  <c r="N70" i="9"/>
  <c r="L70" i="9"/>
  <c r="K70" i="9"/>
  <c r="I70" i="9"/>
  <c r="N69" i="9"/>
  <c r="R69" i="9" s="1"/>
  <c r="L69" i="9"/>
  <c r="K69" i="9"/>
  <c r="I69" i="9"/>
  <c r="N68" i="9"/>
  <c r="L68" i="9"/>
  <c r="K68" i="9"/>
  <c r="I68" i="9"/>
  <c r="N67" i="9"/>
  <c r="L67" i="9"/>
  <c r="K67" i="9"/>
  <c r="I67" i="9"/>
  <c r="N66" i="9"/>
  <c r="L66" i="9"/>
  <c r="K66" i="9"/>
  <c r="I66" i="9"/>
  <c r="N65" i="9"/>
  <c r="L65" i="9"/>
  <c r="K65" i="9"/>
  <c r="I65" i="9"/>
  <c r="N64" i="9"/>
  <c r="L64" i="9"/>
  <c r="K64" i="9"/>
  <c r="I64" i="9"/>
  <c r="N63" i="9"/>
  <c r="R63" i="9" s="1"/>
  <c r="L63" i="9"/>
  <c r="K63" i="9"/>
  <c r="I63" i="9"/>
  <c r="N62" i="9"/>
  <c r="L62" i="9"/>
  <c r="K62" i="9"/>
  <c r="I62" i="9"/>
  <c r="N61" i="9"/>
  <c r="L61" i="9"/>
  <c r="K61" i="9"/>
  <c r="I61" i="9"/>
  <c r="N60" i="9"/>
  <c r="L60" i="9"/>
  <c r="K60" i="9"/>
  <c r="I60" i="9"/>
  <c r="N59" i="9"/>
  <c r="L59" i="9"/>
  <c r="K59" i="9"/>
  <c r="I59" i="9"/>
  <c r="N58" i="9"/>
  <c r="L58" i="9"/>
  <c r="K58" i="9"/>
  <c r="R58" i="9"/>
  <c r="I58" i="9"/>
  <c r="N57" i="9"/>
  <c r="L57" i="9"/>
  <c r="K57" i="9"/>
  <c r="R57" i="9" s="1"/>
  <c r="I57" i="9"/>
  <c r="N56" i="9"/>
  <c r="L56" i="9"/>
  <c r="K56" i="9"/>
  <c r="R56" i="9" s="1"/>
  <c r="I56" i="9"/>
  <c r="N55" i="9"/>
  <c r="L55" i="9"/>
  <c r="K55" i="9"/>
  <c r="R55" i="9" s="1"/>
  <c r="I55" i="9"/>
  <c r="N54" i="9"/>
  <c r="L54" i="9"/>
  <c r="K54" i="9"/>
  <c r="R54" i="9" s="1"/>
  <c r="I54" i="9"/>
  <c r="N53" i="9"/>
  <c r="L53" i="9"/>
  <c r="K53" i="9"/>
  <c r="R53" i="9" s="1"/>
  <c r="I53" i="9"/>
  <c r="N52" i="9"/>
  <c r="L52" i="9"/>
  <c r="K52" i="9"/>
  <c r="I52" i="9"/>
  <c r="N51" i="9"/>
  <c r="L51" i="9"/>
  <c r="K51" i="9"/>
  <c r="I51" i="9"/>
  <c r="N50" i="9"/>
  <c r="L50" i="9"/>
  <c r="K50" i="9"/>
  <c r="I50" i="9"/>
  <c r="N49" i="9"/>
  <c r="L49" i="9"/>
  <c r="K49" i="9"/>
  <c r="I49" i="9"/>
  <c r="N48" i="9"/>
  <c r="L48" i="9"/>
  <c r="K48" i="9"/>
  <c r="I48" i="9"/>
  <c r="N47" i="9"/>
  <c r="L47" i="9"/>
  <c r="K47" i="9"/>
  <c r="I47" i="9"/>
  <c r="N46" i="9"/>
  <c r="L46" i="9"/>
  <c r="K46" i="9"/>
  <c r="I46" i="9"/>
  <c r="N45" i="9"/>
  <c r="L45" i="9"/>
  <c r="K45" i="9"/>
  <c r="I45" i="9"/>
  <c r="N44" i="9"/>
  <c r="L44" i="9"/>
  <c r="K44" i="9"/>
  <c r="I44" i="9"/>
  <c r="N43" i="9"/>
  <c r="L43" i="9"/>
  <c r="K43" i="9"/>
  <c r="I43" i="9"/>
  <c r="N42" i="9"/>
  <c r="L42" i="9"/>
  <c r="K42" i="9"/>
  <c r="I42" i="9"/>
  <c r="N41" i="9"/>
  <c r="L41" i="9"/>
  <c r="K41" i="9"/>
  <c r="R41" i="9" s="1"/>
  <c r="I41" i="9"/>
  <c r="N40" i="9"/>
  <c r="L40" i="9"/>
  <c r="K40" i="9"/>
  <c r="R40" i="9" s="1"/>
  <c r="I40" i="9"/>
  <c r="N39" i="9"/>
  <c r="L39" i="9"/>
  <c r="K39" i="9"/>
  <c r="R39" i="9" s="1"/>
  <c r="I39" i="9"/>
  <c r="N38" i="9"/>
  <c r="L38" i="9"/>
  <c r="K38" i="9"/>
  <c r="I38" i="9"/>
  <c r="N37" i="9"/>
  <c r="L37" i="9"/>
  <c r="K37" i="9"/>
  <c r="R37" i="9" s="1"/>
  <c r="I37" i="9"/>
  <c r="N36" i="9"/>
  <c r="L36" i="9"/>
  <c r="K36" i="9"/>
  <c r="R36" i="9" s="1"/>
  <c r="I36" i="9"/>
  <c r="N35" i="9"/>
  <c r="L35" i="9"/>
  <c r="K35" i="9"/>
  <c r="R35" i="9" s="1"/>
  <c r="I35" i="9"/>
  <c r="N34" i="9"/>
  <c r="L34" i="9"/>
  <c r="K34" i="9"/>
  <c r="R34" i="9" s="1"/>
  <c r="I34" i="9"/>
  <c r="N33" i="9"/>
  <c r="L33" i="9"/>
  <c r="K33" i="9"/>
  <c r="I33" i="9"/>
  <c r="N32" i="9"/>
  <c r="L32" i="9"/>
  <c r="K32" i="9"/>
  <c r="I32" i="9"/>
  <c r="N31" i="9"/>
  <c r="L31" i="9"/>
  <c r="K31" i="9"/>
  <c r="R31" i="9" s="1"/>
  <c r="I31" i="9"/>
  <c r="N30" i="9"/>
  <c r="L30" i="9"/>
  <c r="K30" i="9"/>
  <c r="I30" i="9"/>
  <c r="N29" i="9"/>
  <c r="L29" i="9"/>
  <c r="K29" i="9"/>
  <c r="I29" i="9"/>
  <c r="N28" i="9"/>
  <c r="L28" i="9"/>
  <c r="K28" i="9"/>
  <c r="I28" i="9"/>
  <c r="N27" i="9"/>
  <c r="L27" i="9"/>
  <c r="K27" i="9"/>
  <c r="I27" i="9"/>
  <c r="N26" i="9"/>
  <c r="L26" i="9"/>
  <c r="K26" i="9"/>
  <c r="I26" i="9"/>
  <c r="N25" i="9"/>
  <c r="L25" i="9"/>
  <c r="K25" i="9"/>
  <c r="I25" i="9"/>
  <c r="N24" i="9"/>
  <c r="L24" i="9"/>
  <c r="K24" i="9"/>
  <c r="I24" i="9"/>
  <c r="N23" i="9"/>
  <c r="L23" i="9"/>
  <c r="K23" i="9"/>
  <c r="I23" i="9"/>
  <c r="N22" i="9"/>
  <c r="L22" i="9"/>
  <c r="K22" i="9"/>
  <c r="I22" i="9"/>
  <c r="N21" i="9"/>
  <c r="L21" i="9"/>
  <c r="K21" i="9"/>
  <c r="R21" i="9" s="1"/>
  <c r="I21" i="9"/>
  <c r="N20" i="9"/>
  <c r="L20" i="9"/>
  <c r="K20" i="9"/>
  <c r="I20" i="9"/>
  <c r="N19" i="9"/>
  <c r="L19" i="9"/>
  <c r="K19" i="9"/>
  <c r="R19" i="9" s="1"/>
  <c r="I19" i="9"/>
  <c r="N18" i="9"/>
  <c r="L18" i="9"/>
  <c r="K18" i="9"/>
  <c r="I18" i="9"/>
  <c r="N17" i="9"/>
  <c r="L17" i="9"/>
  <c r="K17" i="9"/>
  <c r="R17" i="9" s="1"/>
  <c r="I17" i="9"/>
  <c r="N16" i="9"/>
  <c r="L16" i="9"/>
  <c r="K16" i="9"/>
  <c r="I16" i="9"/>
  <c r="A12" i="9"/>
  <c r="N15" i="9"/>
  <c r="L15" i="9"/>
  <c r="K15" i="9"/>
  <c r="I15" i="9"/>
  <c r="N14" i="9"/>
  <c r="L14" i="9"/>
  <c r="K14" i="9"/>
  <c r="I14" i="9"/>
  <c r="N13" i="9"/>
  <c r="L13" i="9"/>
  <c r="K13" i="9"/>
  <c r="I13" i="9"/>
  <c r="N12" i="9"/>
  <c r="L12" i="9"/>
  <c r="K12" i="9"/>
  <c r="I12" i="9"/>
  <c r="N10" i="9"/>
  <c r="L10" i="9"/>
  <c r="K10" i="9"/>
  <c r="I10" i="9"/>
  <c r="I11" i="9"/>
  <c r="I9" i="9"/>
  <c r="I8" i="9"/>
  <c r="R76" i="9"/>
  <c r="R77" i="9"/>
  <c r="R80" i="9"/>
  <c r="R81" i="9"/>
  <c r="R85" i="9"/>
  <c r="R86" i="9"/>
  <c r="R18" i="9"/>
  <c r="R84" i="9"/>
  <c r="I3" i="31"/>
  <c r="I2" i="31"/>
  <c r="G4" i="15"/>
  <c r="G2" i="15"/>
  <c r="L9" i="9"/>
  <c r="L11" i="9"/>
  <c r="L8" i="9"/>
  <c r="H10" i="30"/>
  <c r="I10" i="30" s="1"/>
  <c r="H11" i="30"/>
  <c r="I11" i="30" s="1"/>
  <c r="H12" i="30"/>
  <c r="I12" i="30" s="1"/>
  <c r="H13" i="30"/>
  <c r="I13" i="30"/>
  <c r="H14" i="30"/>
  <c r="I14" i="30" s="1"/>
  <c r="H15" i="30"/>
  <c r="I15" i="30" s="1"/>
  <c r="H16" i="30"/>
  <c r="I16" i="30" s="1"/>
  <c r="H17" i="30"/>
  <c r="I17" i="30" s="1"/>
  <c r="H18" i="30"/>
  <c r="I18" i="30" s="1"/>
  <c r="H19" i="30"/>
  <c r="I19" i="30" s="1"/>
  <c r="H20" i="30"/>
  <c r="I20" i="30" s="1"/>
  <c r="H21" i="30"/>
  <c r="I21" i="30" s="1"/>
  <c r="H22" i="30"/>
  <c r="I22" i="30" s="1"/>
  <c r="H23" i="30"/>
  <c r="I23" i="30" s="1"/>
  <c r="H24" i="30"/>
  <c r="I24" i="30" s="1"/>
  <c r="H25" i="30"/>
  <c r="I25" i="30" s="1"/>
  <c r="H26" i="30"/>
  <c r="I26" i="30" s="1"/>
  <c r="H27" i="30"/>
  <c r="I27" i="30" s="1"/>
  <c r="H28" i="30"/>
  <c r="I28" i="30" s="1"/>
  <c r="F2" i="37"/>
  <c r="F1" i="37"/>
  <c r="H9" i="15"/>
  <c r="H10" i="15"/>
  <c r="H11" i="15"/>
  <c r="H12" i="15"/>
  <c r="H13" i="15"/>
  <c r="H14" i="15"/>
  <c r="H15" i="15"/>
  <c r="H16" i="15"/>
  <c r="H17" i="15"/>
  <c r="H18" i="15"/>
  <c r="H19" i="15"/>
  <c r="H20" i="15"/>
  <c r="H21" i="15"/>
  <c r="H22" i="15"/>
  <c r="H23" i="15"/>
  <c r="M23" i="15" s="1"/>
  <c r="D64" i="9" s="1"/>
  <c r="T64" i="9" s="1"/>
  <c r="T65" i="9" s="1"/>
  <c r="H24" i="15"/>
  <c r="H25" i="15"/>
  <c r="H26" i="15"/>
  <c r="H27" i="15"/>
  <c r="M27" i="15" s="1"/>
  <c r="H28" i="15"/>
  <c r="L9" i="15"/>
  <c r="K10" i="15"/>
  <c r="L10" i="15"/>
  <c r="K11" i="15"/>
  <c r="L11" i="15"/>
  <c r="K12" i="15"/>
  <c r="L12" i="15"/>
  <c r="K13" i="15"/>
  <c r="L13" i="15"/>
  <c r="K14" i="15"/>
  <c r="L14" i="15"/>
  <c r="K15" i="15"/>
  <c r="M15" i="15" s="1"/>
  <c r="D32" i="9" s="1"/>
  <c r="T32" i="9" s="1"/>
  <c r="T33" i="9" s="1"/>
  <c r="T34" i="9" s="1"/>
  <c r="T35" i="9" s="1"/>
  <c r="L15" i="15"/>
  <c r="K16" i="15"/>
  <c r="L16" i="15"/>
  <c r="K17" i="15"/>
  <c r="M17" i="15" s="1"/>
  <c r="D17" i="36" s="1"/>
  <c r="L17" i="15"/>
  <c r="K18" i="15"/>
  <c r="L18" i="15"/>
  <c r="K19" i="15"/>
  <c r="L19" i="15"/>
  <c r="K20" i="15"/>
  <c r="L20" i="15"/>
  <c r="K21" i="15"/>
  <c r="L21" i="15"/>
  <c r="K22" i="15"/>
  <c r="L22" i="15"/>
  <c r="K23" i="15"/>
  <c r="L23" i="15"/>
  <c r="K24" i="15"/>
  <c r="L24" i="15"/>
  <c r="K25" i="15"/>
  <c r="L25" i="15"/>
  <c r="K26" i="15"/>
  <c r="L26" i="15"/>
  <c r="K27" i="15"/>
  <c r="L27" i="15"/>
  <c r="K28" i="15"/>
  <c r="L28" i="15"/>
  <c r="K9" i="15"/>
  <c r="I10" i="15"/>
  <c r="I11" i="15"/>
  <c r="I12" i="15"/>
  <c r="I13" i="15"/>
  <c r="I14" i="15"/>
  <c r="I15" i="15"/>
  <c r="I16" i="15"/>
  <c r="I17" i="15"/>
  <c r="I18" i="15"/>
  <c r="I19" i="15"/>
  <c r="I20" i="15"/>
  <c r="I21" i="15"/>
  <c r="I22" i="15"/>
  <c r="I23" i="15"/>
  <c r="I24" i="15"/>
  <c r="I25" i="15"/>
  <c r="I26" i="15"/>
  <c r="I27" i="15"/>
  <c r="I28" i="15"/>
  <c r="I9" i="15"/>
  <c r="D9" i="15"/>
  <c r="E9" i="15" s="1"/>
  <c r="C9" i="36" s="1"/>
  <c r="D10" i="15"/>
  <c r="F10" i="15" s="1"/>
  <c r="C10" i="31" s="1"/>
  <c r="D11" i="15"/>
  <c r="E11" i="15" s="1"/>
  <c r="D12" i="15"/>
  <c r="E12" i="15" s="1"/>
  <c r="D13" i="15"/>
  <c r="E13" i="15" s="1"/>
  <c r="D14" i="15"/>
  <c r="F14" i="15" s="1"/>
  <c r="C14" i="31" s="1"/>
  <c r="D15" i="15"/>
  <c r="F15" i="15" s="1"/>
  <c r="C15" i="31" s="1"/>
  <c r="D16" i="15"/>
  <c r="E16" i="15" s="1"/>
  <c r="C36" i="9" s="1"/>
  <c r="D17" i="15"/>
  <c r="F17" i="15" s="1"/>
  <c r="C17" i="31" s="1"/>
  <c r="E17" i="36" s="1"/>
  <c r="D18" i="15"/>
  <c r="E18" i="15" s="1"/>
  <c r="D19" i="15"/>
  <c r="E19" i="15" s="1"/>
  <c r="C19" i="36" s="1"/>
  <c r="D20" i="15"/>
  <c r="F20" i="15" s="1"/>
  <c r="C20" i="31" s="1"/>
  <c r="D21" i="15"/>
  <c r="D22" i="15"/>
  <c r="F22" i="15" s="1"/>
  <c r="C22" i="31" s="1"/>
  <c r="D23" i="15"/>
  <c r="D24" i="15"/>
  <c r="E24" i="15" s="1"/>
  <c r="D25" i="15"/>
  <c r="E25" i="15" s="1"/>
  <c r="D26" i="15"/>
  <c r="E26" i="15" s="1"/>
  <c r="D27" i="15"/>
  <c r="E27" i="15" s="1"/>
  <c r="D28" i="15"/>
  <c r="E28" i="15" s="1"/>
  <c r="E21" i="15"/>
  <c r="C56" i="9" s="1"/>
  <c r="E17" i="15"/>
  <c r="C40" i="9" s="1"/>
  <c r="E20" i="15"/>
  <c r="C20" i="36" s="1"/>
  <c r="E23" i="15"/>
  <c r="C64" i="9" s="1"/>
  <c r="F9" i="15"/>
  <c r="C9" i="31" s="1"/>
  <c r="E9" i="36" s="1"/>
  <c r="E10" i="30"/>
  <c r="B12" i="9" s="1"/>
  <c r="E11" i="30"/>
  <c r="B16" i="9" s="1"/>
  <c r="E12" i="30"/>
  <c r="B20" i="9" s="1"/>
  <c r="E13" i="30"/>
  <c r="B24" i="9" s="1"/>
  <c r="E14" i="30"/>
  <c r="B28" i="9" s="1"/>
  <c r="E15" i="30"/>
  <c r="B32" i="9" s="1"/>
  <c r="E16" i="30"/>
  <c r="B36" i="9" s="1"/>
  <c r="E17" i="30"/>
  <c r="B40" i="9" s="1"/>
  <c r="E18" i="30"/>
  <c r="B44" i="9" s="1"/>
  <c r="E19" i="30"/>
  <c r="B48" i="9" s="1"/>
  <c r="E20" i="30"/>
  <c r="B52" i="9" s="1"/>
  <c r="E21" i="30"/>
  <c r="B56" i="9" s="1"/>
  <c r="E22" i="30"/>
  <c r="B60" i="9" s="1"/>
  <c r="E23" i="30"/>
  <c r="B64" i="9" s="1"/>
  <c r="E24" i="30"/>
  <c r="B68" i="9" s="1"/>
  <c r="E25" i="30"/>
  <c r="B72" i="9" s="1"/>
  <c r="E26" i="30"/>
  <c r="B76" i="9" s="1"/>
  <c r="E27" i="30"/>
  <c r="B80" i="9" s="1"/>
  <c r="E28" i="30"/>
  <c r="B84" i="9" s="1"/>
  <c r="E9" i="30"/>
  <c r="B9" i="15" s="1"/>
  <c r="B28" i="15"/>
  <c r="D2" i="33"/>
  <c r="D1" i="33"/>
  <c r="D2" i="36"/>
  <c r="D1" i="36"/>
  <c r="D2" i="35"/>
  <c r="D1" i="35"/>
  <c r="D2" i="9"/>
  <c r="D1" i="9"/>
  <c r="D2" i="31"/>
  <c r="D1" i="31"/>
  <c r="D2" i="15"/>
  <c r="D2" i="20"/>
  <c r="D1" i="20"/>
  <c r="A28" i="36"/>
  <c r="B27" i="36"/>
  <c r="A27" i="36"/>
  <c r="A26" i="36"/>
  <c r="A25" i="36"/>
  <c r="A24" i="36"/>
  <c r="A23" i="36"/>
  <c r="A22" i="36"/>
  <c r="A21" i="36"/>
  <c r="A20" i="36"/>
  <c r="A19" i="36"/>
  <c r="A18" i="36"/>
  <c r="A17" i="36"/>
  <c r="A16" i="36"/>
  <c r="A15" i="36"/>
  <c r="A14" i="36"/>
  <c r="A13" i="36"/>
  <c r="A12" i="36"/>
  <c r="A11" i="36"/>
  <c r="A10" i="36"/>
  <c r="A9" i="36"/>
  <c r="A28" i="35"/>
  <c r="A27" i="35"/>
  <c r="B26" i="35"/>
  <c r="A26" i="35"/>
  <c r="A25" i="35"/>
  <c r="A24" i="35"/>
  <c r="A23" i="35"/>
  <c r="A22" i="35"/>
  <c r="A21" i="35"/>
  <c r="A20" i="35"/>
  <c r="A19" i="35"/>
  <c r="A18" i="35"/>
  <c r="A17" i="35"/>
  <c r="A16" i="35"/>
  <c r="A15" i="35"/>
  <c r="A14" i="35"/>
  <c r="A13" i="35"/>
  <c r="A12" i="35"/>
  <c r="A11" i="35"/>
  <c r="A10" i="35"/>
  <c r="A9" i="35"/>
  <c r="N8" i="9"/>
  <c r="N9" i="9"/>
  <c r="N11" i="9"/>
  <c r="A8" i="9"/>
  <c r="K9" i="9"/>
  <c r="K11" i="9"/>
  <c r="K8" i="9"/>
  <c r="R11" i="9"/>
  <c r="F11" i="15"/>
  <c r="C11" i="31" s="1"/>
  <c r="F19" i="15"/>
  <c r="C19" i="31" s="1"/>
  <c r="F21" i="15"/>
  <c r="C21" i="31" s="1"/>
  <c r="F23" i="15"/>
  <c r="C23" i="31" s="1"/>
  <c r="F24" i="15"/>
  <c r="C24" i="31" s="1"/>
  <c r="F25" i="15"/>
  <c r="C25" i="31" s="1"/>
  <c r="A10" i="31"/>
  <c r="A11" i="31"/>
  <c r="A9" i="31"/>
  <c r="A12" i="31"/>
  <c r="A13" i="31"/>
  <c r="A14" i="31"/>
  <c r="A15" i="31"/>
  <c r="B15" i="31"/>
  <c r="A16" i="31"/>
  <c r="A17" i="31"/>
  <c r="A18" i="31"/>
  <c r="A19" i="31"/>
  <c r="A20" i="31"/>
  <c r="A21" i="31"/>
  <c r="A22" i="31"/>
  <c r="B22" i="31"/>
  <c r="A23" i="31"/>
  <c r="A24" i="31"/>
  <c r="A25" i="31"/>
  <c r="A26" i="31"/>
  <c r="A27" i="31"/>
  <c r="A28" i="31"/>
  <c r="A17" i="15"/>
  <c r="A18" i="15"/>
  <c r="A19" i="15"/>
  <c r="A20" i="15"/>
  <c r="B20" i="15"/>
  <c r="A21" i="15"/>
  <c r="A22" i="15"/>
  <c r="A23" i="15"/>
  <c r="A24" i="15"/>
  <c r="A25" i="15"/>
  <c r="A26" i="15"/>
  <c r="B26" i="15"/>
  <c r="A27" i="15"/>
  <c r="A28" i="15"/>
  <c r="A16" i="15"/>
  <c r="B15" i="15"/>
  <c r="A15" i="15"/>
  <c r="A14" i="15"/>
  <c r="A13" i="15"/>
  <c r="A12" i="15"/>
  <c r="A11" i="15"/>
  <c r="A10" i="15"/>
  <c r="A9" i="15"/>
  <c r="D80" i="9" l="1"/>
  <c r="N27" i="15"/>
  <c r="D27" i="31" s="1"/>
  <c r="F27" i="36" s="1"/>
  <c r="D27" i="36"/>
  <c r="C24" i="36"/>
  <c r="C68" i="9"/>
  <c r="C27" i="36"/>
  <c r="C80" i="9"/>
  <c r="B22" i="15"/>
  <c r="F28" i="15"/>
  <c r="C28" i="31" s="1"/>
  <c r="B14" i="15"/>
  <c r="F16" i="15"/>
  <c r="C16" i="31" s="1"/>
  <c r="E16" i="36" s="1"/>
  <c r="B26" i="36"/>
  <c r="M16" i="15"/>
  <c r="M26" i="15"/>
  <c r="R10" i="9"/>
  <c r="R13" i="9"/>
  <c r="R42" i="9"/>
  <c r="R43" i="9"/>
  <c r="R47" i="9"/>
  <c r="R49" i="9"/>
  <c r="B22" i="36"/>
  <c r="B14" i="31"/>
  <c r="F27" i="15"/>
  <c r="C27" i="31" s="1"/>
  <c r="E15" i="15"/>
  <c r="M24" i="15"/>
  <c r="M20" i="15"/>
  <c r="B26" i="31"/>
  <c r="F12" i="15"/>
  <c r="C12" i="31" s="1"/>
  <c r="E12" i="36" s="1"/>
  <c r="B22" i="35"/>
  <c r="R20" i="9"/>
  <c r="R22" i="9"/>
  <c r="R26" i="9"/>
  <c r="R27" i="9"/>
  <c r="R59" i="9"/>
  <c r="R61" i="9"/>
  <c r="R62" i="9"/>
  <c r="C84" i="9"/>
  <c r="C28" i="36"/>
  <c r="D76" i="9"/>
  <c r="D26" i="36"/>
  <c r="M18" i="15"/>
  <c r="B28" i="31"/>
  <c r="B28" i="35"/>
  <c r="B25" i="36"/>
  <c r="B25" i="15"/>
  <c r="C48" i="9"/>
  <c r="B25" i="31"/>
  <c r="F13" i="15"/>
  <c r="C13" i="31" s="1"/>
  <c r="E13" i="36" s="1"/>
  <c r="R8" i="9"/>
  <c r="C21" i="36"/>
  <c r="C52" i="9"/>
  <c r="S52" i="9" s="1"/>
  <c r="D23" i="36"/>
  <c r="D15" i="36"/>
  <c r="C17" i="36"/>
  <c r="S80" i="9"/>
  <c r="S81" i="9" s="1"/>
  <c r="S82" i="9" s="1"/>
  <c r="S83" i="9" s="1"/>
  <c r="U80" i="9" s="1"/>
  <c r="M9" i="15"/>
  <c r="D9" i="36" s="1"/>
  <c r="R12" i="9"/>
  <c r="R14" i="9"/>
  <c r="R15" i="9"/>
  <c r="R23" i="9"/>
  <c r="R24" i="9"/>
  <c r="R25" i="9"/>
  <c r="R33" i="9"/>
  <c r="R45" i="9"/>
  <c r="R46" i="9"/>
  <c r="R65" i="9"/>
  <c r="R66" i="9"/>
  <c r="R67" i="9"/>
  <c r="R68" i="9"/>
  <c r="M22" i="15"/>
  <c r="T80" i="9"/>
  <c r="T81" i="9" s="1"/>
  <c r="T82" i="9" s="1"/>
  <c r="T83" i="9" s="1"/>
  <c r="I27" i="36" s="1"/>
  <c r="K27" i="36" s="1"/>
  <c r="B25" i="35"/>
  <c r="B27" i="35"/>
  <c r="B17" i="36"/>
  <c r="B28" i="36"/>
  <c r="R29" i="9"/>
  <c r="R30" i="9"/>
  <c r="R38" i="9"/>
  <c r="R50" i="9"/>
  <c r="R51" i="9"/>
  <c r="R52" i="9"/>
  <c r="R70" i="9"/>
  <c r="R71" i="9"/>
  <c r="R72" i="9"/>
  <c r="R73" i="9"/>
  <c r="C44" i="9"/>
  <c r="C18" i="36"/>
  <c r="D18" i="36"/>
  <c r="N18" i="15"/>
  <c r="D18" i="31" s="1"/>
  <c r="F18" i="36" s="1"/>
  <c r="C76" i="9"/>
  <c r="S76" i="9" s="1"/>
  <c r="S77" i="9" s="1"/>
  <c r="S78" i="9" s="1"/>
  <c r="S79" i="9" s="1"/>
  <c r="C26" i="36"/>
  <c r="D52" i="9"/>
  <c r="D20" i="36"/>
  <c r="D22" i="36"/>
  <c r="N22" i="15"/>
  <c r="D22" i="31" s="1"/>
  <c r="F22" i="36" s="1"/>
  <c r="D60" i="9"/>
  <c r="D68" i="9"/>
  <c r="T68" i="9" s="1"/>
  <c r="T69" i="9" s="1"/>
  <c r="T70" i="9" s="1"/>
  <c r="T71" i="9" s="1"/>
  <c r="I24" i="36" s="1"/>
  <c r="K24" i="36" s="1"/>
  <c r="D24" i="36"/>
  <c r="N24" i="15"/>
  <c r="D24" i="31" s="1"/>
  <c r="F24" i="36" s="1"/>
  <c r="D36" i="9"/>
  <c r="T36" i="9" s="1"/>
  <c r="T37" i="9" s="1"/>
  <c r="T38" i="9" s="1"/>
  <c r="T39" i="9" s="1"/>
  <c r="D16" i="35" s="1"/>
  <c r="F16" i="35" s="1"/>
  <c r="N16" i="15"/>
  <c r="D16" i="31" s="1"/>
  <c r="D16" i="36"/>
  <c r="B24" i="31"/>
  <c r="T66" i="9"/>
  <c r="T67" i="9" s="1"/>
  <c r="V64" i="9" s="1"/>
  <c r="E22" i="15"/>
  <c r="M21" i="15"/>
  <c r="M13" i="15"/>
  <c r="N13" i="15" s="1"/>
  <c r="D13" i="31" s="1"/>
  <c r="F13" i="36" s="1"/>
  <c r="R16" i="9"/>
  <c r="R32" i="9"/>
  <c r="R48" i="9"/>
  <c r="R64" i="9"/>
  <c r="S64" i="9" s="1"/>
  <c r="S65" i="9" s="1"/>
  <c r="S66" i="9" s="1"/>
  <c r="S67" i="9" s="1"/>
  <c r="F26" i="15"/>
  <c r="C26" i="31" s="1"/>
  <c r="E26" i="31" s="1"/>
  <c r="G26" i="36" s="1"/>
  <c r="F18" i="15"/>
  <c r="C18" i="31" s="1"/>
  <c r="E18" i="31" s="1"/>
  <c r="G18" i="36" s="1"/>
  <c r="B15" i="36"/>
  <c r="D40" i="9"/>
  <c r="T40" i="9" s="1"/>
  <c r="T41" i="9" s="1"/>
  <c r="T42" i="9" s="1"/>
  <c r="T43" i="9" s="1"/>
  <c r="D17" i="35" s="1"/>
  <c r="F17" i="35" s="1"/>
  <c r="E10" i="15"/>
  <c r="C12" i="9" s="1"/>
  <c r="S12" i="9" s="1"/>
  <c r="S13" i="9" s="1"/>
  <c r="S14" i="9" s="1"/>
  <c r="S15" i="9" s="1"/>
  <c r="U12" i="9" s="1"/>
  <c r="E14" i="15"/>
  <c r="S84" i="9"/>
  <c r="S85" i="9" s="1"/>
  <c r="S86" i="9" s="1"/>
  <c r="S87" i="9" s="1"/>
  <c r="R28" i="9"/>
  <c r="R44" i="9"/>
  <c r="S44" i="9" s="1"/>
  <c r="S45" i="9" s="1"/>
  <c r="S46" i="9" s="1"/>
  <c r="S47" i="9" s="1"/>
  <c r="R60" i="9"/>
  <c r="B27" i="15"/>
  <c r="B20" i="35"/>
  <c r="B20" i="36"/>
  <c r="N26" i="15"/>
  <c r="D26" i="31" s="1"/>
  <c r="F26" i="36" s="1"/>
  <c r="B27" i="31"/>
  <c r="B20" i="31"/>
  <c r="B15" i="35"/>
  <c r="N15" i="15"/>
  <c r="D15" i="31" s="1"/>
  <c r="F15" i="36" s="1"/>
  <c r="N23" i="15"/>
  <c r="D23" i="31" s="1"/>
  <c r="F23" i="36" s="1"/>
  <c r="T76" i="9"/>
  <c r="T77" i="9" s="1"/>
  <c r="T78" i="9" s="1"/>
  <c r="T79" i="9" s="1"/>
  <c r="I26" i="36" s="1"/>
  <c r="K26" i="36" s="1"/>
  <c r="S68" i="9"/>
  <c r="S69" i="9" s="1"/>
  <c r="S70" i="9" s="1"/>
  <c r="S71" i="9" s="1"/>
  <c r="U68" i="9" s="1"/>
  <c r="S56" i="9"/>
  <c r="S57" i="9" s="1"/>
  <c r="S58" i="9" s="1"/>
  <c r="S59" i="9" s="1"/>
  <c r="H21" i="36" s="1"/>
  <c r="J21" i="36" s="1"/>
  <c r="S53" i="9"/>
  <c r="S54" i="9" s="1"/>
  <c r="S55" i="9" s="1"/>
  <c r="U52" i="9" s="1"/>
  <c r="T52" i="9"/>
  <c r="T53" i="9" s="1"/>
  <c r="T54" i="9" s="1"/>
  <c r="T55" i="9" s="1"/>
  <c r="D20" i="35" s="1"/>
  <c r="F20" i="35" s="1"/>
  <c r="S48" i="9"/>
  <c r="S49" i="9" s="1"/>
  <c r="S50" i="9" s="1"/>
  <c r="S51" i="9" s="1"/>
  <c r="U48" i="9" s="1"/>
  <c r="S40" i="9"/>
  <c r="S41" i="9" s="1"/>
  <c r="S42" i="9" s="1"/>
  <c r="S43" i="9" s="1"/>
  <c r="S36" i="9"/>
  <c r="S37" i="9" s="1"/>
  <c r="S38" i="9" s="1"/>
  <c r="S39" i="9" s="1"/>
  <c r="H16" i="36" s="1"/>
  <c r="J16" i="36" s="1"/>
  <c r="R9" i="9"/>
  <c r="M28" i="15"/>
  <c r="D84" i="9" s="1"/>
  <c r="T84" i="9" s="1"/>
  <c r="T85" i="9" s="1"/>
  <c r="T86" i="9" s="1"/>
  <c r="T87" i="9" s="1"/>
  <c r="D28" i="36"/>
  <c r="E28" i="36"/>
  <c r="C28" i="35"/>
  <c r="E28" i="35" s="1"/>
  <c r="H28" i="36"/>
  <c r="J28" i="36" s="1"/>
  <c r="U84" i="9"/>
  <c r="V80" i="9"/>
  <c r="E27" i="31"/>
  <c r="G27" i="36" s="1"/>
  <c r="E27" i="36"/>
  <c r="C27" i="35"/>
  <c r="E27" i="35" s="1"/>
  <c r="V76" i="9"/>
  <c r="U76" i="9"/>
  <c r="H26" i="36"/>
  <c r="J26" i="36" s="1"/>
  <c r="C26" i="35"/>
  <c r="E26" i="35" s="1"/>
  <c r="M25" i="15"/>
  <c r="N25" i="15" s="1"/>
  <c r="D25" i="31" s="1"/>
  <c r="F25" i="36" s="1"/>
  <c r="D72" i="9"/>
  <c r="T72" i="9" s="1"/>
  <c r="T73" i="9" s="1"/>
  <c r="T74" i="9" s="1"/>
  <c r="T75" i="9" s="1"/>
  <c r="C25" i="36"/>
  <c r="C72" i="9"/>
  <c r="E25" i="36"/>
  <c r="V68" i="9"/>
  <c r="E24" i="31"/>
  <c r="G24" i="36" s="1"/>
  <c r="E24" i="36"/>
  <c r="E23" i="31"/>
  <c r="G23" i="36" s="1"/>
  <c r="E23" i="36"/>
  <c r="C23" i="36"/>
  <c r="E22" i="31"/>
  <c r="G22" i="36" s="1"/>
  <c r="E22" i="36"/>
  <c r="D56" i="9"/>
  <c r="T56" i="9" s="1"/>
  <c r="T57" i="9" s="1"/>
  <c r="T58" i="9" s="1"/>
  <c r="T59" i="9" s="1"/>
  <c r="D21" i="36"/>
  <c r="N21" i="15"/>
  <c r="D21" i="31" s="1"/>
  <c r="F21" i="36" s="1"/>
  <c r="E21" i="36"/>
  <c r="C21" i="35"/>
  <c r="E21" i="35" s="1"/>
  <c r="U56" i="9"/>
  <c r="N20" i="15"/>
  <c r="D20" i="31" s="1"/>
  <c r="F20" i="36" s="1"/>
  <c r="E20" i="36"/>
  <c r="C20" i="35"/>
  <c r="E20" i="35" s="1"/>
  <c r="M19" i="15"/>
  <c r="D48" i="9" s="1"/>
  <c r="T48" i="9" s="1"/>
  <c r="T49" i="9" s="1"/>
  <c r="T50" i="9" s="1"/>
  <c r="T51" i="9" s="1"/>
  <c r="E19" i="36"/>
  <c r="D44" i="9"/>
  <c r="T44" i="9" s="1"/>
  <c r="T45" i="9" s="1"/>
  <c r="T46" i="9" s="1"/>
  <c r="T47" i="9" s="1"/>
  <c r="V44" i="9" s="1"/>
  <c r="V40" i="9"/>
  <c r="I17" i="36"/>
  <c r="K17" i="36" s="1"/>
  <c r="N17" i="15"/>
  <c r="D17" i="31" s="1"/>
  <c r="U40" i="9"/>
  <c r="H17" i="36"/>
  <c r="J17" i="36" s="1"/>
  <c r="L17" i="36" s="1"/>
  <c r="N17" i="36" s="1"/>
  <c r="M17" i="36" s="1"/>
  <c r="P17" i="36" s="1"/>
  <c r="C17" i="35"/>
  <c r="E17" i="35" s="1"/>
  <c r="C16" i="35"/>
  <c r="E16" i="35" s="1"/>
  <c r="U36" i="9"/>
  <c r="C16" i="36"/>
  <c r="I15" i="36"/>
  <c r="K15" i="36" s="1"/>
  <c r="D15" i="35"/>
  <c r="F15" i="35" s="1"/>
  <c r="V32" i="9"/>
  <c r="E15" i="31"/>
  <c r="G15" i="36" s="1"/>
  <c r="E15" i="36"/>
  <c r="M14" i="15"/>
  <c r="D28" i="9" s="1"/>
  <c r="T28" i="9" s="1"/>
  <c r="T29" i="9" s="1"/>
  <c r="T30" i="9" s="1"/>
  <c r="T31" i="9" s="1"/>
  <c r="N14" i="15"/>
  <c r="D14" i="31" s="1"/>
  <c r="F14" i="36" s="1"/>
  <c r="E14" i="36"/>
  <c r="D24" i="9"/>
  <c r="T24" i="9" s="1"/>
  <c r="T25" i="9" s="1"/>
  <c r="T26" i="9" s="1"/>
  <c r="T27" i="9" s="1"/>
  <c r="D13" i="36"/>
  <c r="C24" i="9"/>
  <c r="S24" i="9" s="1"/>
  <c r="S25" i="9" s="1"/>
  <c r="S26" i="9" s="1"/>
  <c r="S27" i="9" s="1"/>
  <c r="C13" i="36"/>
  <c r="M12" i="15"/>
  <c r="D20" i="9" s="1"/>
  <c r="T20" i="9" s="1"/>
  <c r="T21" i="9" s="1"/>
  <c r="T22" i="9" s="1"/>
  <c r="T23" i="9" s="1"/>
  <c r="C20" i="9"/>
  <c r="S20" i="9" s="1"/>
  <c r="S21" i="9" s="1"/>
  <c r="S22" i="9" s="1"/>
  <c r="S23" i="9" s="1"/>
  <c r="C12" i="36"/>
  <c r="M11" i="15"/>
  <c r="D16" i="9" s="1"/>
  <c r="T16" i="9" s="1"/>
  <c r="T17" i="9" s="1"/>
  <c r="T18" i="9" s="1"/>
  <c r="T19" i="9" s="1"/>
  <c r="B24" i="35"/>
  <c r="B24" i="15"/>
  <c r="B24" i="36"/>
  <c r="B23" i="15"/>
  <c r="B23" i="31"/>
  <c r="B23" i="35"/>
  <c r="B23" i="36"/>
  <c r="B21" i="15"/>
  <c r="B21" i="36"/>
  <c r="B21" i="31"/>
  <c r="B21" i="35"/>
  <c r="B19" i="15"/>
  <c r="B19" i="31"/>
  <c r="B19" i="35"/>
  <c r="B19" i="36"/>
  <c r="B18" i="31"/>
  <c r="B18" i="35"/>
  <c r="B18" i="15"/>
  <c r="B18" i="36"/>
  <c r="B17" i="15"/>
  <c r="B17" i="31"/>
  <c r="B17" i="35"/>
  <c r="B16" i="15"/>
  <c r="B16" i="31"/>
  <c r="B16" i="35"/>
  <c r="B16" i="36"/>
  <c r="B14" i="36"/>
  <c r="B14" i="35"/>
  <c r="B13" i="15"/>
  <c r="B13" i="31"/>
  <c r="B13" i="35"/>
  <c r="B13" i="36"/>
  <c r="B12" i="15"/>
  <c r="B12" i="36"/>
  <c r="B12" i="31"/>
  <c r="B12" i="35"/>
  <c r="B11" i="31"/>
  <c r="M10" i="15"/>
  <c r="D10" i="36" s="1"/>
  <c r="B10" i="31"/>
  <c r="B10" i="35"/>
  <c r="B10" i="36"/>
  <c r="D11" i="36"/>
  <c r="B10" i="15"/>
  <c r="B11" i="15"/>
  <c r="B9" i="31"/>
  <c r="B8" i="9"/>
  <c r="N11" i="15"/>
  <c r="D11" i="31" s="1"/>
  <c r="F11" i="36" s="1"/>
  <c r="E11" i="36"/>
  <c r="C11" i="36"/>
  <c r="C16" i="9"/>
  <c r="D12" i="9"/>
  <c r="T12" i="9" s="1"/>
  <c r="T13" i="9" s="1"/>
  <c r="T14" i="9" s="1"/>
  <c r="T15" i="9" s="1"/>
  <c r="V12" i="9" s="1"/>
  <c r="E10" i="36"/>
  <c r="C8" i="9"/>
  <c r="S8" i="9" s="1"/>
  <c r="S9" i="9" s="1"/>
  <c r="S10" i="9" s="1"/>
  <c r="S11" i="9" s="1"/>
  <c r="B9" i="35"/>
  <c r="B9" i="36"/>
  <c r="B11" i="35"/>
  <c r="B11" i="36"/>
  <c r="U64" i="9" l="1"/>
  <c r="C23" i="35"/>
  <c r="E23" i="35" s="1"/>
  <c r="N12" i="15"/>
  <c r="D12" i="31" s="1"/>
  <c r="F12" i="36" s="1"/>
  <c r="V36" i="9"/>
  <c r="H20" i="36"/>
  <c r="J20" i="36" s="1"/>
  <c r="I23" i="36"/>
  <c r="K23" i="36" s="1"/>
  <c r="D26" i="35"/>
  <c r="F26" i="35" s="1"/>
  <c r="H27" i="36"/>
  <c r="J27" i="36" s="1"/>
  <c r="D27" i="35"/>
  <c r="F27" i="35" s="1"/>
  <c r="C32" i="9"/>
  <c r="S32" i="9" s="1"/>
  <c r="S33" i="9" s="1"/>
  <c r="S34" i="9" s="1"/>
  <c r="S35" i="9" s="1"/>
  <c r="U32" i="9" s="1"/>
  <c r="C15" i="36"/>
  <c r="D12" i="36"/>
  <c r="D14" i="36"/>
  <c r="G17" i="35"/>
  <c r="E16" i="31"/>
  <c r="G16" i="36" s="1"/>
  <c r="S16" i="9"/>
  <c r="S17" i="9" s="1"/>
  <c r="S18" i="9" s="1"/>
  <c r="S19" i="9" s="1"/>
  <c r="C10" i="36"/>
  <c r="E13" i="31"/>
  <c r="G13" i="36" s="1"/>
  <c r="V52" i="9"/>
  <c r="E26" i="36"/>
  <c r="N9" i="15"/>
  <c r="D9" i="31" s="1"/>
  <c r="D8" i="9"/>
  <c r="T8" i="9" s="1"/>
  <c r="T9" i="9" s="1"/>
  <c r="T10" i="9" s="1"/>
  <c r="T11" i="9" s="1"/>
  <c r="V8" i="9" s="1"/>
  <c r="D19" i="36"/>
  <c r="S72" i="9"/>
  <c r="S73" i="9" s="1"/>
  <c r="S74" i="9" s="1"/>
  <c r="S75" i="9" s="1"/>
  <c r="I16" i="36"/>
  <c r="K16" i="36" s="1"/>
  <c r="L16" i="36" s="1"/>
  <c r="N16" i="36" s="1"/>
  <c r="M16" i="36" s="1"/>
  <c r="P16" i="36" s="1"/>
  <c r="D23" i="35"/>
  <c r="F23" i="35" s="1"/>
  <c r="G23" i="35" s="1"/>
  <c r="C24" i="35"/>
  <c r="E24" i="35" s="1"/>
  <c r="T60" i="9"/>
  <c r="T61" i="9" s="1"/>
  <c r="T62" i="9" s="1"/>
  <c r="T63" i="9" s="1"/>
  <c r="C18" i="35"/>
  <c r="E18" i="35" s="1"/>
  <c r="H18" i="36"/>
  <c r="J18" i="36" s="1"/>
  <c r="U44" i="9"/>
  <c r="C22" i="36"/>
  <c r="C60" i="9"/>
  <c r="S60" i="9" s="1"/>
  <c r="S61" i="9" s="1"/>
  <c r="S62" i="9" s="1"/>
  <c r="S63" i="9" s="1"/>
  <c r="H23" i="36"/>
  <c r="J23" i="36" s="1"/>
  <c r="L23" i="36" s="1"/>
  <c r="N23" i="36" s="1"/>
  <c r="M23" i="36" s="1"/>
  <c r="P23" i="36" s="1"/>
  <c r="D24" i="35"/>
  <c r="F24" i="35" s="1"/>
  <c r="G16" i="35"/>
  <c r="C19" i="35"/>
  <c r="E19" i="35" s="1"/>
  <c r="G24" i="35"/>
  <c r="N10" i="15"/>
  <c r="D10" i="31" s="1"/>
  <c r="F10" i="36" s="1"/>
  <c r="E11" i="31"/>
  <c r="G11" i="36" s="1"/>
  <c r="E14" i="31"/>
  <c r="G14" i="36" s="1"/>
  <c r="F16" i="36"/>
  <c r="E18" i="36"/>
  <c r="H19" i="36"/>
  <c r="J19" i="36" s="1"/>
  <c r="E20" i="31"/>
  <c r="G20" i="36" s="1"/>
  <c r="I20" i="36"/>
  <c r="K20" i="36" s="1"/>
  <c r="L20" i="36" s="1"/>
  <c r="N20" i="36" s="1"/>
  <c r="M20" i="36" s="1"/>
  <c r="P20" i="36" s="1"/>
  <c r="E21" i="31"/>
  <c r="G21" i="36" s="1"/>
  <c r="H24" i="36"/>
  <c r="J24" i="36" s="1"/>
  <c r="L24" i="36" s="1"/>
  <c r="N24" i="36" s="1"/>
  <c r="M24" i="36" s="1"/>
  <c r="P24" i="36" s="1"/>
  <c r="D25" i="36"/>
  <c r="N28" i="15"/>
  <c r="D28" i="31" s="1"/>
  <c r="F28" i="36" s="1"/>
  <c r="C28" i="9"/>
  <c r="S28" i="9" s="1"/>
  <c r="S29" i="9" s="1"/>
  <c r="S30" i="9" s="1"/>
  <c r="S31" i="9" s="1"/>
  <c r="C14" i="36"/>
  <c r="L27" i="36"/>
  <c r="N27" i="36" s="1"/>
  <c r="M27" i="36" s="1"/>
  <c r="P27" i="36" s="1"/>
  <c r="N19" i="15"/>
  <c r="D19" i="31" s="1"/>
  <c r="F19" i="36" s="1"/>
  <c r="G27" i="35"/>
  <c r="G26" i="35"/>
  <c r="G20" i="35"/>
  <c r="I18" i="36"/>
  <c r="K18" i="36" s="1"/>
  <c r="D18" i="35"/>
  <c r="F18" i="35" s="1"/>
  <c r="V84" i="9"/>
  <c r="D28" i="35"/>
  <c r="F28" i="35" s="1"/>
  <c r="G28" i="35" s="1"/>
  <c r="I28" i="36"/>
  <c r="K28" i="36" s="1"/>
  <c r="L28" i="36" s="1"/>
  <c r="N28" i="36" s="1"/>
  <c r="M28" i="36" s="1"/>
  <c r="P28" i="36" s="1"/>
  <c r="L26" i="36"/>
  <c r="N26" i="36" s="1"/>
  <c r="M26" i="36" s="1"/>
  <c r="P26" i="36" s="1"/>
  <c r="E25" i="31"/>
  <c r="G25" i="36" s="1"/>
  <c r="V72" i="9"/>
  <c r="I25" i="36"/>
  <c r="K25" i="36" s="1"/>
  <c r="D25" i="35"/>
  <c r="F25" i="35" s="1"/>
  <c r="U72" i="9"/>
  <c r="H25" i="36"/>
  <c r="J25" i="36" s="1"/>
  <c r="C25" i="35"/>
  <c r="E25" i="35" s="1"/>
  <c r="I21" i="36"/>
  <c r="K21" i="36" s="1"/>
  <c r="L21" i="36" s="1"/>
  <c r="N21" i="36" s="1"/>
  <c r="M21" i="36" s="1"/>
  <c r="P21" i="36" s="1"/>
  <c r="D21" i="35"/>
  <c r="F21" i="35" s="1"/>
  <c r="G21" i="35" s="1"/>
  <c r="V56" i="9"/>
  <c r="I19" i="36"/>
  <c r="K19" i="36" s="1"/>
  <c r="D19" i="35"/>
  <c r="F19" i="35" s="1"/>
  <c r="V48" i="9"/>
  <c r="F17" i="36"/>
  <c r="E17" i="31"/>
  <c r="G17" i="36" s="1"/>
  <c r="V28" i="9"/>
  <c r="I14" i="36"/>
  <c r="K14" i="36" s="1"/>
  <c r="D14" i="35"/>
  <c r="F14" i="35" s="1"/>
  <c r="V24" i="9"/>
  <c r="I13" i="36"/>
  <c r="K13" i="36" s="1"/>
  <c r="D13" i="35"/>
  <c r="F13" i="35" s="1"/>
  <c r="U24" i="9"/>
  <c r="H13" i="36"/>
  <c r="J13" i="36" s="1"/>
  <c r="C13" i="35"/>
  <c r="E13" i="35" s="1"/>
  <c r="V20" i="9"/>
  <c r="I12" i="36"/>
  <c r="K12" i="36" s="1"/>
  <c r="D12" i="35"/>
  <c r="F12" i="35" s="1"/>
  <c r="U20" i="9"/>
  <c r="H12" i="36"/>
  <c r="J12" i="36" s="1"/>
  <c r="C12" i="35"/>
  <c r="E12" i="35" s="1"/>
  <c r="V16" i="9"/>
  <c r="D11" i="35"/>
  <c r="F11" i="35" s="1"/>
  <c r="H10" i="36"/>
  <c r="J10" i="36" s="1"/>
  <c r="C10" i="35"/>
  <c r="E10" i="35" s="1"/>
  <c r="I10" i="36"/>
  <c r="K10" i="36" s="1"/>
  <c r="D10" i="35"/>
  <c r="F10" i="35" s="1"/>
  <c r="I11" i="36"/>
  <c r="K11" i="36" s="1"/>
  <c r="U16" i="9"/>
  <c r="H11" i="36"/>
  <c r="J11" i="36" s="1"/>
  <c r="C11" i="35"/>
  <c r="E11" i="35" s="1"/>
  <c r="F9" i="36"/>
  <c r="E9" i="31"/>
  <c r="G9" i="36" s="1"/>
  <c r="C9" i="35"/>
  <c r="U8" i="9"/>
  <c r="M10" i="31" l="1"/>
  <c r="G11" i="37" s="1"/>
  <c r="E12" i="31"/>
  <c r="G12" i="36" s="1"/>
  <c r="J11" i="31"/>
  <c r="D12" i="37" s="1"/>
  <c r="K12" i="31"/>
  <c r="E13" i="37" s="1"/>
  <c r="L19" i="36"/>
  <c r="N19" i="36" s="1"/>
  <c r="M19" i="36" s="1"/>
  <c r="P19" i="36" s="1"/>
  <c r="L18" i="36"/>
  <c r="N18" i="36" s="1"/>
  <c r="M18" i="36" s="1"/>
  <c r="P18" i="36" s="1"/>
  <c r="C15" i="35"/>
  <c r="E15" i="35" s="1"/>
  <c r="G15" i="35" s="1"/>
  <c r="G19" i="35"/>
  <c r="G18" i="35"/>
  <c r="I9" i="31"/>
  <c r="C10" i="37" s="1"/>
  <c r="K11" i="31"/>
  <c r="E12" i="37" s="1"/>
  <c r="H15" i="36"/>
  <c r="J15" i="36" s="1"/>
  <c r="L15" i="36" s="1"/>
  <c r="N15" i="36" s="1"/>
  <c r="M15" i="36" s="1"/>
  <c r="P15" i="36" s="1"/>
  <c r="D9" i="35"/>
  <c r="D22" i="35"/>
  <c r="F22" i="35" s="1"/>
  <c r="I22" i="36"/>
  <c r="K22" i="36" s="1"/>
  <c r="L9" i="31"/>
  <c r="F10" i="37" s="1"/>
  <c r="L11" i="36"/>
  <c r="N11" i="36" s="1"/>
  <c r="M11" i="36" s="1"/>
  <c r="P11" i="36" s="1"/>
  <c r="E28" i="31"/>
  <c r="G28" i="36" s="1"/>
  <c r="J13" i="31"/>
  <c r="D14" i="37" s="1"/>
  <c r="I12" i="31"/>
  <c r="C13" i="37" s="1"/>
  <c r="E10" i="31"/>
  <c r="G10" i="36" s="1"/>
  <c r="I10" i="31"/>
  <c r="C11" i="37" s="1"/>
  <c r="L11" i="31"/>
  <c r="F12" i="37" s="1"/>
  <c r="J10" i="31"/>
  <c r="D11" i="37" s="1"/>
  <c r="M11" i="31"/>
  <c r="G12" i="37" s="1"/>
  <c r="K13" i="31"/>
  <c r="E14" i="37" s="1"/>
  <c r="M9" i="31"/>
  <c r="G10" i="37" s="1"/>
  <c r="V60" i="9"/>
  <c r="G25" i="35"/>
  <c r="H14" i="36"/>
  <c r="J14" i="36" s="1"/>
  <c r="L14" i="36" s="1"/>
  <c r="N14" i="36" s="1"/>
  <c r="M14" i="36" s="1"/>
  <c r="P14" i="36" s="1"/>
  <c r="U28" i="9"/>
  <c r="C14" i="35"/>
  <c r="E14" i="35" s="1"/>
  <c r="G14" i="35" s="1"/>
  <c r="G11" i="35"/>
  <c r="U60" i="9"/>
  <c r="H22" i="36"/>
  <c r="J22" i="36" s="1"/>
  <c r="L22" i="36" s="1"/>
  <c r="N22" i="36" s="1"/>
  <c r="M22" i="36" s="1"/>
  <c r="P22" i="36" s="1"/>
  <c r="C22" i="35"/>
  <c r="E22" i="35" s="1"/>
  <c r="G22" i="35" s="1"/>
  <c r="J12" i="31"/>
  <c r="D13" i="37" s="1"/>
  <c r="L10" i="31"/>
  <c r="F11" i="37" s="1"/>
  <c r="I13" i="31"/>
  <c r="C14" i="37" s="1"/>
  <c r="M12" i="31"/>
  <c r="G13" i="37" s="1"/>
  <c r="K10" i="31"/>
  <c r="E11" i="37" s="1"/>
  <c r="J9" i="31"/>
  <c r="D10" i="37" s="1"/>
  <c r="L13" i="31"/>
  <c r="F14" i="37" s="1"/>
  <c r="M13" i="31"/>
  <c r="G14" i="37" s="1"/>
  <c r="L12" i="31"/>
  <c r="F13" i="37" s="1"/>
  <c r="K9" i="31"/>
  <c r="E10" i="37" s="1"/>
  <c r="I11" i="31"/>
  <c r="C12" i="37" s="1"/>
  <c r="E19" i="31"/>
  <c r="G19" i="36" s="1"/>
  <c r="B17" i="33" s="1"/>
  <c r="L12" i="36"/>
  <c r="N12" i="36" s="1"/>
  <c r="M12" i="36" s="1"/>
  <c r="P12" i="36" s="1"/>
  <c r="L25" i="36"/>
  <c r="N25" i="36" s="1"/>
  <c r="M25" i="36" s="1"/>
  <c r="P25" i="36" s="1"/>
  <c r="L13" i="36"/>
  <c r="N13" i="36" s="1"/>
  <c r="M13" i="36" s="1"/>
  <c r="P13" i="36" s="1"/>
  <c r="G13" i="35"/>
  <c r="G12" i="35"/>
  <c r="L10" i="36"/>
  <c r="N10" i="36" s="1"/>
  <c r="M10" i="36" s="1"/>
  <c r="P10" i="36" s="1"/>
  <c r="G10" i="35"/>
  <c r="B16" i="33"/>
  <c r="F9" i="35"/>
  <c r="K9" i="36" s="1"/>
  <c r="I9" i="36"/>
  <c r="E9" i="35"/>
  <c r="H9" i="36"/>
  <c r="B14" i="33" l="1"/>
  <c r="B15" i="33"/>
  <c r="B18" i="33" s="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<sst xmlns="http://schemas.openxmlformats.org/spreadsheetml/2006/main" count="1145" uniqueCount="446">
  <si>
    <t>No. DEL RIESGO</t>
  </si>
  <si>
    <t>RIESGO</t>
  </si>
  <si>
    <t>PROBABILIDAD</t>
  </si>
  <si>
    <t>Frecuencia</t>
  </si>
  <si>
    <t>IMPACTO</t>
  </si>
  <si>
    <t>Moderado</t>
  </si>
  <si>
    <t>Mayor</t>
  </si>
  <si>
    <t>Menor</t>
  </si>
  <si>
    <t>TIPO</t>
  </si>
  <si>
    <t>Probabilidad Residual</t>
  </si>
  <si>
    <t>Impacto Residual</t>
  </si>
  <si>
    <t>MAPA DE RIESGOS</t>
  </si>
  <si>
    <t>Fecha</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</si>
  <si>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</si>
  <si>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</si>
  <si>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</si>
  <si>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</si>
  <si>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</si>
  <si>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</si>
  <si>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</si>
  <si>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</si>
  <si>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</si>
  <si>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</si>
  <si>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</si>
  <si>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</si>
  <si>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</si>
  <si>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</si>
  <si>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</si>
  <si>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</si>
  <si>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</si>
  <si>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</si>
  <si>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</si>
  <si>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</si>
  <si>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</si>
  <si>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</si>
  <si>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</si>
  <si>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</si>
  <si>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</si>
  <si>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</si>
  <si>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</si>
  <si>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</si>
  <si>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</si>
  <si>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</si>
  <si>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</si>
  <si>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</si>
  <si>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</si>
  <si>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</si>
  <si>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</si>
  <si>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</si>
  <si>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</si>
  <si>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</si>
  <si>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</si>
  <si>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</si>
  <si>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</si>
  <si>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</si>
  <si>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</si>
  <si>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</si>
  <si>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</si>
  <si>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</si>
  <si>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</si>
  <si>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</si>
  <si>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</si>
  <si>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</si>
  <si>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</si>
  <si>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</si>
  <si>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</si>
  <si>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</si>
  <si>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</si>
  <si>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</si>
  <si>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</si>
  <si>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</si>
  <si>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</si>
  <si>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</si>
  <si>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</si>
  <si>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</si>
  <si>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</si>
  <si>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</si>
  <si>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</si>
  <si>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</si>
  <si>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</si>
  <si>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</si>
  <si>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</si>
  <si>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</si>
  <si>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</si>
  <si>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</si>
  <si>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</si>
  <si>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</si>
  <si>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</si>
  <si>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</si>
  <si>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</si>
  <si>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</si>
  <si>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</si>
  <si>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</si>
  <si>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</si>
  <si>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</si>
  <si>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</si>
  <si>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</si>
  <si>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</si>
  <si>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</si>
  <si>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</si>
  <si>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</si>
  <si>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</si>
  <si>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</si>
  <si>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</si>
  <si>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</si>
  <si>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</si>
  <si>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</si>
  <si>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</si>
  <si>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</si>
  <si>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</si>
  <si>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</si>
  <si>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</si>
  <si>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</si>
  <si>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</si>
  <si>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</si>
  <si>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</si>
  <si>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</si>
  <si>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</si>
  <si>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</si>
  <si>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</si>
  <si>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</si>
  <si>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</si>
  <si>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</si>
  <si>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</si>
  <si>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</si>
  <si>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</si>
  <si>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</si>
  <si>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</si>
  <si>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</si>
  <si>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</si>
  <si>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</si>
  <si>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</si>
  <si>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</si>
  <si>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</si>
  <si>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</si>
  <si>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</si>
  <si>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</si>
  <si>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</si>
  <si>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</si>
  <si>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</si>
  <si>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</si>
  <si>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</si>
  <si>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</si>
  <si>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</si>
  <si>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</si>
  <si>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</si>
  <si>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</si>
  <si>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</si>
  <si>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</si>
  <si>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</si>
  <si>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</si>
  <si>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</si>
  <si>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</si>
  <si>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</si>
  <si>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</si>
  <si>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</si>
  <si>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</si>
  <si>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</si>
  <si>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</si>
  <si>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</si>
  <si>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</si>
  <si>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</si>
  <si>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</si>
  <si>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</si>
  <si>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</si>
  <si>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</si>
  <si>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</si>
  <si>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</si>
  <si>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</si>
  <si>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</si>
  <si>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</si>
  <si>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</si>
  <si>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</si>
  <si>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</si>
  <si>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</si>
  <si>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</si>
  <si>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</si>
  <si>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</si>
  <si>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</si>
  <si>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</si>
  <si>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</si>
  <si>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</si>
  <si>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</si>
  <si>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</si>
  <si>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</si>
  <si>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</si>
  <si>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</si>
  <si>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</si>
  <si>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</si>
  <si>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</si>
  <si>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</si>
  <si>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</si>
  <si>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</si>
  <si>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</si>
  <si>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</si>
  <si>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</si>
  <si>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</si>
  <si>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</si>
  <si>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</si>
  <si>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</si>
  <si>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</si>
  <si>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</si>
  <si>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</si>
  <si>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</si>
  <si>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</si>
  <si>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</si>
  <si>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</si>
  <si>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</si>
  <si>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</si>
  <si>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</si>
  <si>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</si>
  <si>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</si>
  <si>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</si>
  <si>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</si>
  <si>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</si>
  <si>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</si>
  <si>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</si>
  <si>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</si>
  <si>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</si>
  <si>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</si>
  <si>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</si>
  <si>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</si>
  <si>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</si>
  <si>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</si>
  <si>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</si>
  <si>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</si>
  <si>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</si>
  <si>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</si>
  <si>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</si>
  <si>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</si>
  <si>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</si>
  <si>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</si>
  <si>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</si>
  <si>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</si>
  <si>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</si>
  <si>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</si>
  <si>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</si>
  <si>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</si>
  <si>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</si>
  <si>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</si>
  <si>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</si>
  <si>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</si>
  <si>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</si>
  <si>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</si>
  <si>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</si>
  <si>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</si>
  <si>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</si>
  <si>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</si>
  <si>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</si>
  <si>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</si>
  <si>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</si>
  <si>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</si>
  <si>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</si>
  <si>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</si>
  <si>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</si>
  <si>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</si>
  <si>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</si>
  <si>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</si>
  <si>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</si>
  <si>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</si>
  <si>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</si>
  <si>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</si>
  <si>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</si>
  <si>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</si>
  <si>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</si>
  <si>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GESTIÓN FINANCIERA</t>
  </si>
  <si>
    <t>por copagos o cuotas moderadoras en alimentación de la factura sin cancelar,</t>
  </si>
  <si>
    <t>debido a la falta de conciencia de ingreso de recursos de la institución por parte de personal  y también la amistad o familiarización con los usuarios</t>
  </si>
  <si>
    <t xml:space="preserve">por inconsistencia en la verificación de derechos, </t>
  </si>
  <si>
    <t>debido a las autorizaciones sin control por parte de la EPS</t>
  </si>
  <si>
    <t xml:space="preserve">por insuficiencia en radicación de facturación, </t>
  </si>
  <si>
    <t xml:space="preserve"> debido a deficiencia en los procesos de admisión del usuario  e inoportunidad en el cargue de servicios por parte del personal asistencial.</t>
  </si>
  <si>
    <t xml:space="preserve">por ausencia de control de ingresos abiertos, </t>
  </si>
  <si>
    <t>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t>
  </si>
  <si>
    <t>por anulación y/o modificación de facturas,</t>
  </si>
  <si>
    <t>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t>
  </si>
  <si>
    <t xml:space="preserve">por insuficiencia en la depuración contable permanente y sostenible para reflejar la realidad financiera, económica y social conforme a la normatividad contable vigente, </t>
  </si>
  <si>
    <t>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t>
  </si>
  <si>
    <t>por indisponibilidad en el costeo de los servicios ofertados por el HUDN,</t>
  </si>
  <si>
    <t xml:space="preserve">debido a indisponibilidad tecnologica que permite realizar calculo de costeos, ausencia  de apoyo en el área asistencial y tecnologia que no se haya prestado y se requiera contratar, </t>
  </si>
  <si>
    <t xml:space="preserve">por debilidad en la información de los costos generada por los diferentes procesos, </t>
  </si>
  <si>
    <t xml:space="preserve">debido a inconsistencia en la información que hace interfaz por registro errado y /o parametros inadecuados desde otros modulos y deficiencia en capacitación a usuarios del sistema. </t>
  </si>
  <si>
    <t xml:space="preserve">por bajo nivel de liquidez, </t>
  </si>
  <si>
    <t xml:space="preserve">debido a la demora en pagos de EPS, bajo recaudo de cartera y alto índice de cuentas por pagar </t>
  </si>
  <si>
    <t>por inconsistencias en arqueo,</t>
  </si>
  <si>
    <t>debido a errores humanos, fallas en el sistema y jineteo.</t>
  </si>
  <si>
    <t>M1 - R1</t>
  </si>
  <si>
    <t>M2 - R2</t>
  </si>
  <si>
    <t>M1 - R2</t>
  </si>
  <si>
    <t>M1 - R3</t>
  </si>
  <si>
    <t>M1 - R4</t>
  </si>
  <si>
    <t>M1 - R5</t>
  </si>
  <si>
    <t>M1 - R6</t>
  </si>
  <si>
    <t>M1 - R7</t>
  </si>
  <si>
    <t>M1 - R8</t>
  </si>
  <si>
    <t>M1 - R9</t>
  </si>
  <si>
    <t>M1 - R10</t>
  </si>
  <si>
    <t>M2 - R1</t>
  </si>
  <si>
    <t>M2 - R3</t>
  </si>
  <si>
    <t>M2 - R4</t>
  </si>
  <si>
    <t>M2 - R5</t>
  </si>
  <si>
    <t>M2 - R6</t>
  </si>
  <si>
    <t>M2 - R7</t>
  </si>
  <si>
    <t>M2 - R8</t>
  </si>
  <si>
    <t>M2 - R9</t>
  </si>
  <si>
    <t>M2 - R10</t>
  </si>
  <si>
    <t>Planear, coordinar, ejecutar, controlar y gestionar, los recursos financieros, mediante la facturación, cobro, recaudo de la producción misional y cumplimiento de los pagos por pasivos generados, presupuestando oportunamente y construyendo estados financieros confiables para la toma de decisiones a la alta dirección del hospital, dando cumplimiento a la normatividad relacionada vigente y auditorias pertinentes, mediante el uso de recursos eficiente y eficazmente.</t>
  </si>
  <si>
    <t xml:space="preserve">por introducción de recursos de narcotráfico y terrorismo en la organización, </t>
  </si>
  <si>
    <t>debido a fallas en el proceso SARLAFT.</t>
  </si>
  <si>
    <t>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t>
  </si>
  <si>
    <t xml:space="preserve">por inoportunidad en la información suministrada por parte de las áreas respectivas, </t>
  </si>
  <si>
    <t>debido a Desconocimiento de los procesos y del sistema DGH, Ausencia de planeación en procesos administrativos que retardan la entrega y registro de  información oportunamente, Omisión en los procesos de registro y trámite de la información por parte de los responsables.</t>
  </si>
  <si>
    <t>por inconsistencias generadas por el sistema de información dinámica gerencial en el registro de información financiera,</t>
  </si>
  <si>
    <t>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t>
  </si>
  <si>
    <t>por presentación incorrecta y/o inoportuna de las declaraciones tributarias y su respectivo pago,</t>
  </si>
  <si>
    <t xml:space="preserve">por inoportunidad en la presentación de informes a los entes de control, </t>
  </si>
  <si>
    <t>debido a retraso en la elaboración de los informes, fallas en los aplicativos para reportar la información, falta de conciliación de información a reportar, error en la consolidación de información por parte de responsable.</t>
  </si>
  <si>
    <t xml:space="preserve">  debido a retraso en la elaboración de las declaraciones, retraso en la revisión y firma de Revisoría Fiscal, fallas en el sistema de información de la DIAN o Alcaldía Municipal, incumplimiento en la fecha de pago de acuerdo al calendario tributario por parte de tesorería.</t>
  </si>
  <si>
    <t>por incremento en las cuentas por pagar financiadas con reconocimiento y no con recaudo,</t>
  </si>
  <si>
    <t>debido a incumplimiento de los pagos en los plazos pactados en los contratos, comprometen recursos mayores en OPS y proveedores.</t>
  </si>
  <si>
    <t xml:space="preserve">por sanción de entes de control, </t>
  </si>
  <si>
    <t>debido a la información errónea en el  reporte de recaudos por cartera y tesorería, en los rubros de ventas de servicios de cuentas por cobrar, ya que no se registran en la ejecución del sistema dinámica-net.</t>
  </si>
  <si>
    <t xml:space="preserve">por incumplimiento de la proyección de recaudo, </t>
  </si>
  <si>
    <t>debido a que las entidades no cancelan lo radicado y la liquidación de entidades</t>
  </si>
  <si>
    <t>Analista de cuentas médicas,</t>
  </si>
  <si>
    <t>revisa y liquida las atenciones prestadas frente el cobro de copagos o cuotas moderadoras</t>
  </si>
  <si>
    <t xml:space="preserve"> que se deben realizar dentro de cada atención o ingreso.</t>
  </si>
  <si>
    <t>Facturación central,</t>
  </si>
  <si>
    <t>antes de despachar a la entidad responsable de pago</t>
  </si>
  <si>
    <t xml:space="preserve">Realiza filtro de auditoria de la factura </t>
  </si>
  <si>
    <t xml:space="preserve">Auxiliares de facturación, </t>
  </si>
  <si>
    <t xml:space="preserve"> realizan permanentemente verificación en las bases y/o plataformas de las aseguradoras, ADRES, PPNA y por audio.</t>
  </si>
  <si>
    <t xml:space="preserve"> De igual manera realizan el proceso de admisiones y autorizaciones en las áreas de Urgencias, Ginecología y Servicios Ambulatorios. 
Evidencias. FRFAC-009 CÓDIGOS DE AUTORIZACIÓN VÍA TELEFONICA ERP</t>
  </si>
  <si>
    <t>Coordinación de facturación,</t>
  </si>
  <si>
    <t>realiza revisión del reporte generado</t>
  </si>
  <si>
    <t>del radicador institucional.</t>
  </si>
  <si>
    <t xml:space="preserve">Analista de cuentas médicas, </t>
  </si>
  <si>
    <t xml:space="preserve">debe entregar las facturas a central de facturación de manera diaria </t>
  </si>
  <si>
    <t>posterior a su liquidación.</t>
  </si>
  <si>
    <t xml:space="preserve">Coordinación de facturación y financiera, </t>
  </si>
  <si>
    <t xml:space="preserve">son responsables de generar control diario </t>
  </si>
  <si>
    <t>de ingresos abiertos por cada subproceso</t>
  </si>
  <si>
    <t>Grupo de monitores,</t>
  </si>
  <si>
    <t xml:space="preserve"> realizan retroalimentación permanente</t>
  </si>
  <si>
    <t xml:space="preserve"> con personal asistencial.</t>
  </si>
  <si>
    <t xml:space="preserve">Coordinación financiera, </t>
  </si>
  <si>
    <t xml:space="preserve">realiza conciliación mensual </t>
  </si>
  <si>
    <t xml:space="preserve">entre facturación, cartera y contabilidad </t>
  </si>
  <si>
    <t xml:space="preserve">Líderes de los diferentes procesos de conciliación entre áreas,   </t>
  </si>
  <si>
    <t xml:space="preserve">concilian saldos mensualmente de los diferentes módulos, </t>
  </si>
  <si>
    <t>con el fin de realizar los ajustes correspondientes a los que hubiera lugar a través de las actas de conciliación.</t>
  </si>
  <si>
    <t>Profesional universitario de costos,</t>
  </si>
  <si>
    <t xml:space="preserve">realiza visita al área asistencial cada que haya demanda de solicitud de tecnologia, </t>
  </si>
  <si>
    <t xml:space="preserve"> con el fin de trabajar conjuntamente en los dos items basicos (mano de obra y suministros)</t>
  </si>
  <si>
    <t>controla que el costo este bien generado</t>
  </si>
  <si>
    <t xml:space="preserve"> por medio de comparativos de referentes tarifarios.</t>
  </si>
  <si>
    <t xml:space="preserve">Los líderes de procesos, </t>
  </si>
  <si>
    <t xml:space="preserve">comparan los resultados obtenidos en valores de mano de obra, gasto general y suministros entre los módulos, </t>
  </si>
  <si>
    <t>con el fin de identificar si la interfaz de la información es igual en los módulos. En caso de presentarse diferencias en afectación al módulo de costos se procede a buscar origen de las mismas con el soporte del ingeniero de finanzas mediante el documento de conciliación realizado.</t>
  </si>
  <si>
    <t xml:space="preserve">Tesorero general, </t>
  </si>
  <si>
    <t xml:space="preserve">realiza el arqueo diario a caja general, arqueo periódico a fondos fijos, auditoría de CIG y arqueo de contabilidad, </t>
  </si>
  <si>
    <t xml:space="preserve"> el cual se realiza diariamente con el fin de recolectar el dinero para alistar las consignaciones en el banco a través del listado de dinámica gerencial. Lo anterior permite la toma de decisiones financieras acertadas.</t>
  </si>
  <si>
    <t>Coordinador de gestión financiera</t>
  </si>
  <si>
    <t>Realizar revisión del reporte generado del radicador institucional.</t>
  </si>
  <si>
    <t>Controlar ingresos abiertos por cada subproceso y retroalimentar permanentemente al personal asistencial.</t>
  </si>
  <si>
    <t xml:space="preserve">Dar cumplimiento a la conciliación mensual entre facturación, cartera y contabilidad </t>
  </si>
  <si>
    <t>Responsable del área de tesorería en conjunto con el asesor de la Oficina de Planeación</t>
  </si>
  <si>
    <t>generan acta 14112019 de reportes para SARLAFT, los 5 primeros días de cada mes tesorería envía al asesor de la Oficina de Planeación el formulario único de conocimiento SARLAFT (FRTES-011) de los pagos en efectivo por montos superiores a 5 millones por usuario,</t>
  </si>
  <si>
    <t xml:space="preserve"> en caso de no enviar dichos reportes acarrearía investigación para el responsable del proceso.</t>
  </si>
  <si>
    <t xml:space="preserve">Profesionales de contabilidad, </t>
  </si>
  <si>
    <t>generan la solicitud mediante correo electrónico a los diferentes subprocesos responsables de suministrar la información,</t>
  </si>
  <si>
    <t xml:space="preserve"> con el fin de verificar que toda la información quede registrada.</t>
  </si>
  <si>
    <t xml:space="preserve">Profesional de contabilidad, </t>
  </si>
  <si>
    <t>con el fin de actualizar los conocimientos.</t>
  </si>
  <si>
    <t>solicitará a gerencia cuando sea necesario la autorización para las diferentes capacitaciones ya sean virtuales o presenciales,</t>
  </si>
  <si>
    <t>Profesional de contabilidad,</t>
  </si>
  <si>
    <t xml:space="preserve">mensualmente verifica: procedimientos de pago de impuestos, cumplimiento del calendario tributario, seguimiento al proceso de presentación, revisión y pago de los impuestos. </t>
  </si>
  <si>
    <t>Teniendo en cuenta los registros en el sistema relacionados con el procedimiento de impuestos, preparando declaraciones tributarias para presentación y pago de acuerdo al calendario tributario basándose en la normatividad vigente.</t>
  </si>
  <si>
    <t xml:space="preserve"> presenta informes a los diferentes entes de control de acuerdo al cronograma (mensual, trimestral y anual), realizando verificación y conciliación de la información en los informes respectivos para la presentación oportuna a los diferentes entes de control;</t>
  </si>
  <si>
    <t xml:space="preserve"> con el fin de dar cumplimiento y evitar sanciones a la entidad.</t>
  </si>
  <si>
    <t xml:space="preserve"> realiza revisión previa al envió definitivo del informe a los entes de control, </t>
  </si>
  <si>
    <t>con el fin evitar errores que podrían generar sanciones.</t>
  </si>
  <si>
    <t xml:space="preserve">Abogado encargado de área de Cartera, </t>
  </si>
  <si>
    <t>realiza derechos de petición cuando no se recibe respuesta los cuales llevan a tutela y demandas,</t>
  </si>
  <si>
    <t>con el fin de recaudar dineros adeudados por las EPS.</t>
  </si>
  <si>
    <t>Personal de cartera,</t>
  </si>
  <si>
    <t xml:space="preserve"> presenta Informes de gestión de manera mensual al profesional especializado de recursos financieros,</t>
  </si>
  <si>
    <t>con el fin de que se conozca el recaudo mensual y la gestión del área a través de reuniones periódicas de cartera, facturación y glosas.</t>
  </si>
  <si>
    <t>Facturación, contabilidad, cartera y los demás subprocesos,</t>
  </si>
  <si>
    <t xml:space="preserve"> presentan al comité de sostenibilidad contable fichas técnicas de facturas depuradas que ya no se pueden cobrar,</t>
  </si>
  <si>
    <t>con el fin de depurar la cartera y depurar datos contables.</t>
  </si>
  <si>
    <t>Profesional Universitario de Tesorería,</t>
  </si>
  <si>
    <t>revisa flujo efectivo, boletín de tesorería, conciliación de recaudo y listado de proveedores de tesorería,</t>
  </si>
  <si>
    <t xml:space="preserve">con el fin de analizar el flujo y obligaciones que se van a respaldar, permitiendo la tomar de decisiones financieras.     </t>
  </si>
  <si>
    <t>por incumplimiento a los cambios normativos,</t>
  </si>
  <si>
    <t>debido a costos de actualización elevados, poco accesibles a los funcionarios y dificultad en la asistencia a capacitaciones externas debido a los horarios y compromisos laborales.</t>
  </si>
  <si>
    <t>Comité de sostenibilidad contable,</t>
  </si>
  <si>
    <t>evalúa y aprueba las fichas técnicas para depuración presentadas por los diferentes subprocesos,</t>
  </si>
  <si>
    <t>con el fin de tener razonabilidad en las cifras de los estados financieros.</t>
  </si>
  <si>
    <t>Profesionales de contabilidad,</t>
  </si>
  <si>
    <t>realizan conciliación con los diferentes módulos del sistema de información,</t>
  </si>
  <si>
    <t>con el fin de identificar posibles diferencias, su origen y realizar los ajustes correspondientes.</t>
  </si>
  <si>
    <t>reporta al área de sistemas las inconsistencias y/o solicitudes referentes al sistema de información DGH,</t>
  </si>
  <si>
    <t xml:space="preserve">con el fin de corregir los problemas presentados con apoyo del proveedor del software. </t>
  </si>
  <si>
    <t>Profesional Universitario de presupuesto,</t>
  </si>
  <si>
    <t>realiza conciliación de RP  el último trimestre del año y envía oficios de advertencias a las diferentes áreas,</t>
  </si>
  <si>
    <t>con el fin de que se disminuyan las cuentas por pagar, y cuando existan saldos se elaboren las respectivas actas de liquidación para que los saldos a favor del hospital puedan ser liberados en presupuesta oportunamente.</t>
  </si>
  <si>
    <t>Responsables de tesorería y cartera,</t>
  </si>
  <si>
    <t xml:space="preserve"> elaboran la conciliación de recaudos mensualmente,</t>
  </si>
  <si>
    <t>con el fin de registrar la ejecución mensual de ingresos.</t>
  </si>
  <si>
    <t>SEGUIMIENTO CTRL 1. 
Antes que el facturador genere la salida, atención al usuario ya ha hecho acercamiento con el paciente, informando si tiene nivel 2 copago, beneficiario, cuota moderadora, o copago. Posterior, analista de HC, informa al paciente, valor que tiene que pagar y porque lo tiene que pagar
Evidencia: APP Facturación digital (tiempos de entrega y elaboración de cada actividad) y radicador institucional
SEGUIMIENTO CTRL 2.
Facturador revisa cuentas ya liquidadas, soporte de HC, auditar las cuentas, en caso de evidenciar algún error lo devuelve, de lo contrario pasa despacho con la entidad.
Evidencia: app radicador institucional</t>
  </si>
  <si>
    <t>Cumple efectivamente con el control propuesto, como evidencia se tiene el formato FRFAC-009 "códigos de autorización vía telefónica ERP" y la aplicación de facturación digital</t>
  </si>
  <si>
    <t>SEGUIMIENTO CTRL 1.
Cumple efectivamente con el control propuesto.
Evidencia: radicador institucional 
En cuanto al plan de acción, se extrae información que está en central, no se ha despachado desde facturación y está pendiente por despachar.
SEGUIMIENTO CTRL 2.
Realizan verificación, en cuanto que lo que se encuentre radicado este en central y viceversa
Evidencia: radicador institucional</t>
  </si>
  <si>
    <t>SEGUIMIENTO CTRL 1.
Se genera reporte de DGH, facturación central para que custodie factura, también dos veces al mes se les hace seguimiento a facturadores, teniendo en cuenta que no se le firma certificación o que no estén justificados a contratistas y semanalmente realizan seguimiento desde central a facturadores que estén a su cargo y que aún no hayan liquidado.
Evidencia: certificaciones de contratistas, correos electrónicos de envíos a central y facturadores. 
En cuanto al plan de acción, se debe tener en cuenta que en los últimos dos años los ingresos abiertos han bajado, en comparación con años anteriores.
SEGUIMIENTO CTRL 2.
Se cumple con el plan de acción, teniendo en cuenta que cada vez que ingresa personal nuevo o cuando se encuentran inconsistencias con el personal asistencial se capacita en el buen registro de información en HC y buen cargue de factura.
Evidencia: actas capacitaciones, llamados de atención.</t>
  </si>
  <si>
    <t>Con el fin de disminuir la anulación de facturas antes se tenían 10 personas realizando esta actividad y ahora únicamente hay 3 autorizados. Para esto se controla los valores que hay en presupuesto, contabilidad y facturación, así: en contabilidad y facturación, se registran tres estados de factura (liquidada, ingreso abierto paciente egresado, pacientes acostados), y en presupuesto  llega la factura liquidada.
Esto también se puede evidenciar en la rendición de informes, en cuanto presupuesto no tenga mayor valor que facturación y contabilidad 
Evidencia: datos reflejados en cada subproceso. (Contabilidad: cuenta 4312, facturación: producción del mes, y presupuesto: venta de servicios)</t>
  </si>
  <si>
    <t>SEGUIMIENTO CTRL 1.
Se realiza revisión de datos con facturación, contabilidad y presupuesto constantemente.
SEGUIMIENTO CTRL 2.
Se da cumplimiento, actas de comité de sostenibilidad contable, con reuniones bimensuales y/o cuando se requiera</t>
  </si>
  <si>
    <t>SEGUIMIENTO CTRL 1.
Profesional de costos, visita a las diferentes áreas cada que haya demanda, visita al coordinador, o quien lo designe, para tratar dos ítems básicos de mano de obra y suministros
Evidencia: Software SINERGIA.
SEGUIMIENTO CTRL 2.
Se da cumplimiento control descrito. Como evidencia se tiene el comparativo en Excel  de Software contra referente.</t>
  </si>
  <si>
    <t>Mensualmente se cierra costos, se procede a hacer la comparación de la información y se realiza formato de conciliación. 
Evidencia: formato de conciliación diligenciado.</t>
  </si>
  <si>
    <t>Se le realiza seguimiento diariamente, revisando el boletín de tesorería para verificación de recaudo.
Mensualmente revisa conciliación de recaudos para analizar con que recursos cuenta la entidad y el listado de proveedores para revisar la cantidad monetaria se tiene para cancelar a proveedores dependiendo del vencimiento de la factura 
Evidencia: flujo efectivo.</t>
  </si>
  <si>
    <t xml:space="preserve">Se da cumplimiento a la política contable, la cual menciona que la conciliación se debe realizar mínimo cada tres días dependiendo de la disponibilidad de transporte.
Evidencia: Listado de recibos de caja diarios.  </t>
  </si>
  <si>
    <t>Se da cumplimiento al control descrito, cuando no hay operaciones sospechosas se envía formato SARLAFT (FRTES-011) y en cado de haber transacciones se envía formato de operaciones sospechosas que lo diligencia el facturador.
Evidencia: Correo electrónico enviado al Asesor de la Oficina de Planeación</t>
  </si>
  <si>
    <t xml:space="preserve">SEGUIMIENTO CTRL 1.
Comité de sostenibilidad, se reúne periódicamente, presenta fichas técnicas, aprueban y realizan resolución de gerencia y registro en el sistema de información
Evidencia: Actas de reunión, resoluciones, fichas técnicas
SEGUIMIENTO CTRL 2.
Mensualmente realizan conciliación con los diferentes módulos. 
Evidencia: Conciliación </t>
  </si>
  <si>
    <t xml:space="preserve">SEGUIMIENTO CTRL 1.
Se les solicita a los diferentes subprocesos mediante correo electrónico suministrar la información financiera.
Evidencia: correo electrónico
SEGUIMIENTO CTRL 2.
se da cumplimiento al control descrito.
Evidencia: Resolución cierre financiero </t>
  </si>
  <si>
    <t xml:space="preserve">Cada vez que se presenten inconsistencias se le reporta vía correo electrónico para dar solución al problema presentado. </t>
  </si>
  <si>
    <t>La última solicitud para capacitaicón fue en septiembre del 2023, la cual fue aprobada. fue en Bogotá, sobre finanzas publicas
Evidencia: Certificado de asistencia.</t>
  </si>
  <si>
    <t>De acuerdo al calendario tributario tanto municipal, nacional, departamental, se entrega las declaraciones tributarias a tesorería para respectivo pago. 
Evidencias: declaraciones</t>
  </si>
  <si>
    <t xml:space="preserve">SEGUIMIENTO CTRL 1. 
Se da cumplimiento al control descrito. 
Evidencia: pantallazos de plataforma correspondientes
SEGUIMIENTO CTRL 2.
SEG: Se da cumplimiento al control descrito. </t>
  </si>
  <si>
    <t>Se realiza trimestralmente las conciliaciones de RP debidamente firmadas con los supervisores de contratos. 
Evidencia: conciliación firmada en físico.
Es de anotar que el control de gasto no le corresponde a presupuesto, es de nivel directivo. Ha presupuesto le corresponde estar informando la ejecución de los rubros, y si dado un caso so requiere adicionar un rubro se hace con permiso de Subgerencia Administrativa y Financiera. cuya legalización se confirma con la resolución de traslado que es firmada por le gerencia.</t>
  </si>
  <si>
    <t>Mensualmente se elabora la conciliación de recaudo entre tesorería y cartera, la cual consiste en realizar seguimiento al recaudo proyectado. 
Evidencia: Conciliación.</t>
  </si>
  <si>
    <t>SEGUIMIENTO CTRL 1.
Se da cumplimiento al control descrito.
Evidencia: actas de conciliación dependiendo de la gestión para promover mesas de conciliación bien sea desde el hospital o citadas por el IDSN, Supersalud y Min Salud
SEGUIMIENTO CTRL 2.
Se da cumplimiento al control descrito.
Evidencia: informe de gestión mensual que presenta cartera el cual se evalúa por el coordinador financiero y se hace requerimiento según la cartera por edades promoviendo la gestión.</t>
  </si>
  <si>
    <t>SEGUIMIENTO CTRL 1.
Verifican que la autorización de la EPS de la prorroga que se hace por el proceso de autorizaciones, se encuentre el valor asignado por la EPS, si esa se encuentra en estado 0 no se cobra copago ocuota, o en caso contrario, se apegan a la normatividad vigente
Evidencia: autorizaciones que genera la EPS eximiendo de copago al usuario 
SEGUIMIENTO CTRL 2.
La revisión y ctrl se la esta registrando en el aplicativo radicador institucional donde se evidencia la devolucióno de la factura con el error para su corrección
Evidencia: reporte de aplicativo de la devolución interna</t>
  </si>
  <si>
    <t>SEGUIMIENTO CTRL 1
Mensualmente realizan seguimiento e informe de ingresos abiertos y facturación pendiente por radicar, envian a cada facturador responsable de factura
Evidencia: Correos enviados a cada facturador
SEGUIMIENTO CTRL 2.
Se realiza seguimiento en el radicador institucional de ingresos abiertos y facturas pendientes por liquidar.
Evidencia: Pantallazo de aplicativo</t>
  </si>
  <si>
    <t>Se realiza censo diario y central de autorizaciones, realizan la actividad de verificación de usuarios
Evidencia: bitácora de censo</t>
  </si>
  <si>
    <t xml:space="preserve">SEGUIMIENTO CTRL 1.
Se realiza revisión de datos con facturación, contabilidad y presupuesto constantemente.
Evidencias: actas de conciliación
SEGUIMIENTO CTRL 2.
Se da cumplimiento, actas de comité de sostenibilidad contable, con reuniones bimensuales y/o cuando se requiera
Evidencia: actas comité de sostenibilidad contable </t>
  </si>
  <si>
    <t>Se le realiza seguimiento diariamente, revisando el boletín de tesorería para verificación de recaudo.
Mensualmente revisa conciliación de recaudos para analizar con que recursos cuenta la entidad y el listado de proveedores para revisar la cantidad monetaria se tiene para cancelar a proveedores dependiendo del vencimiento de la factura 
Evidencia: conciliación de recaudo.</t>
  </si>
  <si>
    <t>Se da cumplimiento a la política contable, la cual menciona que la consignación se debe realizar mínimo cada tres días dependiendo de la disponibilidad de transporte y situaciones imprevistas.
Evidencia: Acta de arqueo y soporte de consignación</t>
  </si>
  <si>
    <t>Se da cumplimiento al control descrito, cuando no hay operaciones sospechosas se envía formato SARLAFT (FRTES-011) y en caso de haber transacciones se envía formato de operaciones sospechosas que lo diligencia el facturador.
Evidencia: Correo electrónico enviado al Asesor de la Oficina de Planeación - SARLAFT de agosto</t>
  </si>
  <si>
    <t>SEGUIMIENTO CTRL 1.
Comité de sostenibilidad, se reúne periódicamente, presenta fichas técnicas, aprueban y realizan resolución de gerencia y registro en el sistema de información
Evidencia: Actas de comite de sostebilidad contable.
SEGUIMIENTO CTRL 2.
Mensualmente realizan conciliación con los diferentes módulos. 
Evidencia: Actas de conciliación de inventarios, farmacia y bancaria.</t>
  </si>
  <si>
    <t xml:space="preserve">SEGUIMIENTO CTRL 1.
Se les solicita a los diferentes subprocesos mediante correo electrónico suministrar la información financiera.
Evidencia: correo electrónico de solicitud de información a las diferentes áreas
SEGUIMIENTO CTRL 2.
se da cumplimiento al control descrito.
Evidencia: Resolución cierre financiero </t>
  </si>
  <si>
    <t xml:space="preserve">Cada vez que se presenten inconsistencias se le reporta vía correo electrónico al area de sistemas para dar solución al problema presentado.
Evidencia: correo electrónico enviado a sistemas </t>
  </si>
  <si>
    <t>De acuerdo al calendario tributario tanto municipal, nacional, departamental, se entrega las declaraciones tributarias a tesorería para respectivo pago. 
Evidencias: certificación de contadora, que se ha realizado las declaraciones tributarias</t>
  </si>
  <si>
    <t>SEGUIMIENTO CTRL 1. 
Se da cumplimiento al control descrito. 
Evidencia: certificación de contadora, que se ha presentado informes a entes de control, con sus respectibvos pantallazos de plataforma.
SEGUIMIENTO CTRL 2.
Se da cumplimiento al control descrito. 
Evidencia: certificación de contadora, que se ha presentado informes a entes de control, con sus respectibvos pantallazos de plataforma.</t>
  </si>
  <si>
    <t>SEGUIMIENTO CTRL 1.
Profesional de costos, visita a las diferentes áreas cada que haya demanda, visita al coordinador, o quien lo designe, para tratar dos ítems básicos de mano de obra y suministros.
Evidencia: Acta de presentación de informe de costos.
SEGUIMIENTO CTRL 2.
Se da cumplimiento control descrito.
Evidencia: informe de costos contra referente tarifario</t>
  </si>
  <si>
    <t xml:space="preserve">Se realiza trimestralmente las conciliaciones de RP debidamente firmadas con los supervisores de contratos. 
Evidencia: conciliación de RP con las áreas </t>
  </si>
  <si>
    <t>Mensualmente se elabora la conciliación de recaudo entre tesorería y cartera, la cual consiste en realizar seguimiento al recaudo proyectado. 
Evidencia: actas de conciliación</t>
  </si>
  <si>
    <t>SEGUIMIENTO CTRL 1.
Profesional de Cartera proyecta una meta de recaudo, y tecnico de carte lleva control de pagos que ingresa, respecto a la meta
Evidencia: Recaudo total VS meta 
SEGUIMIENTO CTRL 2.
Profesionales de Cartera presentan informe de gestión de cartera de venta de servicios de salud al Profesional Esp. de Recursos Financieros, en caso de haber observaciones se las realiza si lo amerita y si no lo archiva.
Evidencia: informe de gestión mensual que presentado por cartera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</si>
</sst>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0">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2" fillId="3" borderId="1" xfId="2" applyFill="1" applyBorder="1" applyAlignment="1">
      <alignment horizontal="justify" vertical="center" wrapText="1"/>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39" fillId="5" borderId="42" xfId="4" quotePrefix="1" applyFont="1" applyFill="1" applyBorder="1" applyAlignment="1">
      <alignment horizontal="left" vertical="top"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45" fillId="5" borderId="56"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70" xfId="5" applyFont="1" applyFill="1" applyBorder="1" applyAlignment="1">
      <alignment horizontal="left" vertical="top" wrapText="1" readingOrder="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9" xfId="0" applyFont="1" applyFill="1" applyBorder="1" applyAlignment="1">
      <alignment horizontal="left" vertical="center" wrapText="1"/>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238128</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1" customWidth="1"/>
    <col min="2" max="3" width="24.7109375" style="291" customWidth="1"/>
    <col min="4" max="4" width="16" style="291" customWidth="1"/>
    <col min="5" max="5" width="24.7109375" style="291" customWidth="1"/>
    <col min="6" max="6" width="27.7109375" style="291" customWidth="1"/>
    <col min="7" max="8" width="24.7109375" style="291" customWidth="1"/>
    <col min="9" max="16384" width="11.42578125" style="291"/>
  </cols>
  <sheetData>
    <row r="1" spans="2:8" ht="15.75" thickBot="1" x14ac:dyDescent="0.3"/>
    <row r="2" spans="2:8" ht="18" x14ac:dyDescent="0.25">
      <c r="B2" s="341" t="s">
        <v>163</v>
      </c>
      <c r="C2" s="342"/>
      <c r="D2" s="342"/>
      <c r="E2" s="342"/>
      <c r="F2" s="342"/>
      <c r="G2" s="342"/>
      <c r="H2" s="343"/>
    </row>
    <row r="3" spans="2:8" x14ac:dyDescent="0.25">
      <c r="B3" s="292"/>
      <c r="C3" s="293"/>
      <c r="D3" s="293"/>
      <c r="E3" s="293"/>
      <c r="F3" s="293"/>
      <c r="G3" s="293"/>
      <c r="H3" s="294"/>
    </row>
    <row r="4" spans="2:8" ht="63" customHeight="1" x14ac:dyDescent="0.25">
      <c r="B4" s="344" t="s">
        <v>173</v>
      </c>
      <c r="C4" s="345"/>
      <c r="D4" s="345"/>
      <c r="E4" s="345"/>
      <c r="F4" s="345"/>
      <c r="G4" s="345"/>
      <c r="H4" s="346"/>
    </row>
    <row r="5" spans="2:8" ht="63" customHeight="1" x14ac:dyDescent="0.25">
      <c r="B5" s="347"/>
      <c r="C5" s="348"/>
      <c r="D5" s="348"/>
      <c r="E5" s="348"/>
      <c r="F5" s="348"/>
      <c r="G5" s="348"/>
      <c r="H5" s="349"/>
    </row>
    <row r="6" spans="2:8" ht="16.5" x14ac:dyDescent="0.25">
      <c r="B6" s="350" t="s">
        <v>164</v>
      </c>
      <c r="C6" s="351"/>
      <c r="D6" s="351"/>
      <c r="E6" s="351"/>
      <c r="F6" s="351"/>
      <c r="G6" s="351"/>
      <c r="H6" s="352"/>
    </row>
    <row r="7" spans="2:8" ht="95.25" customHeight="1" x14ac:dyDescent="0.25">
      <c r="B7" s="353" t="s">
        <v>174</v>
      </c>
      <c r="C7" s="354"/>
      <c r="D7" s="354"/>
      <c r="E7" s="354"/>
      <c r="F7" s="354"/>
      <c r="G7" s="354"/>
      <c r="H7" s="355"/>
    </row>
    <row r="8" spans="2:8" ht="16.5" x14ac:dyDescent="0.25">
      <c r="B8" s="271"/>
      <c r="C8" s="272"/>
      <c r="D8" s="272"/>
      <c r="E8" s="272"/>
      <c r="F8" s="272"/>
      <c r="G8" s="272"/>
      <c r="H8" s="273"/>
    </row>
    <row r="9" spans="2:8" ht="20.45" customHeight="1" x14ac:dyDescent="0.25">
      <c r="B9" s="360" t="s">
        <v>191</v>
      </c>
      <c r="C9" s="361"/>
      <c r="D9" s="361"/>
      <c r="E9" s="361"/>
      <c r="F9" s="361"/>
      <c r="G9" s="361"/>
      <c r="H9" s="362"/>
    </row>
    <row r="10" spans="2:8" ht="16.5" x14ac:dyDescent="0.25">
      <c r="B10" s="277"/>
      <c r="C10" s="278"/>
      <c r="D10" s="278"/>
      <c r="E10" s="278"/>
      <c r="F10" s="278"/>
      <c r="G10" s="278"/>
      <c r="H10" s="279"/>
    </row>
    <row r="11" spans="2:8" ht="20.45" customHeight="1" x14ac:dyDescent="0.25">
      <c r="B11" s="363" t="s">
        <v>192</v>
      </c>
      <c r="C11" s="364"/>
      <c r="D11" s="364"/>
      <c r="E11" s="364"/>
      <c r="F11" s="364"/>
      <c r="G11" s="364"/>
      <c r="H11" s="365"/>
    </row>
    <row r="12" spans="2:8" s="316" customFormat="1" ht="20.45" customHeight="1" x14ac:dyDescent="0.25">
      <c r="B12" s="313"/>
      <c r="C12" s="314"/>
      <c r="D12" s="314"/>
      <c r="E12" s="314"/>
      <c r="F12" s="314"/>
      <c r="G12" s="314"/>
      <c r="H12" s="315"/>
    </row>
    <row r="13" spans="2:8" ht="20.45" customHeight="1" x14ac:dyDescent="0.25">
      <c r="B13" s="350" t="s">
        <v>189</v>
      </c>
      <c r="C13" s="366"/>
      <c r="D13" s="366"/>
      <c r="E13" s="366"/>
      <c r="F13" s="366"/>
      <c r="G13" s="366"/>
      <c r="H13" s="367"/>
    </row>
    <row r="14" spans="2:8" ht="9" customHeight="1" x14ac:dyDescent="0.25">
      <c r="B14" s="350"/>
      <c r="C14" s="366"/>
      <c r="D14" s="366"/>
      <c r="E14" s="366"/>
      <c r="F14" s="366"/>
      <c r="G14" s="366"/>
      <c r="H14" s="367"/>
    </row>
    <row r="15" spans="2:8" ht="16.5" x14ac:dyDescent="0.25">
      <c r="B15" s="350" t="s">
        <v>188</v>
      </c>
      <c r="C15" s="366"/>
      <c r="D15" s="366"/>
      <c r="E15" s="366"/>
      <c r="F15" s="366"/>
      <c r="G15" s="366"/>
      <c r="H15" s="367"/>
    </row>
    <row r="16" spans="2:8" ht="16.5" x14ac:dyDescent="0.25">
      <c r="B16" s="274"/>
      <c r="C16" s="275"/>
      <c r="D16" s="275"/>
      <c r="E16" s="275"/>
      <c r="F16" s="275"/>
      <c r="G16" s="275"/>
      <c r="H16" s="276"/>
    </row>
    <row r="17" spans="2:8" ht="18.600000000000001" customHeight="1" x14ac:dyDescent="0.25">
      <c r="B17" s="350" t="s">
        <v>190</v>
      </c>
      <c r="C17" s="366"/>
      <c r="D17" s="366"/>
      <c r="E17" s="366"/>
      <c r="F17" s="366"/>
      <c r="G17" s="366"/>
      <c r="H17" s="367"/>
    </row>
    <row r="18" spans="2:8" ht="18.600000000000001" customHeight="1" x14ac:dyDescent="0.25">
      <c r="B18" s="274"/>
      <c r="C18" s="275"/>
      <c r="D18" s="275"/>
      <c r="E18" s="275"/>
      <c r="F18" s="275"/>
      <c r="G18" s="275"/>
      <c r="H18" s="276"/>
    </row>
    <row r="19" spans="2:8" ht="18.600000000000001" customHeight="1" x14ac:dyDescent="0.25">
      <c r="B19" s="350" t="s">
        <v>193</v>
      </c>
      <c r="C19" s="366"/>
      <c r="D19" s="366"/>
      <c r="E19" s="366"/>
      <c r="F19" s="366"/>
      <c r="G19" s="366"/>
      <c r="H19" s="367"/>
    </row>
    <row r="20" spans="2:8" ht="18.600000000000001" customHeight="1" thickBot="1" x14ac:dyDescent="0.3">
      <c r="B20" s="214"/>
      <c r="C20" s="280"/>
      <c r="D20" s="280"/>
      <c r="E20" s="280"/>
      <c r="F20" s="280"/>
      <c r="G20" s="280"/>
      <c r="H20" s="281"/>
    </row>
    <row r="21" spans="2:8" ht="15.75" thickTop="1" x14ac:dyDescent="0.25">
      <c r="B21" s="295"/>
      <c r="C21" s="382" t="s">
        <v>165</v>
      </c>
      <c r="D21" s="357"/>
      <c r="E21" s="358" t="s">
        <v>166</v>
      </c>
      <c r="F21" s="359"/>
      <c r="G21" s="300"/>
      <c r="H21" s="296"/>
    </row>
    <row r="22" spans="2:8" ht="35.25" customHeight="1" x14ac:dyDescent="0.25">
      <c r="B22" s="295"/>
      <c r="C22" s="368" t="s">
        <v>167</v>
      </c>
      <c r="D22" s="369"/>
      <c r="E22" s="370" t="s">
        <v>168</v>
      </c>
      <c r="F22" s="371"/>
      <c r="G22" s="300"/>
      <c r="H22" s="296"/>
    </row>
    <row r="23" spans="2:8" ht="17.25" customHeight="1" x14ac:dyDescent="0.25">
      <c r="B23" s="295"/>
      <c r="C23" s="368" t="s">
        <v>202</v>
      </c>
      <c r="D23" s="369"/>
      <c r="E23" s="370" t="s">
        <v>169</v>
      </c>
      <c r="F23" s="371"/>
      <c r="G23" s="300"/>
      <c r="H23" s="296"/>
    </row>
    <row r="24" spans="2:8" ht="69.75" customHeight="1" x14ac:dyDescent="0.25">
      <c r="B24" s="295"/>
      <c r="C24" s="368" t="s">
        <v>187</v>
      </c>
      <c r="D24" s="369"/>
      <c r="E24" s="370" t="s">
        <v>216</v>
      </c>
      <c r="F24" s="371"/>
      <c r="G24" s="300"/>
      <c r="H24" s="296"/>
    </row>
    <row r="25" spans="2:8" ht="69.75" customHeight="1" x14ac:dyDescent="0.25">
      <c r="B25" s="295"/>
      <c r="C25" s="368" t="s">
        <v>217</v>
      </c>
      <c r="D25" s="369"/>
      <c r="E25" s="370" t="s">
        <v>218</v>
      </c>
      <c r="F25" s="371"/>
      <c r="G25" s="300"/>
      <c r="H25" s="296"/>
    </row>
    <row r="26" spans="2:8" ht="69.75" customHeight="1" x14ac:dyDescent="0.25">
      <c r="B26" s="295"/>
      <c r="C26" s="368" t="s">
        <v>204</v>
      </c>
      <c r="D26" s="369"/>
      <c r="E26" s="370" t="s">
        <v>170</v>
      </c>
      <c r="F26" s="371"/>
      <c r="G26" s="300"/>
      <c r="H26" s="296"/>
    </row>
    <row r="27" spans="2:8" ht="69.75" customHeight="1" x14ac:dyDescent="0.25">
      <c r="B27" s="295"/>
      <c r="C27" s="372" t="s">
        <v>58</v>
      </c>
      <c r="D27" s="373"/>
      <c r="E27" s="374" t="s">
        <v>215</v>
      </c>
      <c r="F27" s="375"/>
      <c r="G27" s="300"/>
      <c r="H27" s="296"/>
    </row>
    <row r="28" spans="2:8" ht="69.75" customHeight="1" x14ac:dyDescent="0.25">
      <c r="B28" s="295"/>
      <c r="C28" s="372" t="s">
        <v>205</v>
      </c>
      <c r="D28" s="373"/>
      <c r="E28" s="374" t="s">
        <v>206</v>
      </c>
      <c r="F28" s="375"/>
      <c r="G28" s="300"/>
      <c r="H28" s="296"/>
    </row>
    <row r="29" spans="2:8" ht="69.75" customHeight="1" x14ac:dyDescent="0.25">
      <c r="B29" s="295"/>
      <c r="C29" s="372" t="s">
        <v>207</v>
      </c>
      <c r="D29" s="373"/>
      <c r="E29" s="374" t="s">
        <v>208</v>
      </c>
      <c r="F29" s="375"/>
      <c r="G29" s="300"/>
      <c r="H29" s="296"/>
    </row>
    <row r="30" spans="2:8" ht="69.75" customHeight="1" x14ac:dyDescent="0.25">
      <c r="B30" s="295"/>
      <c r="C30" s="372" t="s">
        <v>30</v>
      </c>
      <c r="D30" s="373"/>
      <c r="E30" s="374" t="s">
        <v>209</v>
      </c>
      <c r="F30" s="375"/>
      <c r="G30" s="300"/>
      <c r="H30" s="296"/>
    </row>
    <row r="31" spans="2:8" ht="69.75" customHeight="1" x14ac:dyDescent="0.25">
      <c r="B31" s="295"/>
      <c r="C31" s="372" t="s">
        <v>210</v>
      </c>
      <c r="D31" s="373"/>
      <c r="E31" s="374" t="s">
        <v>211</v>
      </c>
      <c r="F31" s="375"/>
      <c r="G31" s="300"/>
      <c r="H31" s="296"/>
    </row>
    <row r="32" spans="2:8" ht="69.75" customHeight="1" x14ac:dyDescent="0.25">
      <c r="B32" s="295"/>
      <c r="C32" s="372" t="s">
        <v>212</v>
      </c>
      <c r="D32" s="373"/>
      <c r="E32" s="374" t="s">
        <v>213</v>
      </c>
      <c r="F32" s="375"/>
      <c r="G32" s="300"/>
      <c r="H32" s="296"/>
    </row>
    <row r="33" spans="2:8" ht="69.75" customHeight="1" x14ac:dyDescent="0.25">
      <c r="B33" s="295"/>
      <c r="C33" s="372" t="s">
        <v>147</v>
      </c>
      <c r="D33" s="373"/>
      <c r="E33" s="374" t="s">
        <v>214</v>
      </c>
      <c r="F33" s="375"/>
      <c r="G33" s="300"/>
      <c r="H33" s="296"/>
    </row>
    <row r="34" spans="2:8" x14ac:dyDescent="0.25">
      <c r="B34" s="295"/>
      <c r="C34" s="285"/>
      <c r="D34" s="285"/>
      <c r="E34" s="286"/>
      <c r="F34" s="286"/>
      <c r="G34" s="300"/>
      <c r="H34" s="296"/>
    </row>
    <row r="35" spans="2:8" ht="16.5" x14ac:dyDescent="0.25">
      <c r="B35" s="350" t="s">
        <v>219</v>
      </c>
      <c r="C35" s="366"/>
      <c r="D35" s="366"/>
      <c r="E35" s="366"/>
      <c r="F35" s="366"/>
      <c r="G35" s="366"/>
      <c r="H35" s="367"/>
    </row>
    <row r="36" spans="2:8" ht="14.45" customHeight="1" thickBot="1" x14ac:dyDescent="0.3">
      <c r="B36" s="301"/>
      <c r="C36" s="290"/>
      <c r="D36" s="290"/>
      <c r="E36" s="290"/>
      <c r="F36" s="290"/>
      <c r="G36" s="290"/>
      <c r="H36" s="302"/>
    </row>
    <row r="37" spans="2:8" ht="14.45" customHeight="1" thickTop="1" x14ac:dyDescent="0.25">
      <c r="B37" s="301"/>
      <c r="C37" s="382" t="s">
        <v>165</v>
      </c>
      <c r="D37" s="357"/>
      <c r="E37" s="358" t="s">
        <v>166</v>
      </c>
      <c r="F37" s="359"/>
      <c r="G37" s="290"/>
      <c r="H37" s="302"/>
    </row>
    <row r="38" spans="2:8" ht="90" customHeight="1" x14ac:dyDescent="0.25">
      <c r="B38" s="301"/>
      <c r="C38" s="372" t="s">
        <v>180</v>
      </c>
      <c r="D38" s="373"/>
      <c r="E38" s="374" t="s">
        <v>220</v>
      </c>
      <c r="F38" s="375"/>
      <c r="G38" s="290"/>
      <c r="H38" s="302"/>
    </row>
    <row r="39" spans="2:8" ht="53.45" customHeight="1" x14ac:dyDescent="0.25">
      <c r="B39" s="301"/>
      <c r="C39" s="372" t="s">
        <v>152</v>
      </c>
      <c r="D39" s="373"/>
      <c r="E39" s="374" t="s">
        <v>245</v>
      </c>
      <c r="F39" s="375"/>
      <c r="G39" s="290"/>
      <c r="H39" s="302"/>
    </row>
    <row r="40" spans="2:8" ht="54" customHeight="1" x14ac:dyDescent="0.25">
      <c r="B40" s="301"/>
      <c r="C40" s="372" t="s">
        <v>44</v>
      </c>
      <c r="D40" s="373"/>
      <c r="E40" s="374" t="s">
        <v>246</v>
      </c>
      <c r="F40" s="375"/>
      <c r="G40" s="290"/>
      <c r="H40" s="302"/>
    </row>
    <row r="41" spans="2:8" ht="32.450000000000003" customHeight="1" x14ac:dyDescent="0.25">
      <c r="B41" s="301"/>
      <c r="C41" s="372" t="s">
        <v>221</v>
      </c>
      <c r="D41" s="373"/>
      <c r="E41" s="374" t="s">
        <v>222</v>
      </c>
      <c r="F41" s="375"/>
      <c r="G41" s="290"/>
      <c r="H41" s="302"/>
    </row>
    <row r="42" spans="2:8" ht="16.5" x14ac:dyDescent="0.25">
      <c r="B42" s="301"/>
      <c r="C42" s="290"/>
      <c r="D42" s="290"/>
      <c r="E42" s="290"/>
      <c r="F42" s="290"/>
      <c r="G42" s="290"/>
      <c r="H42" s="302"/>
    </row>
    <row r="43" spans="2:8" ht="18.600000000000001" customHeight="1" x14ac:dyDescent="0.25">
      <c r="B43" s="390" t="s">
        <v>198</v>
      </c>
      <c r="C43" s="391"/>
      <c r="D43" s="391"/>
      <c r="E43" s="391"/>
      <c r="F43" s="391"/>
      <c r="G43" s="391"/>
      <c r="H43" s="392"/>
    </row>
    <row r="44" spans="2:8" ht="18.600000000000001" customHeight="1" x14ac:dyDescent="0.25">
      <c r="B44" s="287"/>
      <c r="C44" s="288"/>
      <c r="D44" s="288"/>
      <c r="E44" s="288"/>
      <c r="F44" s="288"/>
      <c r="G44" s="288"/>
      <c r="H44" s="289"/>
    </row>
    <row r="45" spans="2:8" ht="18.600000000000001" customHeight="1" x14ac:dyDescent="0.25">
      <c r="B45" s="350" t="s">
        <v>194</v>
      </c>
      <c r="C45" s="366"/>
      <c r="D45" s="366"/>
      <c r="E45" s="366"/>
      <c r="F45" s="366"/>
      <c r="G45" s="366"/>
      <c r="H45" s="367"/>
    </row>
    <row r="46" spans="2:8" ht="18.600000000000001" customHeight="1" thickBot="1" x14ac:dyDescent="0.3">
      <c r="B46" s="214"/>
      <c r="C46" s="280"/>
      <c r="D46" s="280"/>
      <c r="E46" s="280"/>
      <c r="F46" s="280"/>
      <c r="G46" s="280"/>
      <c r="H46" s="281"/>
    </row>
    <row r="47" spans="2:8" ht="18.600000000000001" customHeight="1" thickTop="1" x14ac:dyDescent="0.25">
      <c r="B47" s="214"/>
      <c r="C47" s="382" t="s">
        <v>165</v>
      </c>
      <c r="D47" s="357"/>
      <c r="E47" s="358" t="s">
        <v>166</v>
      </c>
      <c r="F47" s="359"/>
      <c r="G47" s="280"/>
      <c r="H47" s="281"/>
    </row>
    <row r="48" spans="2:8" ht="53.1" customHeight="1" x14ac:dyDescent="0.25">
      <c r="B48" s="214"/>
      <c r="C48" s="393" t="s">
        <v>155</v>
      </c>
      <c r="D48" s="377"/>
      <c r="E48" s="374" t="s">
        <v>171</v>
      </c>
      <c r="F48" s="375"/>
      <c r="G48" s="280"/>
      <c r="H48" s="281"/>
    </row>
    <row r="49" spans="2:8" ht="54" customHeight="1" x14ac:dyDescent="0.25">
      <c r="B49" s="214"/>
      <c r="C49" s="393" t="s">
        <v>70</v>
      </c>
      <c r="D49" s="377"/>
      <c r="E49" s="374" t="s">
        <v>223</v>
      </c>
      <c r="F49" s="375"/>
      <c r="G49" s="280"/>
      <c r="H49" s="281"/>
    </row>
    <row r="50" spans="2:8" ht="51.95" customHeight="1" x14ac:dyDescent="0.25">
      <c r="B50" s="214"/>
      <c r="C50" s="393" t="s">
        <v>71</v>
      </c>
      <c r="D50" s="377"/>
      <c r="E50" s="374" t="s">
        <v>225</v>
      </c>
      <c r="F50" s="375"/>
      <c r="G50" s="280"/>
      <c r="H50" s="281"/>
    </row>
    <row r="51" spans="2:8" ht="53.45" customHeight="1" x14ac:dyDescent="0.25">
      <c r="B51" s="214"/>
      <c r="C51" s="393" t="s">
        <v>94</v>
      </c>
      <c r="D51" s="377"/>
      <c r="E51" s="374" t="s">
        <v>225</v>
      </c>
      <c r="F51" s="375"/>
      <c r="G51" s="280"/>
      <c r="H51" s="281"/>
    </row>
    <row r="52" spans="2:8" ht="48.6" customHeight="1" x14ac:dyDescent="0.25">
      <c r="B52" s="214"/>
      <c r="C52" s="393" t="s">
        <v>72</v>
      </c>
      <c r="D52" s="377"/>
      <c r="E52" s="374" t="s">
        <v>226</v>
      </c>
      <c r="F52" s="375"/>
      <c r="G52" s="280"/>
      <c r="H52" s="281"/>
    </row>
    <row r="53" spans="2:8" ht="49.5" customHeight="1" x14ac:dyDescent="0.25">
      <c r="B53" s="214"/>
      <c r="C53" s="393" t="s">
        <v>73</v>
      </c>
      <c r="D53" s="377"/>
      <c r="E53" s="374" t="s">
        <v>224</v>
      </c>
      <c r="F53" s="375"/>
      <c r="G53" s="280"/>
      <c r="H53" s="281"/>
    </row>
    <row r="54" spans="2:8" ht="50.1" customHeight="1" x14ac:dyDescent="0.25">
      <c r="B54" s="214"/>
      <c r="C54" s="393" t="s">
        <v>89</v>
      </c>
      <c r="D54" s="377"/>
      <c r="E54" s="374" t="s">
        <v>229</v>
      </c>
      <c r="F54" s="375"/>
      <c r="G54" s="280"/>
      <c r="H54" s="281"/>
    </row>
    <row r="55" spans="2:8" ht="29.45" customHeight="1" x14ac:dyDescent="0.25">
      <c r="B55" s="214"/>
      <c r="C55" s="393" t="s">
        <v>93</v>
      </c>
      <c r="D55" s="377"/>
      <c r="E55" s="374" t="s">
        <v>227</v>
      </c>
      <c r="F55" s="375"/>
      <c r="G55" s="280"/>
      <c r="H55" s="281"/>
    </row>
    <row r="56" spans="2:8" ht="39.950000000000003" customHeight="1" x14ac:dyDescent="0.25">
      <c r="B56" s="214"/>
      <c r="C56" s="393" t="s">
        <v>97</v>
      </c>
      <c r="D56" s="377"/>
      <c r="E56" s="374" t="s">
        <v>228</v>
      </c>
      <c r="F56" s="375"/>
      <c r="G56" s="280"/>
      <c r="H56" s="281"/>
    </row>
    <row r="57" spans="2:8" ht="29.45" customHeight="1" x14ac:dyDescent="0.25">
      <c r="B57" s="214"/>
      <c r="C57" s="393" t="s">
        <v>10</v>
      </c>
      <c r="D57" s="377"/>
      <c r="E57" s="374" t="s">
        <v>183</v>
      </c>
      <c r="F57" s="375"/>
      <c r="G57" s="280"/>
      <c r="H57" s="281"/>
    </row>
    <row r="58" spans="2:8" ht="18.600000000000001" customHeight="1" x14ac:dyDescent="0.25">
      <c r="B58" s="214"/>
      <c r="C58" s="280"/>
      <c r="D58" s="280"/>
      <c r="E58" s="280"/>
      <c r="F58" s="280"/>
      <c r="G58" s="280"/>
      <c r="H58" s="281"/>
    </row>
    <row r="59" spans="2:8" ht="18.600000000000001" customHeight="1" x14ac:dyDescent="0.25">
      <c r="B59" s="383" t="s">
        <v>197</v>
      </c>
      <c r="C59" s="384"/>
      <c r="D59" s="384"/>
      <c r="E59" s="384"/>
      <c r="F59" s="384"/>
      <c r="G59" s="384"/>
      <c r="H59" s="385"/>
    </row>
    <row r="60" spans="2:8" ht="18.600000000000001" customHeight="1" x14ac:dyDescent="0.25">
      <c r="B60" s="214"/>
      <c r="C60" s="280"/>
      <c r="D60" s="280"/>
      <c r="E60" s="280"/>
      <c r="F60" s="280"/>
      <c r="G60" s="280"/>
      <c r="H60" s="281"/>
    </row>
    <row r="61" spans="2:8" ht="18.600000000000001" customHeight="1" x14ac:dyDescent="0.25">
      <c r="B61" s="386" t="s">
        <v>195</v>
      </c>
      <c r="C61" s="387"/>
      <c r="D61" s="387"/>
      <c r="E61" s="387"/>
      <c r="F61" s="387"/>
      <c r="G61" s="387"/>
      <c r="H61" s="388"/>
    </row>
    <row r="62" spans="2:8" ht="18.600000000000001" customHeight="1" x14ac:dyDescent="0.25">
      <c r="B62" s="274"/>
      <c r="C62" s="275"/>
      <c r="D62" s="275"/>
      <c r="E62" s="275"/>
      <c r="F62" s="275"/>
      <c r="G62" s="275"/>
      <c r="H62" s="276"/>
    </row>
    <row r="63" spans="2:8" ht="30" customHeight="1" x14ac:dyDescent="0.25">
      <c r="B63" s="350" t="s">
        <v>196</v>
      </c>
      <c r="C63" s="366"/>
      <c r="D63" s="366"/>
      <c r="E63" s="366"/>
      <c r="F63" s="366"/>
      <c r="G63" s="366"/>
      <c r="H63" s="367"/>
    </row>
    <row r="64" spans="2:8" ht="17.25" thickBot="1" x14ac:dyDescent="0.3">
      <c r="B64" s="214"/>
      <c r="C64" s="280"/>
      <c r="D64" s="280"/>
      <c r="E64" s="280"/>
      <c r="F64" s="280"/>
      <c r="G64" s="280"/>
      <c r="H64" s="281"/>
    </row>
    <row r="65" spans="2:8" ht="30" customHeight="1" thickTop="1" x14ac:dyDescent="0.25">
      <c r="B65" s="214"/>
      <c r="C65" s="382" t="s">
        <v>165</v>
      </c>
      <c r="D65" s="357"/>
      <c r="E65" s="358" t="s">
        <v>166</v>
      </c>
      <c r="F65" s="359"/>
      <c r="G65" s="280"/>
      <c r="H65" s="281"/>
    </row>
    <row r="66" spans="2:8" ht="30" customHeight="1" x14ac:dyDescent="0.25">
      <c r="B66" s="214"/>
      <c r="C66" s="393" t="s">
        <v>104</v>
      </c>
      <c r="D66" s="377"/>
      <c r="E66" s="374" t="s">
        <v>230</v>
      </c>
      <c r="F66" s="375"/>
      <c r="G66" s="280"/>
      <c r="H66" s="281"/>
    </row>
    <row r="67" spans="2:8" ht="44.45" customHeight="1" x14ac:dyDescent="0.25">
      <c r="B67" s="214"/>
      <c r="C67" s="393" t="s">
        <v>105</v>
      </c>
      <c r="D67" s="377"/>
      <c r="E67" s="374" t="s">
        <v>231</v>
      </c>
      <c r="F67" s="375"/>
      <c r="G67" s="280"/>
      <c r="H67" s="281"/>
    </row>
    <row r="68" spans="2:8" ht="51" customHeight="1" x14ac:dyDescent="0.25">
      <c r="B68" s="214"/>
      <c r="C68" s="393" t="s">
        <v>158</v>
      </c>
      <c r="D68" s="377"/>
      <c r="E68" s="374" t="s">
        <v>232</v>
      </c>
      <c r="F68" s="375"/>
      <c r="G68" s="280"/>
      <c r="H68" s="281"/>
    </row>
    <row r="69" spans="2:8" ht="76.5" customHeight="1" x14ac:dyDescent="0.25">
      <c r="B69" s="214"/>
      <c r="C69" s="393" t="s">
        <v>233</v>
      </c>
      <c r="D69" s="377"/>
      <c r="E69" s="374" t="s">
        <v>172</v>
      </c>
      <c r="F69" s="375"/>
      <c r="G69" s="280"/>
      <c r="H69" s="281"/>
    </row>
    <row r="70" spans="2:8" ht="30" customHeight="1" x14ac:dyDescent="0.25">
      <c r="B70" s="214"/>
      <c r="C70" s="393" t="s">
        <v>130</v>
      </c>
      <c r="D70" s="377"/>
      <c r="E70" s="374" t="s">
        <v>235</v>
      </c>
      <c r="F70" s="375"/>
      <c r="G70" s="280"/>
      <c r="H70" s="281"/>
    </row>
    <row r="71" spans="2:8" ht="30" customHeight="1" x14ac:dyDescent="0.25">
      <c r="B71" s="214"/>
      <c r="C71" s="393" t="s">
        <v>236</v>
      </c>
      <c r="D71" s="377"/>
      <c r="E71" s="374" t="s">
        <v>237</v>
      </c>
      <c r="F71" s="375"/>
      <c r="G71" s="280"/>
      <c r="H71" s="281"/>
    </row>
    <row r="72" spans="2:8" ht="30" customHeight="1" x14ac:dyDescent="0.25">
      <c r="B72" s="214"/>
      <c r="C72" s="393" t="s">
        <v>238</v>
      </c>
      <c r="D72" s="377"/>
      <c r="E72" s="374" t="s">
        <v>239</v>
      </c>
      <c r="F72" s="375"/>
      <c r="G72" s="280"/>
      <c r="H72" s="281"/>
    </row>
    <row r="73" spans="2:8" ht="53.45" customHeight="1" x14ac:dyDescent="0.25">
      <c r="B73" s="214"/>
      <c r="C73" s="393" t="s">
        <v>112</v>
      </c>
      <c r="D73" s="377"/>
      <c r="E73" s="374" t="s">
        <v>234</v>
      </c>
      <c r="F73" s="375"/>
      <c r="G73" s="280"/>
      <c r="H73" s="281"/>
    </row>
    <row r="74" spans="2:8" ht="30" customHeight="1" x14ac:dyDescent="0.25">
      <c r="B74" s="214"/>
      <c r="C74" s="280"/>
      <c r="D74" s="280"/>
      <c r="E74" s="280"/>
      <c r="F74" s="280"/>
      <c r="G74" s="280"/>
      <c r="H74" s="281"/>
    </row>
    <row r="75" spans="2:8" ht="18.600000000000001" customHeight="1" x14ac:dyDescent="0.25">
      <c r="B75" s="386" t="s">
        <v>199</v>
      </c>
      <c r="C75" s="387"/>
      <c r="D75" s="387"/>
      <c r="E75" s="387"/>
      <c r="F75" s="387"/>
      <c r="G75" s="387"/>
      <c r="H75" s="388"/>
    </row>
    <row r="76" spans="2:8" ht="18.600000000000001" customHeight="1" x14ac:dyDescent="0.25">
      <c r="B76" s="282"/>
      <c r="C76" s="283"/>
      <c r="D76" s="283"/>
      <c r="E76" s="283"/>
      <c r="F76" s="283"/>
      <c r="G76" s="283"/>
      <c r="H76" s="284"/>
    </row>
    <row r="77" spans="2:8" ht="18.600000000000001" customHeight="1" x14ac:dyDescent="0.25">
      <c r="B77" s="386" t="s">
        <v>200</v>
      </c>
      <c r="C77" s="387"/>
      <c r="D77" s="387"/>
      <c r="E77" s="387"/>
      <c r="F77" s="387"/>
      <c r="G77" s="387"/>
      <c r="H77" s="388"/>
    </row>
    <row r="78" spans="2:8" ht="18.600000000000001" customHeight="1" x14ac:dyDescent="0.25">
      <c r="B78" s="282"/>
      <c r="C78" s="283"/>
      <c r="D78" s="283"/>
      <c r="E78" s="283"/>
      <c r="F78" s="283"/>
      <c r="G78" s="283"/>
      <c r="H78" s="284"/>
    </row>
    <row r="79" spans="2:8" ht="18.600000000000001" customHeight="1" x14ac:dyDescent="0.25">
      <c r="B79" s="386" t="s">
        <v>201</v>
      </c>
      <c r="C79" s="387"/>
      <c r="D79" s="387"/>
      <c r="E79" s="387"/>
      <c r="F79" s="387"/>
      <c r="G79" s="387"/>
      <c r="H79" s="388"/>
    </row>
    <row r="80" spans="2:8" ht="16.5" x14ac:dyDescent="0.25">
      <c r="B80" s="214"/>
      <c r="C80" s="303"/>
      <c r="D80" s="303"/>
      <c r="E80" s="303"/>
      <c r="F80" s="303"/>
      <c r="G80" s="303"/>
      <c r="H80" s="215"/>
    </row>
    <row r="81" spans="2:8" ht="16.5" x14ac:dyDescent="0.25">
      <c r="B81" s="214"/>
      <c r="C81" s="303"/>
      <c r="D81" s="303"/>
      <c r="E81" s="303"/>
      <c r="F81" s="303"/>
      <c r="G81" s="303"/>
      <c r="H81" s="215"/>
    </row>
    <row r="82" spans="2:8" ht="16.5" x14ac:dyDescent="0.25">
      <c r="B82" s="214" t="s">
        <v>242</v>
      </c>
      <c r="C82" s="303"/>
      <c r="D82" s="303"/>
      <c r="E82" s="303"/>
      <c r="F82" s="303"/>
      <c r="G82" s="303"/>
      <c r="H82" s="215"/>
    </row>
    <row r="83" spans="2:8" ht="16.5" x14ac:dyDescent="0.25">
      <c r="B83" s="214"/>
      <c r="C83" s="303"/>
      <c r="D83" s="303"/>
      <c r="E83" s="303"/>
      <c r="F83" s="303"/>
      <c r="G83" s="303"/>
      <c r="H83" s="215"/>
    </row>
    <row r="84" spans="2:8" ht="15.75" thickBot="1" x14ac:dyDescent="0.3">
      <c r="B84" s="295"/>
      <c r="C84" s="300"/>
      <c r="D84" s="304"/>
      <c r="E84" s="305"/>
      <c r="F84" s="305"/>
      <c r="G84" s="306"/>
      <c r="H84" s="296"/>
    </row>
    <row r="85" spans="2:8" ht="15.75" thickTop="1" x14ac:dyDescent="0.25">
      <c r="B85" s="307" t="s">
        <v>243</v>
      </c>
      <c r="C85" s="356" t="s">
        <v>165</v>
      </c>
      <c r="D85" s="357"/>
      <c r="E85" s="358" t="s">
        <v>166</v>
      </c>
      <c r="F85" s="359"/>
      <c r="G85" s="300"/>
      <c r="H85" s="296"/>
    </row>
    <row r="86" spans="2:8" s="213" customFormat="1" x14ac:dyDescent="0.25">
      <c r="B86" s="311">
        <v>2</v>
      </c>
      <c r="C86" s="389" t="s">
        <v>167</v>
      </c>
      <c r="D86" s="369"/>
      <c r="E86" s="370" t="s">
        <v>168</v>
      </c>
      <c r="F86" s="371"/>
      <c r="G86" s="308"/>
      <c r="H86" s="216"/>
    </row>
    <row r="87" spans="2:8" s="213" customFormat="1" ht="17.25" customHeight="1" x14ac:dyDescent="0.25">
      <c r="B87" s="311">
        <v>2</v>
      </c>
      <c r="C87" s="389" t="s">
        <v>202</v>
      </c>
      <c r="D87" s="369"/>
      <c r="E87" s="370" t="s">
        <v>169</v>
      </c>
      <c r="F87" s="371"/>
      <c r="G87" s="308"/>
      <c r="H87" s="216"/>
    </row>
    <row r="88" spans="2:8" s="213" customFormat="1" ht="25.5" customHeight="1" x14ac:dyDescent="0.25">
      <c r="B88" s="311">
        <v>2</v>
      </c>
      <c r="C88" s="389" t="s">
        <v>187</v>
      </c>
      <c r="D88" s="369"/>
      <c r="E88" s="370" t="s">
        <v>216</v>
      </c>
      <c r="F88" s="371"/>
      <c r="G88" s="308"/>
      <c r="H88" s="216"/>
    </row>
    <row r="89" spans="2:8" s="213" customFormat="1" ht="25.5" customHeight="1" x14ac:dyDescent="0.25">
      <c r="B89" s="311">
        <v>2</v>
      </c>
      <c r="C89" s="389" t="s">
        <v>217</v>
      </c>
      <c r="D89" s="369"/>
      <c r="E89" s="370" t="s">
        <v>218</v>
      </c>
      <c r="F89" s="371"/>
      <c r="G89" s="308"/>
      <c r="H89" s="216"/>
    </row>
    <row r="90" spans="2:8" s="213" customFormat="1" ht="66.95" customHeight="1" x14ac:dyDescent="0.25">
      <c r="B90" s="311">
        <v>2</v>
      </c>
      <c r="C90" s="389" t="s">
        <v>204</v>
      </c>
      <c r="D90" s="369"/>
      <c r="E90" s="370" t="s">
        <v>170</v>
      </c>
      <c r="F90" s="371"/>
      <c r="G90" s="308"/>
      <c r="H90" s="216"/>
    </row>
    <row r="91" spans="2:8" s="213" customFormat="1" ht="67.5" customHeight="1" x14ac:dyDescent="0.25">
      <c r="B91" s="311">
        <v>2</v>
      </c>
      <c r="C91" s="377" t="s">
        <v>58</v>
      </c>
      <c r="D91" s="373"/>
      <c r="E91" s="374" t="s">
        <v>215</v>
      </c>
      <c r="F91" s="375"/>
      <c r="G91" s="308"/>
      <c r="H91" s="216"/>
    </row>
    <row r="92" spans="2:8" s="213" customFormat="1" ht="43.5" customHeight="1" x14ac:dyDescent="0.25">
      <c r="B92" s="311">
        <v>2</v>
      </c>
      <c r="C92" s="377" t="s">
        <v>205</v>
      </c>
      <c r="D92" s="373"/>
      <c r="E92" s="374" t="s">
        <v>206</v>
      </c>
      <c r="F92" s="375"/>
      <c r="G92" s="308"/>
      <c r="H92" s="216"/>
    </row>
    <row r="93" spans="2:8" s="213" customFormat="1" ht="35.1" customHeight="1" x14ac:dyDescent="0.25">
      <c r="B93" s="311">
        <v>2</v>
      </c>
      <c r="C93" s="377" t="s">
        <v>207</v>
      </c>
      <c r="D93" s="373"/>
      <c r="E93" s="374" t="s">
        <v>208</v>
      </c>
      <c r="F93" s="375"/>
      <c r="G93" s="308"/>
      <c r="H93" s="216"/>
    </row>
    <row r="94" spans="2:8" s="213" customFormat="1" ht="72.75" customHeight="1" x14ac:dyDescent="0.25">
      <c r="B94" s="311">
        <v>2</v>
      </c>
      <c r="C94" s="377" t="s">
        <v>30</v>
      </c>
      <c r="D94" s="373"/>
      <c r="E94" s="374" t="s">
        <v>240</v>
      </c>
      <c r="F94" s="375"/>
      <c r="G94" s="308"/>
      <c r="H94" s="216"/>
    </row>
    <row r="95" spans="2:8" s="213" customFormat="1" ht="93.95" customHeight="1" x14ac:dyDescent="0.25">
      <c r="B95" s="311">
        <v>2</v>
      </c>
      <c r="C95" s="377" t="s">
        <v>210</v>
      </c>
      <c r="D95" s="373"/>
      <c r="E95" s="374" t="s">
        <v>211</v>
      </c>
      <c r="F95" s="375"/>
      <c r="G95" s="308"/>
      <c r="H95" s="216"/>
    </row>
    <row r="96" spans="2:8" s="213" customFormat="1" ht="93.95" customHeight="1" x14ac:dyDescent="0.25">
      <c r="B96" s="311">
        <v>2</v>
      </c>
      <c r="C96" s="377" t="s">
        <v>212</v>
      </c>
      <c r="D96" s="373"/>
      <c r="E96" s="374" t="s">
        <v>213</v>
      </c>
      <c r="F96" s="375"/>
      <c r="G96" s="308"/>
      <c r="H96" s="216"/>
    </row>
    <row r="97" spans="2:8" s="213" customFormat="1" x14ac:dyDescent="0.25">
      <c r="B97" s="311">
        <v>2</v>
      </c>
      <c r="C97" s="377" t="s">
        <v>147</v>
      </c>
      <c r="D97" s="373"/>
      <c r="E97" s="374" t="s">
        <v>214</v>
      </c>
      <c r="F97" s="375"/>
      <c r="G97" s="308"/>
      <c r="H97" s="216"/>
    </row>
    <row r="98" spans="2:8" s="213" customFormat="1" ht="66.599999999999994" customHeight="1" x14ac:dyDescent="0.25">
      <c r="B98" s="311">
        <v>3</v>
      </c>
      <c r="C98" s="377" t="s">
        <v>180</v>
      </c>
      <c r="D98" s="373"/>
      <c r="E98" s="374" t="s">
        <v>220</v>
      </c>
      <c r="F98" s="375"/>
      <c r="G98" s="308"/>
      <c r="H98" s="216"/>
    </row>
    <row r="99" spans="2:8" s="213" customFormat="1" ht="66.599999999999994" customHeight="1" x14ac:dyDescent="0.25">
      <c r="B99" s="311">
        <v>3</v>
      </c>
      <c r="C99" s="377" t="s">
        <v>152</v>
      </c>
      <c r="D99" s="373"/>
      <c r="E99" s="374" t="s">
        <v>245</v>
      </c>
      <c r="F99" s="375"/>
      <c r="G99" s="308"/>
      <c r="H99" s="216"/>
    </row>
    <row r="100" spans="2:8" s="213" customFormat="1" ht="62.45" customHeight="1" x14ac:dyDescent="0.25">
      <c r="B100" s="311">
        <v>3</v>
      </c>
      <c r="C100" s="377" t="s">
        <v>44</v>
      </c>
      <c r="D100" s="373"/>
      <c r="E100" s="374" t="s">
        <v>246</v>
      </c>
      <c r="F100" s="375"/>
      <c r="G100" s="308"/>
      <c r="H100" s="216"/>
    </row>
    <row r="101" spans="2:8" s="213" customFormat="1" ht="38.450000000000003" customHeight="1" x14ac:dyDescent="0.25">
      <c r="B101" s="311">
        <v>3</v>
      </c>
      <c r="C101" s="377" t="s">
        <v>221</v>
      </c>
      <c r="D101" s="373"/>
      <c r="E101" s="374" t="s">
        <v>222</v>
      </c>
      <c r="F101" s="375"/>
      <c r="G101" s="308"/>
      <c r="H101" s="216"/>
    </row>
    <row r="102" spans="2:8" ht="59.25" customHeight="1" x14ac:dyDescent="0.25">
      <c r="B102" s="312">
        <v>5</v>
      </c>
      <c r="C102" s="376" t="s">
        <v>155</v>
      </c>
      <c r="D102" s="377"/>
      <c r="E102" s="374" t="s">
        <v>241</v>
      </c>
      <c r="F102" s="375"/>
      <c r="G102" s="300"/>
      <c r="H102" s="296"/>
    </row>
    <row r="103" spans="2:8" ht="59.25" customHeight="1" x14ac:dyDescent="0.25">
      <c r="B103" s="312">
        <v>5</v>
      </c>
      <c r="C103" s="376" t="s">
        <v>70</v>
      </c>
      <c r="D103" s="377"/>
      <c r="E103" s="374" t="s">
        <v>223</v>
      </c>
      <c r="F103" s="375"/>
      <c r="G103" s="300"/>
      <c r="H103" s="296"/>
    </row>
    <row r="104" spans="2:8" ht="59.25" customHeight="1" x14ac:dyDescent="0.25">
      <c r="B104" s="312">
        <v>5</v>
      </c>
      <c r="C104" s="376" t="s">
        <v>71</v>
      </c>
      <c r="D104" s="377"/>
      <c r="E104" s="374" t="s">
        <v>225</v>
      </c>
      <c r="F104" s="375"/>
      <c r="G104" s="300"/>
      <c r="H104" s="296"/>
    </row>
    <row r="105" spans="2:8" ht="59.25" customHeight="1" x14ac:dyDescent="0.25">
      <c r="B105" s="312">
        <v>5</v>
      </c>
      <c r="C105" s="376" t="s">
        <v>94</v>
      </c>
      <c r="D105" s="377"/>
      <c r="E105" s="374" t="s">
        <v>225</v>
      </c>
      <c r="F105" s="375"/>
      <c r="G105" s="300"/>
      <c r="H105" s="296"/>
    </row>
    <row r="106" spans="2:8" ht="47.45" customHeight="1" x14ac:dyDescent="0.25">
      <c r="B106" s="312">
        <v>5</v>
      </c>
      <c r="C106" s="376" t="s">
        <v>72</v>
      </c>
      <c r="D106" s="377"/>
      <c r="E106" s="374" t="s">
        <v>226</v>
      </c>
      <c r="F106" s="375"/>
      <c r="G106" s="300"/>
      <c r="H106" s="296"/>
    </row>
    <row r="107" spans="2:8" ht="45.6" customHeight="1" x14ac:dyDescent="0.25">
      <c r="B107" s="312">
        <v>5</v>
      </c>
      <c r="C107" s="376" t="s">
        <v>73</v>
      </c>
      <c r="D107" s="377"/>
      <c r="E107" s="374" t="s">
        <v>224</v>
      </c>
      <c r="F107" s="375"/>
      <c r="G107" s="300"/>
      <c r="H107" s="296"/>
    </row>
    <row r="108" spans="2:8" ht="32.450000000000003" customHeight="1" x14ac:dyDescent="0.25">
      <c r="B108" s="312">
        <v>5</v>
      </c>
      <c r="C108" s="376" t="s">
        <v>89</v>
      </c>
      <c r="D108" s="377"/>
      <c r="E108" s="374" t="s">
        <v>229</v>
      </c>
      <c r="F108" s="375"/>
      <c r="G108" s="300"/>
      <c r="H108" s="296"/>
    </row>
    <row r="109" spans="2:8" ht="33.6" customHeight="1" x14ac:dyDescent="0.25">
      <c r="B109" s="312">
        <v>5</v>
      </c>
      <c r="C109" s="376" t="s">
        <v>93</v>
      </c>
      <c r="D109" s="377"/>
      <c r="E109" s="374" t="s">
        <v>227</v>
      </c>
      <c r="F109" s="375"/>
      <c r="G109" s="300"/>
      <c r="H109" s="296"/>
    </row>
    <row r="110" spans="2:8" ht="33.6" customHeight="1" x14ac:dyDescent="0.25">
      <c r="B110" s="312">
        <v>5</v>
      </c>
      <c r="C110" s="376" t="s">
        <v>97</v>
      </c>
      <c r="D110" s="377"/>
      <c r="E110" s="374" t="s">
        <v>228</v>
      </c>
      <c r="F110" s="375"/>
      <c r="G110" s="300"/>
      <c r="H110" s="296"/>
    </row>
    <row r="111" spans="2:8" x14ac:dyDescent="0.25">
      <c r="B111" s="312">
        <v>5</v>
      </c>
      <c r="C111" s="376" t="s">
        <v>10</v>
      </c>
      <c r="D111" s="377"/>
      <c r="E111" s="374" t="s">
        <v>183</v>
      </c>
      <c r="F111" s="375"/>
      <c r="G111" s="300"/>
      <c r="H111" s="296"/>
    </row>
    <row r="112" spans="2:8" ht="24.95" customHeight="1" x14ac:dyDescent="0.25">
      <c r="B112" s="312">
        <v>8</v>
      </c>
      <c r="C112" s="376" t="s">
        <v>104</v>
      </c>
      <c r="D112" s="377"/>
      <c r="E112" s="374" t="s">
        <v>230</v>
      </c>
      <c r="F112" s="375"/>
      <c r="G112" s="300"/>
      <c r="H112" s="296"/>
    </row>
    <row r="113" spans="2:8" ht="46.5" customHeight="1" x14ac:dyDescent="0.25">
      <c r="B113" s="312">
        <v>8</v>
      </c>
      <c r="C113" s="376" t="s">
        <v>105</v>
      </c>
      <c r="D113" s="377"/>
      <c r="E113" s="374" t="s">
        <v>231</v>
      </c>
      <c r="F113" s="375"/>
      <c r="G113" s="300"/>
      <c r="H113" s="296"/>
    </row>
    <row r="114" spans="2:8" ht="46.5" customHeight="1" x14ac:dyDescent="0.25">
      <c r="B114" s="312">
        <v>8</v>
      </c>
      <c r="C114" s="376" t="s">
        <v>158</v>
      </c>
      <c r="D114" s="377"/>
      <c r="E114" s="374" t="s">
        <v>232</v>
      </c>
      <c r="F114" s="375"/>
      <c r="G114" s="300"/>
      <c r="H114" s="296"/>
    </row>
    <row r="115" spans="2:8" s="213" customFormat="1" ht="82.5" customHeight="1" x14ac:dyDescent="0.25">
      <c r="B115" s="311">
        <v>8</v>
      </c>
      <c r="C115" s="376" t="s">
        <v>233</v>
      </c>
      <c r="D115" s="377"/>
      <c r="E115" s="374" t="s">
        <v>172</v>
      </c>
      <c r="F115" s="375"/>
      <c r="G115" s="308"/>
      <c r="H115" s="216"/>
    </row>
    <row r="116" spans="2:8" s="213" customFormat="1" ht="33.950000000000003" customHeight="1" x14ac:dyDescent="0.25">
      <c r="B116" s="311">
        <v>8</v>
      </c>
      <c r="C116" s="376" t="s">
        <v>130</v>
      </c>
      <c r="D116" s="377"/>
      <c r="E116" s="374" t="s">
        <v>235</v>
      </c>
      <c r="F116" s="375"/>
      <c r="G116" s="308"/>
      <c r="H116" s="216"/>
    </row>
    <row r="117" spans="2:8" s="213" customFormat="1" ht="33.950000000000003" customHeight="1" x14ac:dyDescent="0.25">
      <c r="B117" s="311">
        <v>8</v>
      </c>
      <c r="C117" s="376" t="s">
        <v>236</v>
      </c>
      <c r="D117" s="377"/>
      <c r="E117" s="374" t="s">
        <v>237</v>
      </c>
      <c r="F117" s="375"/>
      <c r="G117" s="308"/>
      <c r="H117" s="216"/>
    </row>
    <row r="118" spans="2:8" s="213" customFormat="1" ht="33.950000000000003" customHeight="1" x14ac:dyDescent="0.25">
      <c r="B118" s="311">
        <v>8</v>
      </c>
      <c r="C118" s="376" t="s">
        <v>238</v>
      </c>
      <c r="D118" s="377"/>
      <c r="E118" s="374" t="s">
        <v>239</v>
      </c>
      <c r="F118" s="375"/>
      <c r="G118" s="308"/>
      <c r="H118" s="216"/>
    </row>
    <row r="119" spans="2:8" s="213" customFormat="1" ht="46.5" customHeight="1" x14ac:dyDescent="0.25">
      <c r="B119" s="311">
        <v>8</v>
      </c>
      <c r="C119" s="376" t="s">
        <v>112</v>
      </c>
      <c r="D119" s="377"/>
      <c r="E119" s="374" t="s">
        <v>234</v>
      </c>
      <c r="F119" s="375"/>
      <c r="G119" s="308"/>
      <c r="H119" s="216"/>
    </row>
    <row r="120" spans="2:8" ht="6.75" customHeight="1" thickBot="1" x14ac:dyDescent="0.3">
      <c r="B120" s="295"/>
      <c r="C120" s="378"/>
      <c r="D120" s="379"/>
      <c r="E120" s="380"/>
      <c r="F120" s="381"/>
      <c r="G120" s="300"/>
      <c r="H120" s="296"/>
    </row>
    <row r="121" spans="2:8" ht="15.75" thickTop="1" x14ac:dyDescent="0.25">
      <c r="B121" s="295"/>
      <c r="C121" s="309"/>
      <c r="D121" s="309"/>
      <c r="E121" s="310"/>
      <c r="F121" s="310"/>
      <c r="G121" s="300"/>
      <c r="H121" s="296"/>
    </row>
    <row r="122" spans="2:8" ht="15.75" thickBot="1" x14ac:dyDescent="0.3">
      <c r="B122" s="297"/>
      <c r="C122" s="298"/>
      <c r="D122" s="298"/>
      <c r="E122" s="298"/>
      <c r="F122" s="298"/>
      <c r="G122" s="298"/>
      <c r="H122" s="299"/>
    </row>
    <row r="126" spans="2:8" x14ac:dyDescent="0.25">
      <c r="B126" s="336" t="s">
        <v>255</v>
      </c>
    </row>
    <row r="127" spans="2:8" ht="48" customHeight="1" x14ac:dyDescent="0.25">
      <c r="B127" s="394" t="s">
        <v>256</v>
      </c>
      <c r="C127" s="394"/>
    </row>
    <row r="128" spans="2:8" x14ac:dyDescent="0.25">
      <c r="B128" s="395">
        <v>44342</v>
      </c>
      <c r="C128" s="395"/>
    </row>
  </sheetData>
  <sheetProtection sheet="1" scenarios="1" formatCells="0" formatColumns="0" formatRows="0"/>
  <autoFilter ref="B85:H119" xr:uid="{00000000-0009-0000-0000-000000000000}">
    <filterColumn colId="1" showButton="0"/>
    <filterColumn colId="3" showButton="0"/>
  </autoFilter>
  <mergeCells count="170">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119:D119"/>
    <mergeCell ref="E119:F119"/>
    <mergeCell ref="C120:D120"/>
    <mergeCell ref="E120:F120"/>
    <mergeCell ref="C118:D118"/>
    <mergeCell ref="E118:F118"/>
    <mergeCell ref="C117:D117"/>
    <mergeCell ref="E117:F117"/>
    <mergeCell ref="C115:D115"/>
    <mergeCell ref="E115:F115"/>
    <mergeCell ref="C116:D116"/>
    <mergeCell ref="E116:F116"/>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09"/>
      <c r="B1" s="453" t="str">
        <f>+'2 CONTEXTO E IDENTIFICACIÓN'!B1</f>
        <v>MAPA DE RIESGOS</v>
      </c>
      <c r="C1" s="50" t="str">
        <f>+'2 CONTEXTO E IDENTIFICACIÓN'!C1</f>
        <v>CÓDIGO:</v>
      </c>
      <c r="D1" s="50">
        <f>+'2 CONTEXTO E IDENTIFICACIÓN'!D1</f>
        <v>0</v>
      </c>
      <c r="F1" s="240" t="str">
        <f>+'2 CONTEXTO E IDENTIFICACIÓN'!$F$4</f>
        <v>Elaboración o Actualización:</v>
      </c>
      <c r="G1" s="261">
        <f>+IF('2 CONTEXTO E IDENTIFICACIÓN'!$G$4="","",'2 CONTEXTO E IDENTIFICACIÓN'!$G$4)</f>
        <v>44866</v>
      </c>
      <c r="H1" s="20"/>
      <c r="I1" s="20"/>
    </row>
    <row r="2" spans="1:11" s="9" customFormat="1" ht="37.5" customHeight="1" x14ac:dyDescent="0.2">
      <c r="A2" s="409"/>
      <c r="B2" s="454"/>
      <c r="C2" s="50" t="str">
        <f>+'2 CONTEXTO E IDENTIFICACIÓN'!C2</f>
        <v>VERSIÓN:</v>
      </c>
      <c r="D2" s="50">
        <f>+'2 CONTEXTO E IDENTIFICACIÓN'!D2</f>
        <v>0</v>
      </c>
      <c r="F2" s="243" t="str">
        <f>+'2 CONTEXTO E IDENTIFICACIÓN'!$D$5</f>
        <v>Vigencia del:</v>
      </c>
      <c r="G2" s="241" t="str">
        <f>+IF('2 CONTEXTO E IDENTIFICACIÓN'!$E$5="","",'2 CONTEXTO E IDENTIFICACIÓN'!$E$5)</f>
        <v/>
      </c>
      <c r="H2" s="242" t="s">
        <v>91</v>
      </c>
      <c r="I2" s="239"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139</v>
      </c>
      <c r="B4" s="410" t="str">
        <f>+IF('2 CONTEXTO E IDENTIFICACIÓN'!$B$4="","",'2 CONTEXTO E IDENTIFICACIÓN'!$B$4)</f>
        <v>HOSPITAL UNIVERSITARIO DEPARTAMENTAL DE NARIÑO</v>
      </c>
      <c r="C4" s="410"/>
      <c r="D4" s="410"/>
      <c r="E4" s="144"/>
      <c r="F4" s="145"/>
    </row>
    <row r="5" spans="1:11" ht="15.75" thickBot="1" x14ac:dyDescent="0.3">
      <c r="A5" s="27" t="s">
        <v>137</v>
      </c>
      <c r="B5" s="410" t="str">
        <f>+IF('2 CONTEXTO E IDENTIFICACIÓN'!$D$4="","",'2 CONTEXTO E IDENTIFICACIÓN'!$D$4)</f>
        <v>GESTIÓN FINANCIERA</v>
      </c>
      <c r="C5" s="411"/>
      <c r="D5" s="411"/>
    </row>
    <row r="6" spans="1:11" ht="15.75" thickBot="1" x14ac:dyDescent="0.3">
      <c r="A6" s="483" t="s">
        <v>26</v>
      </c>
      <c r="B6" s="484"/>
      <c r="C6" s="484"/>
      <c r="D6" s="484"/>
      <c r="E6" s="484"/>
      <c r="F6" s="484"/>
      <c r="G6" s="484"/>
      <c r="H6" s="484"/>
      <c r="I6" s="484"/>
      <c r="J6" s="484"/>
      <c r="K6" s="485"/>
    </row>
    <row r="7" spans="1:11" ht="6" customHeight="1" thickBot="1" x14ac:dyDescent="0.3">
      <c r="A7" s="483"/>
      <c r="B7" s="484"/>
      <c r="C7" s="484"/>
      <c r="D7" s="484"/>
      <c r="E7" s="484"/>
      <c r="F7" s="484"/>
      <c r="G7" s="484"/>
      <c r="H7" s="484"/>
      <c r="I7" s="484"/>
      <c r="J7" s="484"/>
      <c r="K7" s="485"/>
    </row>
    <row r="8" spans="1:11" ht="34.5" customHeight="1" x14ac:dyDescent="0.25">
      <c r="A8" s="486" t="s">
        <v>27</v>
      </c>
      <c r="B8" s="487"/>
      <c r="C8" s="487"/>
      <c r="D8" s="487"/>
      <c r="E8" s="487"/>
      <c r="F8" s="487"/>
      <c r="G8" s="487"/>
      <c r="H8" s="487"/>
      <c r="I8" s="487"/>
      <c r="J8" s="487"/>
      <c r="K8" s="488"/>
    </row>
    <row r="9" spans="1:11" ht="18.75" customHeight="1" x14ac:dyDescent="0.25">
      <c r="A9" s="492" t="s">
        <v>15</v>
      </c>
      <c r="B9" s="493"/>
      <c r="C9" s="493"/>
      <c r="D9" s="493"/>
      <c r="E9" s="493"/>
      <c r="F9" s="493"/>
      <c r="G9" s="493"/>
      <c r="H9" s="493"/>
      <c r="I9" s="493"/>
      <c r="J9" s="493"/>
      <c r="K9" s="494"/>
    </row>
    <row r="10" spans="1:11" ht="34.5" customHeight="1" x14ac:dyDescent="0.25">
      <c r="A10" s="489" t="s">
        <v>16</v>
      </c>
      <c r="B10" s="490"/>
      <c r="C10" s="490"/>
      <c r="D10" s="490"/>
      <c r="E10" s="490"/>
      <c r="F10" s="490"/>
      <c r="G10" s="490"/>
      <c r="H10" s="490"/>
      <c r="I10" s="490"/>
      <c r="J10" s="490"/>
      <c r="K10" s="491"/>
    </row>
    <row r="11" spans="1:11" ht="50.25" customHeight="1" thickBot="1" x14ac:dyDescent="0.3">
      <c r="A11" s="480" t="s">
        <v>99</v>
      </c>
      <c r="B11" s="481"/>
      <c r="C11" s="481"/>
      <c r="D11" s="481"/>
      <c r="E11" s="481"/>
      <c r="F11" s="481"/>
      <c r="G11" s="481"/>
      <c r="H11" s="481"/>
      <c r="I11" s="481"/>
      <c r="J11" s="481"/>
      <c r="K11" s="482"/>
    </row>
    <row r="12" spans="1:11" x14ac:dyDescent="0.25">
      <c r="A12" s="146"/>
      <c r="B12" s="146"/>
      <c r="C12" s="146"/>
      <c r="D12" s="146"/>
      <c r="E12" s="146"/>
      <c r="F12" s="146"/>
      <c r="G12" s="146"/>
      <c r="H12" s="146"/>
      <c r="I12" s="146"/>
      <c r="J12" s="146"/>
      <c r="K12" s="146"/>
    </row>
    <row r="13" spans="1:11" s="148" customFormat="1" ht="38.25" x14ac:dyDescent="0.25">
      <c r="A13" s="147"/>
      <c r="B13" s="477" t="s">
        <v>22</v>
      </c>
      <c r="C13" s="478"/>
      <c r="D13" s="479" t="s">
        <v>23</v>
      </c>
      <c r="E13" s="479"/>
      <c r="G13" s="95" t="s">
        <v>68</v>
      </c>
    </row>
    <row r="14" spans="1:11" x14ac:dyDescent="0.25">
      <c r="A14" s="149" t="s">
        <v>17</v>
      </c>
      <c r="B14" s="150">
        <f>+COUNTIF('8 MAPA RIESGOS'!$G$9:$G$28,G14)</f>
        <v>0</v>
      </c>
      <c r="C14" s="151">
        <f>+B14/$B$18</f>
        <v>0</v>
      </c>
      <c r="D14" s="150">
        <f>+COUNTIF('8 MAPA RIESGOS'!$L$9:$L$28,G14)</f>
        <v>0</v>
      </c>
      <c r="E14" s="151">
        <f>+D14/$D$18</f>
        <v>0</v>
      </c>
      <c r="G14" s="125" t="s">
        <v>64</v>
      </c>
    </row>
    <row r="15" spans="1:11" x14ac:dyDescent="0.25">
      <c r="A15" s="149" t="s">
        <v>18</v>
      </c>
      <c r="B15" s="150">
        <f>+COUNTIF('8 MAPA RIESGOS'!$G$9:$G$28,G15)</f>
        <v>3</v>
      </c>
      <c r="C15" s="151">
        <f t="shared" ref="C15:C18" si="0">+B15/$B$18</f>
        <v>0.15</v>
      </c>
      <c r="D15" s="150">
        <f>+COUNTIF('8 MAPA RIESGOS'!$L$9:$L$28,G15)</f>
        <v>3</v>
      </c>
      <c r="E15" s="151">
        <f t="shared" ref="E15:E18" si="1">+D15/$D$18</f>
        <v>0.15</v>
      </c>
      <c r="G15" s="108" t="s">
        <v>65</v>
      </c>
    </row>
    <row r="16" spans="1:11" x14ac:dyDescent="0.25">
      <c r="A16" s="149" t="s">
        <v>19</v>
      </c>
      <c r="B16" s="150">
        <f>+COUNTIF('8 MAPA RIESGOS'!$G$9:$G$28,G16)</f>
        <v>17</v>
      </c>
      <c r="C16" s="151">
        <f t="shared" si="0"/>
        <v>0.85</v>
      </c>
      <c r="D16" s="150">
        <f>+COUNTIF('8 MAPA RIESGOS'!$L$9:$L$28,G16)</f>
        <v>15</v>
      </c>
      <c r="E16" s="151">
        <f t="shared" si="1"/>
        <v>0.75</v>
      </c>
      <c r="G16" s="112" t="s">
        <v>5</v>
      </c>
    </row>
    <row r="17" spans="1:7" x14ac:dyDescent="0.25">
      <c r="A17" s="149" t="s">
        <v>20</v>
      </c>
      <c r="B17" s="150">
        <f>+COUNTIF('8 MAPA RIESGOS'!$G$9:$G$28,G17)</f>
        <v>0</v>
      </c>
      <c r="C17" s="151">
        <f t="shared" si="0"/>
        <v>0</v>
      </c>
      <c r="D17" s="150">
        <f>+COUNTIF('8 MAPA RIESGOS'!$L$9:$L$28,G17)</f>
        <v>2</v>
      </c>
      <c r="E17" s="151">
        <f t="shared" si="1"/>
        <v>0.1</v>
      </c>
      <c r="G17" s="116" t="s">
        <v>66</v>
      </c>
    </row>
    <row r="18" spans="1:7" x14ac:dyDescent="0.25">
      <c r="A18" s="149" t="s">
        <v>21</v>
      </c>
      <c r="B18" s="150">
        <f>+SUM(B14:B17)</f>
        <v>20</v>
      </c>
      <c r="C18" s="151">
        <f t="shared" si="0"/>
        <v>1</v>
      </c>
      <c r="D18" s="150">
        <f>+SUM(D14:D17)</f>
        <v>20</v>
      </c>
      <c r="E18" s="151">
        <f t="shared" si="1"/>
        <v>1</v>
      </c>
    </row>
    <row r="20" spans="1:7" s="152" customFormat="1" x14ac:dyDescent="0.25">
      <c r="B20" s="153" t="s">
        <v>22</v>
      </c>
      <c r="D20" s="153" t="s">
        <v>23</v>
      </c>
    </row>
    <row r="21" spans="1:7" s="152" customFormat="1" ht="41.45" customHeight="1" x14ac:dyDescent="0.25">
      <c r="B21" s="154" t="str">
        <f>+IF((B14/B18)&gt;=0.2,G14,+IF(((B14/B18)+(B15/B18))&gt;=0.3,G15,+IF(((B14/B18)+(B15/B18)+(B16/B18))&gt;=0.4,G16,+IF((B14/B18)+(B15/B18)+(B16/B18)+(B17/B18)&gt;=0.5,G17,""))))</f>
        <v>Moderado</v>
      </c>
      <c r="D21" s="154" t="str">
        <f>+IF((D14/D18)&gt;=0.2,G14,+IF(((D14/D18)+(D15/D18))&gt;=0.3,G15,+IF(((D14/D18)+(D15/D18)+(D16/D18))&gt;=0.4,G16,+IF((D14/D18)+(D15/D18)+(D16/D18)+(D17/D18)&gt;=0.5,G17,""))))</f>
        <v>Moderado</v>
      </c>
    </row>
  </sheetData>
  <sheetProtection sheet="1" formatCells="0" formatColumns="0" formatRows="0"/>
  <mergeCells count="12">
    <mergeCell ref="A1:A2"/>
    <mergeCell ref="A7:K7"/>
    <mergeCell ref="A8:K8"/>
    <mergeCell ref="A10:K10"/>
    <mergeCell ref="A9:K9"/>
    <mergeCell ref="B1:B2"/>
    <mergeCell ref="B13:C13"/>
    <mergeCell ref="D13:E13"/>
    <mergeCell ref="A11:K11"/>
    <mergeCell ref="A6:K6"/>
    <mergeCell ref="B4:D4"/>
    <mergeCell ref="B5:D5"/>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5"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5"/>
      <c r="B1" s="409" t="str">
        <f>+'2 CONTEXTO E IDENTIFICACIÓN'!B1</f>
        <v>MAPA DE RIESGOS</v>
      </c>
      <c r="C1" s="50" t="str">
        <f>+'2 CONTEXTO E IDENTIFICACIÓN'!C1</f>
        <v>CÓDIGO:</v>
      </c>
      <c r="D1" s="167">
        <f>+'2 CONTEXTO E IDENTIFICACIÓN'!D1</f>
        <v>0</v>
      </c>
    </row>
    <row r="2" spans="1:4" ht="36.75" customHeight="1" x14ac:dyDescent="0.25">
      <c r="A2" s="495"/>
      <c r="B2" s="409"/>
      <c r="C2" s="50" t="str">
        <f>+'2 CONTEXTO E IDENTIFICACIÓN'!C2</f>
        <v>VERSIÓN:</v>
      </c>
      <c r="D2" s="167">
        <f>+'2 CONTEXTO E IDENTIFICACIÓN'!D2</f>
        <v>0</v>
      </c>
    </row>
    <row r="3" spans="1:4" s="234" customFormat="1" x14ac:dyDescent="0.25">
      <c r="A3" s="321" t="s">
        <v>12</v>
      </c>
      <c r="B3" s="497" t="s">
        <v>28</v>
      </c>
      <c r="C3" s="497"/>
      <c r="D3" s="497"/>
    </row>
    <row r="4" spans="1:4" ht="69.75" customHeight="1" x14ac:dyDescent="0.25">
      <c r="A4" s="322"/>
      <c r="B4" s="498"/>
      <c r="C4" s="498"/>
      <c r="D4" s="498"/>
    </row>
    <row r="5" spans="1:4" s="235" customFormat="1" ht="91.5" customHeight="1" x14ac:dyDescent="0.25">
      <c r="A5" s="322"/>
      <c r="B5" s="498"/>
      <c r="C5" s="498"/>
      <c r="D5" s="498"/>
    </row>
    <row r="6" spans="1:4" x14ac:dyDescent="0.25">
      <c r="A6" s="323"/>
      <c r="B6" s="496"/>
      <c r="C6" s="496"/>
      <c r="D6" s="496"/>
    </row>
    <row r="7" spans="1:4" x14ac:dyDescent="0.25">
      <c r="A7" s="323"/>
      <c r="B7" s="496"/>
      <c r="C7" s="496"/>
      <c r="D7" s="496"/>
    </row>
    <row r="8" spans="1:4" x14ac:dyDescent="0.25">
      <c r="A8" s="323"/>
      <c r="B8" s="499"/>
      <c r="C8" s="499"/>
      <c r="D8" s="499"/>
    </row>
    <row r="9" spans="1:4" x14ac:dyDescent="0.25">
      <c r="A9" s="323"/>
      <c r="B9" s="496"/>
      <c r="C9" s="496"/>
      <c r="D9" s="496"/>
    </row>
    <row r="10" spans="1:4" x14ac:dyDescent="0.25">
      <c r="A10" s="324"/>
      <c r="B10" s="236"/>
      <c r="C10" s="236"/>
      <c r="D10" s="236"/>
    </row>
    <row r="11" spans="1:4" x14ac:dyDescent="0.25">
      <c r="A11" s="324"/>
      <c r="B11" s="236"/>
      <c r="C11" s="236"/>
      <c r="D11" s="236"/>
    </row>
    <row r="12" spans="1:4" x14ac:dyDescent="0.25">
      <c r="A12" s="324"/>
      <c r="B12" s="236"/>
      <c r="C12" s="236"/>
      <c r="D12" s="236"/>
    </row>
    <row r="13" spans="1:4" x14ac:dyDescent="0.25">
      <c r="A13" s="324"/>
      <c r="B13" s="236"/>
      <c r="C13" s="236"/>
      <c r="D13" s="236"/>
    </row>
    <row r="14" spans="1:4" x14ac:dyDescent="0.25">
      <c r="A14" s="324"/>
      <c r="B14" s="236"/>
      <c r="C14" s="236"/>
      <c r="D14" s="236"/>
    </row>
    <row r="15" spans="1:4" x14ac:dyDescent="0.25">
      <c r="A15" s="324"/>
      <c r="B15" s="236"/>
      <c r="C15" s="236"/>
      <c r="D15" s="236"/>
    </row>
    <row r="16" spans="1:4" x14ac:dyDescent="0.25">
      <c r="A16" s="324"/>
      <c r="B16" s="236"/>
      <c r="C16" s="236"/>
      <c r="D16" s="236"/>
    </row>
    <row r="17" spans="1:4" x14ac:dyDescent="0.25">
      <c r="A17" s="324"/>
      <c r="B17" s="236"/>
      <c r="C17" s="236"/>
      <c r="D17" s="236"/>
    </row>
    <row r="18" spans="1:4" x14ac:dyDescent="0.25">
      <c r="A18" s="324"/>
      <c r="B18" s="236"/>
      <c r="C18" s="236"/>
      <c r="D18" s="236"/>
    </row>
    <row r="19" spans="1:4" x14ac:dyDescent="0.25">
      <c r="A19" s="324"/>
      <c r="B19" s="236"/>
      <c r="C19" s="236"/>
      <c r="D19" s="236"/>
    </row>
    <row r="20" spans="1:4" x14ac:dyDescent="0.25">
      <c r="A20" s="324"/>
      <c r="B20" s="236"/>
      <c r="C20" s="236"/>
      <c r="D20" s="236"/>
    </row>
    <row r="21" spans="1:4" x14ac:dyDescent="0.25">
      <c r="A21" s="324"/>
      <c r="B21" s="236"/>
      <c r="C21" s="236"/>
      <c r="D21" s="236"/>
    </row>
    <row r="22" spans="1:4" x14ac:dyDescent="0.25">
      <c r="A22" s="324"/>
      <c r="B22" s="236"/>
      <c r="C22" s="236"/>
      <c r="D22" s="236"/>
    </row>
    <row r="23" spans="1:4" x14ac:dyDescent="0.25">
      <c r="A23" s="324"/>
      <c r="B23" s="236"/>
      <c r="C23" s="236"/>
      <c r="D23" s="236"/>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22" zoomScale="84" zoomScaleNormal="84" workbookViewId="0">
      <pane xSplit="2" topLeftCell="C1" activePane="topRight" state="frozen"/>
      <selection pane="topRight" activeCell="B24" sqref="B24"/>
    </sheetView>
  </sheetViews>
  <sheetFormatPr baseColWidth="10" defaultColWidth="11.42578125" defaultRowHeight="14.25" x14ac:dyDescent="0.25"/>
  <cols>
    <col min="1" max="1" width="21.42578125" style="10" customWidth="1"/>
    <col min="2" max="2" width="32.85546875" style="10" customWidth="1"/>
    <col min="3" max="3" width="35.42578125" style="10" customWidth="1"/>
    <col min="4" max="4" width="54.42578125" style="10" customWidth="1"/>
    <col min="5" max="5" width="59.140625"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9"/>
      <c r="B1" s="398" t="s">
        <v>11</v>
      </c>
      <c r="C1" s="256" t="s">
        <v>113</v>
      </c>
      <c r="D1" s="256"/>
      <c r="G1" s="182"/>
      <c r="H1" s="182"/>
      <c r="I1" s="182"/>
    </row>
    <row r="2" spans="1:9" s="9" customFormat="1" ht="37.5" customHeight="1" x14ac:dyDescent="0.2">
      <c r="A2" s="399"/>
      <c r="B2" s="398"/>
      <c r="C2" s="256" t="s">
        <v>114</v>
      </c>
      <c r="D2" s="257"/>
      <c r="G2" s="182"/>
      <c r="H2" s="182"/>
      <c r="I2" s="182"/>
    </row>
    <row r="3" spans="1:9" s="9" customFormat="1" ht="3.95" customHeight="1" x14ac:dyDescent="0.2">
      <c r="A3" s="253"/>
      <c r="B3" s="253"/>
      <c r="C3" s="254"/>
      <c r="D3" s="255"/>
      <c r="G3" s="182"/>
      <c r="H3" s="182"/>
      <c r="I3" s="182"/>
    </row>
    <row r="4" spans="1:9" ht="27" customHeight="1" x14ac:dyDescent="0.25">
      <c r="A4" s="19" t="s">
        <v>139</v>
      </c>
      <c r="B4" s="252" t="s">
        <v>263</v>
      </c>
      <c r="C4" s="19" t="s">
        <v>137</v>
      </c>
      <c r="D4" s="397" t="s">
        <v>265</v>
      </c>
      <c r="E4" s="397"/>
      <c r="F4" s="168" t="s">
        <v>187</v>
      </c>
      <c r="G4" s="165">
        <v>44866</v>
      </c>
    </row>
    <row r="5" spans="1:9" ht="121.5" customHeight="1" x14ac:dyDescent="0.25">
      <c r="A5" s="19" t="s">
        <v>138</v>
      </c>
      <c r="B5" s="400" t="s">
        <v>306</v>
      </c>
      <c r="C5" s="400"/>
      <c r="D5" s="166" t="s">
        <v>186</v>
      </c>
      <c r="E5" s="165"/>
      <c r="F5" s="161" t="s">
        <v>91</v>
      </c>
      <c r="G5" s="165"/>
    </row>
    <row r="6" spans="1:9" ht="15" x14ac:dyDescent="0.25">
      <c r="A6" s="247"/>
      <c r="B6" s="249"/>
      <c r="C6" s="249"/>
      <c r="D6" s="250"/>
      <c r="E6" s="251"/>
      <c r="F6" s="248"/>
      <c r="G6" s="251"/>
    </row>
    <row r="7" spans="1:9" ht="21" customHeight="1" x14ac:dyDescent="0.25">
      <c r="A7" s="396" t="s">
        <v>203</v>
      </c>
      <c r="B7" s="396" t="s">
        <v>58</v>
      </c>
      <c r="C7" s="396" t="s">
        <v>119</v>
      </c>
      <c r="D7" s="396" t="s">
        <v>118</v>
      </c>
      <c r="E7" s="396" t="s">
        <v>30</v>
      </c>
      <c r="F7" s="396" t="s">
        <v>31</v>
      </c>
      <c r="G7" s="396"/>
    </row>
    <row r="8" spans="1:9" ht="42" customHeight="1" x14ac:dyDescent="0.25">
      <c r="A8" s="396"/>
      <c r="B8" s="396"/>
      <c r="C8" s="396"/>
      <c r="D8" s="396"/>
      <c r="E8" s="396"/>
      <c r="F8" s="161" t="s">
        <v>8</v>
      </c>
      <c r="G8" s="161" t="s">
        <v>148</v>
      </c>
      <c r="H8" s="161" t="s">
        <v>149</v>
      </c>
      <c r="I8" s="161" t="s">
        <v>147</v>
      </c>
    </row>
    <row r="9" spans="1:9" s="11" customFormat="1" ht="71.25" x14ac:dyDescent="0.25">
      <c r="A9" s="2" t="s">
        <v>286</v>
      </c>
      <c r="B9" s="2" t="s">
        <v>122</v>
      </c>
      <c r="C9" s="2" t="s">
        <v>266</v>
      </c>
      <c r="D9" s="2" t="s">
        <v>267</v>
      </c>
      <c r="E9" s="167" t="str">
        <f>+CONCATENATE(B9," ",C9," ",D9)</f>
        <v>Posibilidad de pérdida Económica y Reputacional por copagos o cuotas moderadoras en alimentación de la factura sin cancelar, debido a la falta de conciencia de ingreso de recursos de la institución por parte de personal  y también la amistad o familiarización con los usuarios</v>
      </c>
      <c r="F9" s="3" t="s">
        <v>140</v>
      </c>
      <c r="G9" s="3"/>
      <c r="H9" s="183" t="str">
        <f>+IF(F9='11 FORMULAS'!$B$4,'11 FORMULAS'!$C$4,IF(F9='11 FORMULAS'!$B$6,'11 FORMULAS'!$C$6,IF(F9='11 FORMULAS'!$B$8,'11 FORMULAS'!$C$8,IF(F9='11 FORMULAS'!$B$10,'11 FORMULAS'!$C$10,""))))</f>
        <v>Procesos</v>
      </c>
      <c r="I9" s="183" t="str">
        <f>+G9&amp;H9</f>
        <v>Procesos</v>
      </c>
    </row>
    <row r="10" spans="1:9" s="11" customFormat="1" ht="42.75" x14ac:dyDescent="0.25">
      <c r="A10" s="2" t="s">
        <v>288</v>
      </c>
      <c r="B10" s="2" t="s">
        <v>122</v>
      </c>
      <c r="C10" s="2" t="s">
        <v>268</v>
      </c>
      <c r="D10" s="2" t="s">
        <v>269</v>
      </c>
      <c r="E10" s="167" t="str">
        <f t="shared" ref="E10:E28" si="0">+CONCATENATE(B10," ",C10," ",D10)</f>
        <v>Posibilidad de pérdida Económica y Reputacional por inconsistencia en la verificación de derechos,  debido a las autorizaciones sin control por parte de la EPS</v>
      </c>
      <c r="F10" s="3" t="s">
        <v>140</v>
      </c>
      <c r="G10" s="3"/>
      <c r="H10" s="183" t="str">
        <f>+IF(F10='11 FORMULAS'!$B$4,'11 FORMULAS'!$C$4,IF(F10='11 FORMULAS'!$B$6,'11 FORMULAS'!$C$6,IF(F10='11 FORMULAS'!$B$8,'11 FORMULAS'!$C$8,IF(F10='11 FORMULAS'!$B$10,'11 FORMULAS'!$C$10,""))))</f>
        <v>Procesos</v>
      </c>
      <c r="I10" s="183" t="str">
        <f t="shared" ref="I10:I28" si="1">+G10&amp;H10</f>
        <v>Procesos</v>
      </c>
    </row>
    <row r="11" spans="1:9" ht="71.25" x14ac:dyDescent="0.25">
      <c r="A11" s="2" t="s">
        <v>289</v>
      </c>
      <c r="B11" s="2" t="s">
        <v>122</v>
      </c>
      <c r="C11" s="2" t="s">
        <v>270</v>
      </c>
      <c r="D11" s="2" t="s">
        <v>271</v>
      </c>
      <c r="E11" s="167" t="str">
        <f t="shared" si="0"/>
        <v>Posibilidad de pérdida Económica y Reputacional por insuficiencia en radicación de facturación,   debido a deficiencia en los procesos de admisión del usuario  e inoportunidad en el cargue de servicios por parte del personal asistencial.</v>
      </c>
      <c r="F11" s="3" t="s">
        <v>140</v>
      </c>
      <c r="G11" s="3"/>
      <c r="H11" s="183" t="str">
        <f>+IF(F11='11 FORMULAS'!$B$4,'11 FORMULAS'!$C$4,IF(F11='11 FORMULAS'!$B$6,'11 FORMULAS'!$C$6,IF(F11='11 FORMULAS'!$B$8,'11 FORMULAS'!$C$8,IF(F11='11 FORMULAS'!$B$10,'11 FORMULAS'!$C$10,""))))</f>
        <v>Procesos</v>
      </c>
      <c r="I11" s="183" t="str">
        <f t="shared" si="1"/>
        <v>Procesos</v>
      </c>
    </row>
    <row r="12" spans="1:9" ht="114" x14ac:dyDescent="0.25">
      <c r="A12" s="2" t="s">
        <v>290</v>
      </c>
      <c r="B12" s="2" t="s">
        <v>122</v>
      </c>
      <c r="C12" s="2" t="s">
        <v>272</v>
      </c>
      <c r="D12" s="2" t="s">
        <v>273</v>
      </c>
      <c r="E12" s="167" t="str">
        <f t="shared" si="0"/>
        <v>Posibilidad de pérdida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v>
      </c>
      <c r="F12" s="3" t="s">
        <v>140</v>
      </c>
      <c r="G12" s="3"/>
      <c r="H12" s="183" t="str">
        <f>+IF(F12='11 FORMULAS'!$B$4,'11 FORMULAS'!$C$4,IF(F12='11 FORMULAS'!$B$6,'11 FORMULAS'!$C$6,IF(F12='11 FORMULAS'!$B$8,'11 FORMULAS'!$C$8,IF(F12='11 FORMULAS'!$B$10,'11 FORMULAS'!$C$10,""))))</f>
        <v>Procesos</v>
      </c>
      <c r="I12" s="183" t="str">
        <f t="shared" si="1"/>
        <v>Procesos</v>
      </c>
    </row>
    <row r="13" spans="1:9" ht="114" x14ac:dyDescent="0.25">
      <c r="A13" s="2" t="s">
        <v>291</v>
      </c>
      <c r="B13" s="2" t="s">
        <v>122</v>
      </c>
      <c r="C13" s="2" t="s">
        <v>274</v>
      </c>
      <c r="D13" s="2" t="s">
        <v>275</v>
      </c>
      <c r="E13" s="167" t="str">
        <f t="shared" si="0"/>
        <v>Posibilidad de pérdida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v>
      </c>
      <c r="F13" s="3" t="s">
        <v>140</v>
      </c>
      <c r="G13" s="3"/>
      <c r="H13" s="183" t="str">
        <f>+IF(F13='11 FORMULAS'!$B$4,'11 FORMULAS'!$C$4,IF(F13='11 FORMULAS'!$B$6,'11 FORMULAS'!$C$6,IF(F13='11 FORMULAS'!$B$8,'11 FORMULAS'!$C$8,IF(F13='11 FORMULAS'!$B$10,'11 FORMULAS'!$C$10,""))))</f>
        <v>Procesos</v>
      </c>
      <c r="I13" s="183" t="str">
        <f t="shared" si="1"/>
        <v>Procesos</v>
      </c>
    </row>
    <row r="14" spans="1:9" ht="171" x14ac:dyDescent="0.25">
      <c r="A14" s="2" t="s">
        <v>292</v>
      </c>
      <c r="B14" s="2" t="s">
        <v>122</v>
      </c>
      <c r="C14" s="2" t="s">
        <v>276</v>
      </c>
      <c r="D14" s="2" t="s">
        <v>277</v>
      </c>
      <c r="E14" s="167" t="str">
        <f t="shared" si="0"/>
        <v>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v>
      </c>
      <c r="F14" s="3" t="s">
        <v>140</v>
      </c>
      <c r="G14" s="3"/>
      <c r="H14" s="183" t="str">
        <f>+IF(F14='11 FORMULAS'!$B$4,'11 FORMULAS'!$C$4,IF(F14='11 FORMULAS'!$B$6,'11 FORMULAS'!$C$6,IF(F14='11 FORMULAS'!$B$8,'11 FORMULAS'!$C$8,IF(F14='11 FORMULAS'!$B$10,'11 FORMULAS'!$C$10,""))))</f>
        <v>Procesos</v>
      </c>
      <c r="I14" s="183" t="str">
        <f t="shared" si="1"/>
        <v>Procesos</v>
      </c>
    </row>
    <row r="15" spans="1:9" ht="71.25" x14ac:dyDescent="0.25">
      <c r="A15" s="2" t="s">
        <v>293</v>
      </c>
      <c r="B15" s="2" t="s">
        <v>120</v>
      </c>
      <c r="C15" s="2" t="s">
        <v>278</v>
      </c>
      <c r="D15" s="2" t="s">
        <v>279</v>
      </c>
      <c r="E15" s="167" t="str">
        <f t="shared" si="0"/>
        <v xml:space="preserve">Posibilidad de pérdida Económica por indisponibilidad en el costeo de los servicios ofertados por el HUDN, debido a indisponibilidad tecnologica que permite realizar calculo de costeos, ausencia  de apoyo en el área asistencial y tecnologia que no se haya prestado y se requiera contratar, </v>
      </c>
      <c r="F15" s="3" t="s">
        <v>140</v>
      </c>
      <c r="G15" s="3"/>
      <c r="H15" s="183" t="str">
        <f>+IF(F15='11 FORMULAS'!$B$4,'11 FORMULAS'!$C$4,IF(F15='11 FORMULAS'!$B$6,'11 FORMULAS'!$C$6,IF(F15='11 FORMULAS'!$B$8,'11 FORMULAS'!$C$8,IF(F15='11 FORMULAS'!$B$10,'11 FORMULAS'!$C$10,""))))</f>
        <v>Procesos</v>
      </c>
      <c r="I15" s="183" t="str">
        <f t="shared" si="1"/>
        <v>Procesos</v>
      </c>
    </row>
    <row r="16" spans="1:9" ht="85.5" x14ac:dyDescent="0.25">
      <c r="A16" s="2" t="s">
        <v>294</v>
      </c>
      <c r="B16" s="2" t="s">
        <v>121</v>
      </c>
      <c r="C16" s="2" t="s">
        <v>280</v>
      </c>
      <c r="D16" s="2" t="s">
        <v>281</v>
      </c>
      <c r="E16" s="167" t="str">
        <f t="shared" si="0"/>
        <v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v>
      </c>
      <c r="F16" s="3" t="s">
        <v>140</v>
      </c>
      <c r="G16" s="3"/>
      <c r="H16" s="183" t="str">
        <f>+IF(F16='11 FORMULAS'!$B$4,'11 FORMULAS'!$C$4,IF(F16='11 FORMULAS'!$B$6,'11 FORMULAS'!$C$6,IF(F16='11 FORMULAS'!$B$8,'11 FORMULAS'!$C$8,IF(F16='11 FORMULAS'!$B$10,'11 FORMULAS'!$C$10,""))))</f>
        <v>Procesos</v>
      </c>
      <c r="I16" s="183" t="str">
        <f t="shared" si="1"/>
        <v>Procesos</v>
      </c>
    </row>
    <row r="17" spans="1:9" s="12" customFormat="1" ht="42.75" x14ac:dyDescent="0.25">
      <c r="A17" s="2" t="s">
        <v>295</v>
      </c>
      <c r="B17" s="2" t="s">
        <v>122</v>
      </c>
      <c r="C17" s="2" t="s">
        <v>282</v>
      </c>
      <c r="D17" s="2" t="s">
        <v>283</v>
      </c>
      <c r="E17" s="167" t="str">
        <f t="shared" si="0"/>
        <v xml:space="preserve">Posibilidad de pérdida Económica y Reputacional por bajo nivel de liquidez,  debido a la demora en pagos de EPS, bajo recaudo de cartera y alto índice de cuentas por pagar </v>
      </c>
      <c r="F17" s="3" t="s">
        <v>140</v>
      </c>
      <c r="G17" s="3"/>
      <c r="H17" s="183" t="str">
        <f>+IF(F17='11 FORMULAS'!$B$4,'11 FORMULAS'!$C$4,IF(F17='11 FORMULAS'!$B$6,'11 FORMULAS'!$C$6,IF(F17='11 FORMULAS'!$B$8,'11 FORMULAS'!$C$8,IF(F17='11 FORMULAS'!$B$10,'11 FORMULAS'!$C$10,""))))</f>
        <v>Procesos</v>
      </c>
      <c r="I17" s="183" t="str">
        <f t="shared" si="1"/>
        <v>Procesos</v>
      </c>
    </row>
    <row r="18" spans="1:9" s="12" customFormat="1" ht="42.75" x14ac:dyDescent="0.25">
      <c r="A18" s="2" t="s">
        <v>296</v>
      </c>
      <c r="B18" s="2" t="s">
        <v>122</v>
      </c>
      <c r="C18" s="2" t="s">
        <v>284</v>
      </c>
      <c r="D18" s="2" t="s">
        <v>285</v>
      </c>
      <c r="E18" s="167" t="str">
        <f t="shared" si="0"/>
        <v>Posibilidad de pérdida Económica y Reputacional por inconsistencias en arqueo, debido a errores humanos, fallas en el sistema y jineteo.</v>
      </c>
      <c r="F18" s="3" t="s">
        <v>140</v>
      </c>
      <c r="G18" s="3"/>
      <c r="H18" s="183" t="str">
        <f>+IF(F18='11 FORMULAS'!$B$4,'11 FORMULAS'!$C$4,IF(F18='11 FORMULAS'!$B$6,'11 FORMULAS'!$C$6,IF(F18='11 FORMULAS'!$B$8,'11 FORMULAS'!$C$8,IF(F18='11 FORMULAS'!$B$10,'11 FORMULAS'!$C$10,""))))</f>
        <v>Procesos</v>
      </c>
      <c r="I18" s="183" t="str">
        <f t="shared" si="1"/>
        <v>Procesos</v>
      </c>
    </row>
    <row r="19" spans="1:9" s="12" customFormat="1" ht="42.75" x14ac:dyDescent="0.25">
      <c r="A19" s="2" t="s">
        <v>297</v>
      </c>
      <c r="B19" s="2" t="s">
        <v>122</v>
      </c>
      <c r="C19" s="2" t="s">
        <v>307</v>
      </c>
      <c r="D19" s="2" t="s">
        <v>308</v>
      </c>
      <c r="E19" s="167" t="str">
        <f t="shared" si="0"/>
        <v>Posibilidad de pérdida Económica y Reputacional por introducción de recursos de narcotráfico y terrorismo en la organización,  debido a fallas en el proceso SARLAFT.</v>
      </c>
      <c r="F19" s="3" t="s">
        <v>140</v>
      </c>
      <c r="G19" s="3"/>
      <c r="H19" s="183" t="str">
        <f>+IF(F19='11 FORMULAS'!$B$4,'11 FORMULAS'!$C$4,IF(F19='11 FORMULAS'!$B$6,'11 FORMULAS'!$C$6,IF(F19='11 FORMULAS'!$B$8,'11 FORMULAS'!$C$8,IF(F19='11 FORMULAS'!$B$10,'11 FORMULAS'!$C$10,""))))</f>
        <v>Procesos</v>
      </c>
      <c r="I19" s="183" t="str">
        <f t="shared" si="1"/>
        <v>Procesos</v>
      </c>
    </row>
    <row r="20" spans="1:9" s="12" customFormat="1" ht="156.75" x14ac:dyDescent="0.25">
      <c r="A20" s="2" t="s">
        <v>287</v>
      </c>
      <c r="B20" s="2" t="s">
        <v>120</v>
      </c>
      <c r="C20" s="2" t="s">
        <v>276</v>
      </c>
      <c r="D20" s="2" t="s">
        <v>309</v>
      </c>
      <c r="E20" s="167" t="str">
        <f t="shared" si="0"/>
        <v>Posibilidad de pérdida Económica por insuficiencia en la depuración contable permanente y sostenible para reflejar la realidad financiera, económica y social conforme a la normatividad contable vigente,  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v>
      </c>
      <c r="F20" s="3" t="s">
        <v>140</v>
      </c>
      <c r="G20" s="3"/>
      <c r="H20" s="183" t="str">
        <f>+IF(F20='11 FORMULAS'!$B$4,'11 FORMULAS'!$C$4,IF(F20='11 FORMULAS'!$B$6,'11 FORMULAS'!$C$6,IF(F20='11 FORMULAS'!$B$8,'11 FORMULAS'!$C$8,IF(F20='11 FORMULAS'!$B$10,'11 FORMULAS'!$C$10,""))))</f>
        <v>Procesos</v>
      </c>
      <c r="I20" s="183" t="str">
        <f t="shared" si="1"/>
        <v>Procesos</v>
      </c>
    </row>
    <row r="21" spans="1:9" s="12" customFormat="1" ht="99.75" x14ac:dyDescent="0.25">
      <c r="A21" s="2" t="s">
        <v>298</v>
      </c>
      <c r="B21" s="2" t="s">
        <v>120</v>
      </c>
      <c r="C21" s="2" t="s">
        <v>310</v>
      </c>
      <c r="D21" s="2" t="s">
        <v>311</v>
      </c>
      <c r="E21" s="167" t="str">
        <f t="shared" si="0"/>
        <v>Posibilidad de pérdida Económica por inoportunidad en la información suministrada por parte de las áreas respectivas,  debido a Desconocimiento de los procesos y del sistema DGH, Ausencia de planeación en procesos administrativos que retardan la entrega y registro de  información oportunamente, Omisión en los procesos de registro y trámite de la información por parte de los responsables.</v>
      </c>
      <c r="F21" s="3" t="s">
        <v>140</v>
      </c>
      <c r="G21" s="3"/>
      <c r="H21" s="183" t="str">
        <f>+IF(F21='11 FORMULAS'!$B$4,'11 FORMULAS'!$C$4,IF(F21='11 FORMULAS'!$B$6,'11 FORMULAS'!$C$6,IF(F21='11 FORMULAS'!$B$8,'11 FORMULAS'!$C$8,IF(F21='11 FORMULAS'!$B$10,'11 FORMULAS'!$C$10,""))))</f>
        <v>Procesos</v>
      </c>
      <c r="I21" s="183" t="str">
        <f t="shared" si="1"/>
        <v>Procesos</v>
      </c>
    </row>
    <row r="22" spans="1:9" s="12" customFormat="1" ht="142.5" x14ac:dyDescent="0.25">
      <c r="A22" s="2" t="s">
        <v>299</v>
      </c>
      <c r="B22" s="2" t="s">
        <v>120</v>
      </c>
      <c r="C22" s="2" t="s">
        <v>312</v>
      </c>
      <c r="D22" s="2" t="s">
        <v>313</v>
      </c>
      <c r="E22" s="167" t="str">
        <f t="shared" si="0"/>
        <v>Posibilidad de pérdida Económica por inconsistencias generadas por el sistema de información dinámica gerencial en el registro de información financiera, 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v>
      </c>
      <c r="F22" s="3" t="s">
        <v>140</v>
      </c>
      <c r="G22" s="3"/>
      <c r="H22" s="183" t="str">
        <f>+IF(F22='11 FORMULAS'!$B$4,'11 FORMULAS'!$C$4,IF(F22='11 FORMULAS'!$B$6,'11 FORMULAS'!$C$6,IF(F22='11 FORMULAS'!$B$8,'11 FORMULAS'!$C$8,IF(F22='11 FORMULAS'!$B$10,'11 FORMULAS'!$C$10,""))))</f>
        <v>Procesos</v>
      </c>
      <c r="I22" s="183" t="str">
        <f t="shared" si="1"/>
        <v>Procesos</v>
      </c>
    </row>
    <row r="23" spans="1:9" s="12" customFormat="1" ht="71.25" x14ac:dyDescent="0.25">
      <c r="A23" s="2" t="s">
        <v>300</v>
      </c>
      <c r="B23" s="2" t="s">
        <v>122</v>
      </c>
      <c r="C23" s="2" t="s">
        <v>394</v>
      </c>
      <c r="D23" s="2" t="s">
        <v>395</v>
      </c>
      <c r="E23" s="167" t="str">
        <f t="shared" si="0"/>
        <v>Posibilidad de pérdida Económica y Reputacional por incumplimiento a los cambios normativos, debido a costos de actualización elevados, poco accesibles a los funcionarios y dificultad en la asistencia a capacitaciones externas debido a los horarios y compromisos laborales.</v>
      </c>
      <c r="F23" s="3" t="s">
        <v>140</v>
      </c>
      <c r="G23" s="3"/>
      <c r="H23" s="183" t="str">
        <f>+IF(F23='11 FORMULAS'!$B$4,'11 FORMULAS'!$C$4,IF(F23='11 FORMULAS'!$B$6,'11 FORMULAS'!$C$6,IF(F23='11 FORMULAS'!$B$8,'11 FORMULAS'!$C$8,IF(F23='11 FORMULAS'!$B$10,'11 FORMULAS'!$C$10,""))))</f>
        <v>Procesos</v>
      </c>
      <c r="I23" s="183" t="str">
        <f t="shared" si="1"/>
        <v>Procesos</v>
      </c>
    </row>
    <row r="24" spans="1:9" s="12" customFormat="1" ht="99.75" x14ac:dyDescent="0.25">
      <c r="A24" s="2" t="s">
        <v>301</v>
      </c>
      <c r="B24" s="2" t="s">
        <v>120</v>
      </c>
      <c r="C24" s="2" t="s">
        <v>314</v>
      </c>
      <c r="D24" s="2" t="s">
        <v>317</v>
      </c>
      <c r="E24" s="167" t="str">
        <f t="shared" si="0"/>
        <v>Posibilidad de pérdida Económica por presentación incorrecta y/o inoportuna de las declaraciones tributarias y su respectivo pago,   debido a retraso en la elaboración de las declaraciones, retraso en la revisión y firma de Revisoría Fiscal, fallas en el sistema de información de la DIAN o Alcaldía Municipal, incumplimiento en la fecha de pago de acuerdo al calendario tributario por parte de tesorería.</v>
      </c>
      <c r="F24" s="3" t="s">
        <v>140</v>
      </c>
      <c r="G24" s="3"/>
      <c r="H24" s="183" t="str">
        <f>+IF(F24='11 FORMULAS'!$B$4,'11 FORMULAS'!$C$4,IF(F24='11 FORMULAS'!$B$6,'11 FORMULAS'!$C$6,IF(F24='11 FORMULAS'!$B$8,'11 FORMULAS'!$C$8,IF(F24='11 FORMULAS'!$B$10,'11 FORMULAS'!$C$10,""))))</f>
        <v>Procesos</v>
      </c>
      <c r="I24" s="183" t="str">
        <f t="shared" si="1"/>
        <v>Procesos</v>
      </c>
    </row>
    <row r="25" spans="1:9" s="12" customFormat="1" ht="85.5" x14ac:dyDescent="0.25">
      <c r="A25" s="2" t="s">
        <v>302</v>
      </c>
      <c r="B25" s="2" t="s">
        <v>122</v>
      </c>
      <c r="C25" s="2" t="s">
        <v>315</v>
      </c>
      <c r="D25" s="2" t="s">
        <v>316</v>
      </c>
      <c r="E25" s="167" t="str">
        <f t="shared" si="0"/>
        <v>Posibilidad de pérdida Económica y Reputacional por inoportunidad en la presentación de informes a los entes de control,  debido a retraso en la elaboración de los informes, fallas en los aplicativos para reportar la información, falta de conciliación de información a reportar, error en la consolidación de información por parte de responsable.</v>
      </c>
      <c r="F25" s="3" t="s">
        <v>140</v>
      </c>
      <c r="G25" s="3"/>
      <c r="H25" s="183" t="str">
        <f>+IF(F25='11 FORMULAS'!$B$4,'11 FORMULAS'!$C$4,IF(F25='11 FORMULAS'!$B$6,'11 FORMULAS'!$C$6,IF(F25='11 FORMULAS'!$B$8,'11 FORMULAS'!$C$8,IF(F25='11 FORMULAS'!$B$10,'11 FORMULAS'!$C$10,""))))</f>
        <v>Procesos</v>
      </c>
      <c r="I25" s="183" t="str">
        <f t="shared" si="1"/>
        <v>Procesos</v>
      </c>
    </row>
    <row r="26" spans="1:9" s="12" customFormat="1" ht="71.25" x14ac:dyDescent="0.25">
      <c r="A26" s="2" t="s">
        <v>303</v>
      </c>
      <c r="B26" s="2" t="s">
        <v>122</v>
      </c>
      <c r="C26" s="2" t="s">
        <v>318</v>
      </c>
      <c r="D26" s="2" t="s">
        <v>319</v>
      </c>
      <c r="E26" s="167" t="str">
        <f t="shared" si="0"/>
        <v>Posibilidad de pérdida Económica y Reputacional por incremento en las cuentas por pagar financiadas con reconocimiento y no con recaudo, debido a incumplimiento de los pagos en los plazos pactados en los contratos, comprometen recursos mayores en OPS y proveedores.</v>
      </c>
      <c r="F26" s="3" t="s">
        <v>140</v>
      </c>
      <c r="G26" s="3"/>
      <c r="H26" s="183" t="str">
        <f>+IF(F26='11 FORMULAS'!$B$4,'11 FORMULAS'!$C$4,IF(F26='11 FORMULAS'!$B$6,'11 FORMULAS'!$C$6,IF(F26='11 FORMULAS'!$B$8,'11 FORMULAS'!$C$8,IF(F26='11 FORMULAS'!$B$10,'11 FORMULAS'!$C$10,""))))</f>
        <v>Procesos</v>
      </c>
      <c r="I26" s="183" t="str">
        <f t="shared" si="1"/>
        <v>Procesos</v>
      </c>
    </row>
    <row r="27" spans="1:9" s="12" customFormat="1" ht="71.25" x14ac:dyDescent="0.25">
      <c r="A27" s="2" t="s">
        <v>304</v>
      </c>
      <c r="B27" s="2" t="s">
        <v>120</v>
      </c>
      <c r="C27" s="2" t="s">
        <v>320</v>
      </c>
      <c r="D27" s="2" t="s">
        <v>321</v>
      </c>
      <c r="E27" s="167" t="str">
        <f t="shared" si="0"/>
        <v>Posibilidad de pérdida Económica por sanción de entes de control,  debido a la información errónea en el  reporte de recaudos por cartera y tesorería, en los rubros de ventas de servicios de cuentas por cobrar, ya que no se registran en la ejecución del sistema dinámica-net.</v>
      </c>
      <c r="F27" s="3" t="s">
        <v>140</v>
      </c>
      <c r="G27" s="3"/>
      <c r="H27" s="183" t="str">
        <f>+IF(F27='11 FORMULAS'!$B$4,'11 FORMULAS'!$C$4,IF(F27='11 FORMULAS'!$B$6,'11 FORMULAS'!$C$6,IF(F27='11 FORMULAS'!$B$8,'11 FORMULAS'!$C$8,IF(F27='11 FORMULAS'!$B$10,'11 FORMULAS'!$C$10,""))))</f>
        <v>Procesos</v>
      </c>
      <c r="I27" s="183" t="str">
        <f t="shared" si="1"/>
        <v>Procesos</v>
      </c>
    </row>
    <row r="28" spans="1:9" s="12" customFormat="1" ht="57" x14ac:dyDescent="0.25">
      <c r="A28" s="2" t="s">
        <v>305</v>
      </c>
      <c r="B28" s="2" t="s">
        <v>122</v>
      </c>
      <c r="C28" s="2" t="s">
        <v>322</v>
      </c>
      <c r="D28" s="2" t="s">
        <v>323</v>
      </c>
      <c r="E28" s="167" t="str">
        <f t="shared" si="0"/>
        <v>Posibilidad de pérdida Económica y Reputacional por incumplimiento de la proyección de recaudo,  debido a que las entidades no cancelan lo radicado y la liquidación de entidades</v>
      </c>
      <c r="F28" s="3" t="s">
        <v>140</v>
      </c>
      <c r="G28" s="3"/>
      <c r="H28" s="183" t="str">
        <f>+IF(F28='11 FORMULAS'!$B$4,'11 FORMULAS'!$C$4,IF(F28='11 FORMULAS'!$B$6,'11 FORMULAS'!$C$6,IF(F28='11 FORMULAS'!$B$8,'11 FORMULAS'!$C$8,IF(F28='11 FORMULAS'!$B$10,'11 FORMULAS'!$C$10,""))))</f>
        <v>Procesos</v>
      </c>
      <c r="I28" s="183" t="str">
        <f t="shared" si="1"/>
        <v>Procesos</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B1:B2"/>
    <mergeCell ref="A1:A2"/>
    <mergeCell ref="B5:C5"/>
    <mergeCell ref="A7:A8"/>
    <mergeCell ref="E7:E8"/>
    <mergeCell ref="F7:G7"/>
    <mergeCell ref="B7:B8"/>
    <mergeCell ref="C7:C8"/>
    <mergeCell ref="D7:D8"/>
    <mergeCell ref="D4:E4"/>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19" activePane="bottomLeft" state="frozen"/>
      <selection pane="bottomLeft" activeCell="J20" sqref="J20"/>
    </sheetView>
  </sheetViews>
  <sheetFormatPr baseColWidth="10" defaultColWidth="14.28515625" defaultRowHeight="14.25" x14ac:dyDescent="0.25"/>
  <cols>
    <col min="1" max="1" width="15.42578125" style="10" customWidth="1"/>
    <col min="2" max="2" width="62.710937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8"/>
      <c r="B1" s="409"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8"/>
      <c r="B2" s="409"/>
      <c r="C2" s="50" t="str">
        <f>+'2 CONTEXTO E IDENTIFICACIÓN'!C2</f>
        <v>VERSIÓN:</v>
      </c>
      <c r="D2" s="50">
        <f>+'2 CONTEXTO E IDENTIFICACIÓN'!D2</f>
        <v>0</v>
      </c>
      <c r="E2" s="20"/>
      <c r="G2" s="238" t="str">
        <f>+'2 CONTEXTO E IDENTIFICACIÓN'!$F$4</f>
        <v>Elaboración o Actualización:</v>
      </c>
      <c r="H2" s="261">
        <f>+IF('2 CONTEXTO E IDENTIFICACIÓN'!$G$4="","",'2 CONTEXTO E IDENTIFICACIÓN'!$G$4)</f>
        <v>44866</v>
      </c>
      <c r="I2" s="20"/>
      <c r="J2" s="20"/>
      <c r="K2" s="20"/>
      <c r="L2" s="20"/>
      <c r="M2" s="225"/>
      <c r="N2" s="225"/>
      <c r="R2" s="190"/>
      <c r="S2" s="190"/>
    </row>
    <row r="3" spans="1:25" s="9" customFormat="1" ht="15" x14ac:dyDescent="0.2">
      <c r="A3" s="258"/>
      <c r="B3" s="22"/>
      <c r="C3" s="244"/>
      <c r="D3" s="52"/>
      <c r="E3" s="20"/>
      <c r="G3" s="259"/>
      <c r="H3" s="260"/>
      <c r="I3" s="20"/>
      <c r="J3" s="20"/>
      <c r="K3" s="20"/>
      <c r="L3" s="20"/>
      <c r="M3" s="225"/>
      <c r="N3" s="225"/>
      <c r="R3" s="190"/>
      <c r="S3" s="190"/>
    </row>
    <row r="4" spans="1:25" s="9" customFormat="1" ht="32.25" customHeight="1" x14ac:dyDescent="0.2">
      <c r="A4" s="19" t="s">
        <v>139</v>
      </c>
      <c r="B4" s="410" t="str">
        <f>+IF('2 CONTEXTO E IDENTIFICACIÓN'!$B$4="","",'2 CONTEXTO E IDENTIFICACIÓN'!$B$4)</f>
        <v>HOSPITAL UNIVERSITARIO DEPARTAMENTAL DE NARIÑO</v>
      </c>
      <c r="C4" s="410"/>
      <c r="D4" s="410"/>
      <c r="E4" s="20"/>
      <c r="G4" s="243" t="str">
        <f>+'2 CONTEXTO E IDENTIFICACIÓN'!$D$5</f>
        <v>Vigencia del:</v>
      </c>
      <c r="H4" s="241" t="str">
        <f>+IF('2 CONTEXTO E IDENTIFICACIÓN'!$E$5="","",'2 CONTEXTO E IDENTIFICACIÓN'!$E$5)</f>
        <v/>
      </c>
      <c r="I4" s="242" t="s">
        <v>91</v>
      </c>
      <c r="J4" s="239" t="str">
        <f>+IF('2 CONTEXTO E IDENTIFICACIÓN'!$G$5="","",'2 CONTEXTO E IDENTIFICACIÓN'!$G$5)</f>
        <v/>
      </c>
      <c r="K4" s="20"/>
      <c r="L4" s="20"/>
      <c r="M4" s="225"/>
      <c r="N4" s="225"/>
      <c r="R4" s="190"/>
      <c r="S4" s="190"/>
    </row>
    <row r="5" spans="1:25" s="9" customFormat="1" ht="15.75" thickBot="1" x14ac:dyDescent="0.25">
      <c r="A5" s="19" t="s">
        <v>137</v>
      </c>
      <c r="B5" s="410" t="str">
        <f>+IF('2 CONTEXTO E IDENTIFICACIÓN'!$D$4="","",'2 CONTEXTO E IDENTIFICACIÓN'!$D$4)</f>
        <v>GESTIÓN FINANCIERA</v>
      </c>
      <c r="C5" s="411"/>
      <c r="D5" s="411"/>
      <c r="E5" s="23"/>
      <c r="F5" s="23"/>
      <c r="R5" s="190"/>
      <c r="S5" s="190"/>
    </row>
    <row r="6" spans="1:25" s="9" customFormat="1" ht="15.75" thickBot="1" x14ac:dyDescent="0.25">
      <c r="A6" s="262"/>
      <c r="B6" s="263"/>
      <c r="C6" s="246"/>
      <c r="D6" s="246"/>
      <c r="E6" s="23"/>
      <c r="F6" s="23"/>
      <c r="G6" s="412" t="s">
        <v>56</v>
      </c>
      <c r="H6" s="413"/>
      <c r="I6" s="413"/>
      <c r="J6" s="413"/>
      <c r="K6" s="413"/>
      <c r="L6" s="413"/>
      <c r="M6" s="413"/>
      <c r="N6" s="414"/>
      <c r="R6" s="190"/>
      <c r="S6" s="190"/>
    </row>
    <row r="7" spans="1:25" s="26" customFormat="1" ht="14.1" customHeight="1" thickBot="1" x14ac:dyDescent="0.3">
      <c r="A7" s="24"/>
      <c r="B7" s="25"/>
      <c r="C7" s="412" t="s">
        <v>62</v>
      </c>
      <c r="D7" s="413"/>
      <c r="E7" s="413"/>
      <c r="F7" s="414"/>
      <c r="G7" s="415" t="s">
        <v>152</v>
      </c>
      <c r="H7" s="416"/>
      <c r="I7" s="417"/>
      <c r="J7" s="415" t="s">
        <v>44</v>
      </c>
      <c r="K7" s="416"/>
      <c r="L7" s="417"/>
      <c r="M7" s="415" t="s">
        <v>179</v>
      </c>
      <c r="N7" s="417"/>
      <c r="P7" s="404" t="s">
        <v>2</v>
      </c>
      <c r="Q7" s="405"/>
      <c r="R7" s="406"/>
      <c r="S7" s="406"/>
      <c r="T7" s="407"/>
      <c r="V7" s="401" t="s">
        <v>4</v>
      </c>
      <c r="W7" s="402"/>
      <c r="X7" s="402"/>
      <c r="Y7" s="403"/>
    </row>
    <row r="8" spans="1:25" s="164" customFormat="1" ht="57" x14ac:dyDescent="0.25">
      <c r="A8" s="206" t="s">
        <v>177</v>
      </c>
      <c r="B8" s="205" t="s">
        <v>176</v>
      </c>
      <c r="C8" s="221" t="s">
        <v>180</v>
      </c>
      <c r="D8" s="222" t="s">
        <v>33</v>
      </c>
      <c r="E8" s="223" t="s">
        <v>175</v>
      </c>
      <c r="F8" s="224" t="s">
        <v>178</v>
      </c>
      <c r="G8" s="195" t="s">
        <v>152</v>
      </c>
      <c r="H8" s="196" t="s">
        <v>244</v>
      </c>
      <c r="I8" s="199" t="s">
        <v>32</v>
      </c>
      <c r="J8" s="195" t="s">
        <v>44</v>
      </c>
      <c r="K8" s="196" t="s">
        <v>244</v>
      </c>
      <c r="L8" s="199" t="s">
        <v>32</v>
      </c>
      <c r="M8" s="195" t="s">
        <v>154</v>
      </c>
      <c r="N8" s="197" t="s">
        <v>153</v>
      </c>
      <c r="P8" s="28" t="s">
        <v>32</v>
      </c>
      <c r="Q8" s="29" t="s">
        <v>33</v>
      </c>
      <c r="R8" s="187" t="s">
        <v>151</v>
      </c>
      <c r="S8" s="187" t="s">
        <v>150</v>
      </c>
      <c r="T8" s="30" t="s">
        <v>34</v>
      </c>
      <c r="V8" s="28" t="s">
        <v>32</v>
      </c>
      <c r="W8" s="29" t="s">
        <v>43</v>
      </c>
      <c r="X8" s="29" t="s">
        <v>61</v>
      </c>
      <c r="Y8" s="30" t="s">
        <v>44</v>
      </c>
    </row>
    <row r="9" spans="1:25" ht="90" x14ac:dyDescent="0.25">
      <c r="A9" s="31" t="str">
        <f>'2 CONTEXTO E IDENTIFICACIÓN'!A9</f>
        <v>M1 - R1</v>
      </c>
      <c r="B9" s="217" t="str">
        <f>+'2 CONTEXTO E IDENTIFICACIÓN'!E9</f>
        <v>Posibilidad de pérdida Económica y Reputacional por copagos o cuotas moderadoras en alimentación de la factura sin cancelar, debido a la falta de conciencia de ingreso de recursos de la institución por parte de personal  y también la amistad o familiarización con los usuarios</v>
      </c>
      <c r="C9" s="218">
        <v>60</v>
      </c>
      <c r="D9" s="191" t="str">
        <f t="shared" ref="D9:D28" si="0">+IF(C9="","",IF(C9&lt;=$S$9,$Q$9,IF(C9&lt;=$S$10,$Q$10,IF(C9&lt;=$S$11,$Q$11,IF(C9&lt;=$S$12,$Q$12,IF(C9&gt;=$R$13,$Q$13,""))))))</f>
        <v>La actividad que conlleva el riesgo se ejecuta de 24 a 500 veces por año</v>
      </c>
      <c r="E9" s="192">
        <f t="shared" ref="E9:E28" si="1">+IF(D9="","",IF(D9=$Q$9,$T$9,IF(D9=$Q$10,$T$10,IF(D9=$Q$11,$T$11,IF(D9=$Q$12,$T$12,IF(D9=$Q$13,$T$13))))))</f>
        <v>0.6</v>
      </c>
      <c r="F9" s="32" t="str">
        <f t="shared" ref="F9:F28" si="2">+IF(D9="","",IF(D9=$Q$9,$P$9,IF(D9=$Q$10,$P$10,IF(D9=$Q$11,$P$11,IF(D9=$Q$12,$P$12,IF(D9=$Q$13,$P$13))))))</f>
        <v>Media</v>
      </c>
      <c r="G9" s="202" t="s">
        <v>47</v>
      </c>
      <c r="H9" s="194">
        <f>+IF(G9="","",IF(G9="N/A","",IF(OR(G9=$X$9,G9=$Y$9),$W$9,IF(OR(G9=$X$10,G9=$Y$10),$W$10,IF(OR(G9=$X$11,G9=$Y$11),$W$11,IF(OR(G9=$X$12,G9=$Y$12),$W$12,IF(OR(G9=$X$13,G9=$Y$13),$W$13)))))))</f>
        <v>0.4</v>
      </c>
      <c r="I9" s="200" t="str">
        <f t="shared" ref="I9:I28" si="3">+IF(G9="","",IF(G9="N/A","",IF(OR(G9=$X$9,G9=$Y$9),$V$9,IF(OR(G9=$X$10,G9=$Y$10),$V$10,IF(OR(G9=$X$11,G9=$Y$11),$V$11,IF(OR(G9=$X$12,G9=$Y$12),$V$12,IF(OR(G9=$X$13,G9=$Y$13),$V$13)))))))</f>
        <v>Menor</v>
      </c>
      <c r="J9" s="202" t="s">
        <v>48</v>
      </c>
      <c r="K9" s="194">
        <f t="shared" ref="K9:K28" si="4">+IF(J9="","",IF(J9="N/A","",IF(OR(J9=$X$9,J9=$Y$9),$W$9,IF(OR(J9=$X$10,J9=$Y$10),$W$10,IF(OR(J9=$X$11,J9=$Y$11),$W$11,IF(OR(J9=$X$12,J9=$Y$12),$W$12,IF(OR(J9=$X$13,J9=$Y$13),$W$13)))))))</f>
        <v>0.4</v>
      </c>
      <c r="L9" s="200" t="str">
        <f t="shared" ref="L9:L28" si="5">+IF(J9="","",IF(J9="N/A","",IF(OR(J9=$X$9,J9=$Y$9),$V$9,IF(OR(J9=$X$10,J9=$Y$10),$V$10,IF(OR(J9=$X$11,J9=$Y$11),$V$11,IF(OR(J9=$X$12,J9=$Y$12),$V$12,IF(OR(J9=$X$13,J9=$Y$13),$V$13)))))))</f>
        <v>Menor</v>
      </c>
      <c r="M9" s="226">
        <f>+IF(H9="",K9,IF(K9="",H9,IF(H9&gt;K9,H9,K9)))</f>
        <v>0.4</v>
      </c>
      <c r="N9" s="227" t="str">
        <f>+IF(M9="","",IF(M9=$W$9,$V$9,IF(M9=$W$10,$V$10,IF(M9=$W$11,$V$11,IF(M9=$W$12,$V$12,IF(M9=$W$13,$V$13))))))</f>
        <v>Menor</v>
      </c>
      <c r="P9" s="33" t="s">
        <v>35</v>
      </c>
      <c r="Q9" s="34" t="s">
        <v>36</v>
      </c>
      <c r="R9" s="188">
        <v>0</v>
      </c>
      <c r="S9" s="188">
        <v>2</v>
      </c>
      <c r="T9" s="35">
        <v>0.2</v>
      </c>
      <c r="V9" s="33" t="s">
        <v>45</v>
      </c>
      <c r="W9" s="36">
        <v>0.2</v>
      </c>
      <c r="X9" s="34" t="s">
        <v>63</v>
      </c>
      <c r="Y9" s="37" t="s">
        <v>46</v>
      </c>
    </row>
    <row r="10" spans="1:25" ht="90" x14ac:dyDescent="0.25">
      <c r="A10" s="31" t="str">
        <f>'2 CONTEXTO E IDENTIFICACIÓN'!A10</f>
        <v>M1 - R2</v>
      </c>
      <c r="B10" s="217" t="str">
        <f>+'2 CONTEXTO E IDENTIFICACIÓN'!E10</f>
        <v>Posibilidad de pérdida Económica y Reputacional por inconsistencia en la verificación de derechos,  debido a las autorizaciones sin control por parte de la EPS</v>
      </c>
      <c r="C10" s="219">
        <v>60</v>
      </c>
      <c r="D10" s="191" t="str">
        <f t="shared" si="0"/>
        <v>La actividad que conlleva el riesgo se ejecuta de 24 a 500 veces por año</v>
      </c>
      <c r="E10" s="192">
        <f t="shared" si="1"/>
        <v>0.6</v>
      </c>
      <c r="F10" s="32" t="str">
        <f t="shared" si="2"/>
        <v>Media</v>
      </c>
      <c r="G10" s="202" t="s">
        <v>47</v>
      </c>
      <c r="H10" s="194">
        <f t="shared" ref="H10:H28" si="6">+IF(G10="","",IF(G10="N/A","",IF(OR(G10=$X$9,G10=$Y$9),$W$9,IF(OR(G10=$X$10,G10=$Y$10),$W$10,IF(OR(G10=$X$11,G10=$Y$11),$W$11,IF(OR(G10=$X$12,G10=$Y$12),$W$12,IF(OR(G10=$X$13,G10=$Y$13),$W$13)))))))</f>
        <v>0.4</v>
      </c>
      <c r="I10" s="200" t="str">
        <f t="shared" si="3"/>
        <v>Menor</v>
      </c>
      <c r="J10" s="202" t="s">
        <v>48</v>
      </c>
      <c r="K10" s="194">
        <f t="shared" si="4"/>
        <v>0.4</v>
      </c>
      <c r="L10" s="200" t="str">
        <f t="shared" si="5"/>
        <v>Menor</v>
      </c>
      <c r="M10" s="226">
        <f>+IF(H10="",K10,IF(K10="",H10,IF(H10&gt;K10,H10,K10)))</f>
        <v>0.4</v>
      </c>
      <c r="N10" s="227" t="str">
        <f t="shared" ref="N10:N28" si="7">+IF(M10="","",IF(M10=$W$9,$V$9,IF(M10=$W$10,$V$10,IF(M10=$W$11,$V$11,IF(M10=$W$12,$V$12,IF(M10=$W$13,$V$13))))))</f>
        <v>Menor</v>
      </c>
      <c r="P10" s="38" t="s">
        <v>37</v>
      </c>
      <c r="Q10" s="39" t="s">
        <v>38</v>
      </c>
      <c r="R10" s="188">
        <v>3</v>
      </c>
      <c r="S10" s="188">
        <v>24</v>
      </c>
      <c r="T10" s="35">
        <v>0.4</v>
      </c>
      <c r="V10" s="38" t="s">
        <v>7</v>
      </c>
      <c r="W10" s="36">
        <v>0.4</v>
      </c>
      <c r="X10" s="39" t="s">
        <v>47</v>
      </c>
      <c r="Y10" s="40" t="s">
        <v>48</v>
      </c>
    </row>
    <row r="11" spans="1:25" ht="90" x14ac:dyDescent="0.25">
      <c r="A11" s="31" t="str">
        <f>'2 CONTEXTO E IDENTIFICACIÓN'!A11</f>
        <v>M1 - R3</v>
      </c>
      <c r="B11" s="217" t="str">
        <f>+'2 CONTEXTO E IDENTIFICACIÓN'!E11</f>
        <v>Posibilidad de pérdida Económica y Reputacional por insuficiencia en radicación de facturación,   debido a deficiencia en los procesos de admisión del usuario  e inoportunidad en el cargue de servicios por parte del personal asistencial.</v>
      </c>
      <c r="C11" s="219">
        <v>60</v>
      </c>
      <c r="D11" s="191" t="str">
        <f t="shared" si="0"/>
        <v>La actividad que conlleva el riesgo se ejecuta de 24 a 500 veces por año</v>
      </c>
      <c r="E11" s="192">
        <f t="shared" si="1"/>
        <v>0.6</v>
      </c>
      <c r="F11" s="32" t="str">
        <f t="shared" si="2"/>
        <v>Media</v>
      </c>
      <c r="G11" s="202" t="s">
        <v>51</v>
      </c>
      <c r="H11" s="194">
        <f t="shared" si="6"/>
        <v>0.8</v>
      </c>
      <c r="I11" s="200" t="str">
        <f t="shared" si="3"/>
        <v>Mayor</v>
      </c>
      <c r="J11" s="202" t="s">
        <v>52</v>
      </c>
      <c r="K11" s="194">
        <f t="shared" si="4"/>
        <v>0.8</v>
      </c>
      <c r="L11" s="200" t="str">
        <f t="shared" si="5"/>
        <v>Mayor</v>
      </c>
      <c r="M11" s="226">
        <f t="shared" ref="M11:M28" si="8">+IF(H11="",K11,IF(K11="",H11,IF(H11&gt;K11,H11,K11)))</f>
        <v>0.8</v>
      </c>
      <c r="N11" s="227" t="str">
        <f t="shared" si="7"/>
        <v>Mayor</v>
      </c>
      <c r="P11" s="41" t="s">
        <v>39</v>
      </c>
      <c r="Q11" s="39" t="s">
        <v>40</v>
      </c>
      <c r="R11" s="188">
        <v>25</v>
      </c>
      <c r="S11" s="188">
        <v>500</v>
      </c>
      <c r="T11" s="35">
        <v>0.6</v>
      </c>
      <c r="V11" s="41" t="s">
        <v>5</v>
      </c>
      <c r="W11" s="36">
        <v>0.6</v>
      </c>
      <c r="X11" s="39" t="s">
        <v>49</v>
      </c>
      <c r="Y11" s="40" t="s">
        <v>50</v>
      </c>
    </row>
    <row r="12" spans="1:25" ht="114" x14ac:dyDescent="0.25">
      <c r="A12" s="31" t="str">
        <f>'2 CONTEXTO E IDENTIFICACIÓN'!A12</f>
        <v>M1 - R4</v>
      </c>
      <c r="B12" s="217" t="str">
        <f>+'2 CONTEXTO E IDENTIFICACIÓN'!E12</f>
        <v>Posibilidad de pérdida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v>
      </c>
      <c r="C12" s="219">
        <v>60</v>
      </c>
      <c r="D12" s="191" t="str">
        <f t="shared" si="0"/>
        <v>La actividad que conlleva el riesgo se ejecuta de 24 a 500 veces por año</v>
      </c>
      <c r="E12" s="192">
        <f t="shared" si="1"/>
        <v>0.6</v>
      </c>
      <c r="F12" s="32" t="str">
        <f t="shared" si="2"/>
        <v>Media</v>
      </c>
      <c r="G12" s="202" t="s">
        <v>51</v>
      </c>
      <c r="H12" s="194">
        <f t="shared" si="6"/>
        <v>0.8</v>
      </c>
      <c r="I12" s="200" t="str">
        <f t="shared" si="3"/>
        <v>Mayor</v>
      </c>
      <c r="J12" s="202" t="s">
        <v>52</v>
      </c>
      <c r="K12" s="194">
        <f t="shared" si="4"/>
        <v>0.8</v>
      </c>
      <c r="L12" s="200" t="str">
        <f t="shared" si="5"/>
        <v>Mayor</v>
      </c>
      <c r="M12" s="226">
        <f t="shared" si="8"/>
        <v>0.8</v>
      </c>
      <c r="N12" s="227" t="str">
        <f t="shared" si="7"/>
        <v>Mayor</v>
      </c>
      <c r="P12" s="42" t="s">
        <v>41</v>
      </c>
      <c r="Q12" s="39" t="s">
        <v>59</v>
      </c>
      <c r="R12" s="188">
        <v>5001</v>
      </c>
      <c r="S12" s="188">
        <v>5000</v>
      </c>
      <c r="T12" s="35">
        <v>0.8</v>
      </c>
      <c r="V12" s="42" t="s">
        <v>6</v>
      </c>
      <c r="W12" s="36">
        <v>0.8</v>
      </c>
      <c r="X12" s="39" t="s">
        <v>51</v>
      </c>
      <c r="Y12" s="40" t="s">
        <v>52</v>
      </c>
    </row>
    <row r="13" spans="1:25" ht="99.75" x14ac:dyDescent="0.25">
      <c r="A13" s="31" t="str">
        <f>'2 CONTEXTO E IDENTIFICACIÓN'!A13</f>
        <v>M1 - R5</v>
      </c>
      <c r="B13" s="217" t="str">
        <f>+'2 CONTEXTO E IDENTIFICACIÓN'!E13</f>
        <v>Posibilidad de pérdida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v>
      </c>
      <c r="C13" s="219">
        <v>700</v>
      </c>
      <c r="D13" s="191" t="str">
        <f t="shared" si="0"/>
        <v>La actividad que conlleva el riesgo se ejecuta mínimo 500 veces al año y máximo 5.000 veces por año</v>
      </c>
      <c r="E13" s="192">
        <f t="shared" si="1"/>
        <v>0.8</v>
      </c>
      <c r="F13" s="32" t="str">
        <f t="shared" si="2"/>
        <v>Alta</v>
      </c>
      <c r="G13" s="202" t="s">
        <v>51</v>
      </c>
      <c r="H13" s="194">
        <f t="shared" si="6"/>
        <v>0.8</v>
      </c>
      <c r="I13" s="200" t="str">
        <f t="shared" si="3"/>
        <v>Mayor</v>
      </c>
      <c r="J13" s="202" t="s">
        <v>52</v>
      </c>
      <c r="K13" s="194">
        <f t="shared" si="4"/>
        <v>0.8</v>
      </c>
      <c r="L13" s="200" t="str">
        <f t="shared" si="5"/>
        <v>Mayor</v>
      </c>
      <c r="M13" s="226">
        <f t="shared" si="8"/>
        <v>0.8</v>
      </c>
      <c r="N13" s="227" t="str">
        <f t="shared" si="7"/>
        <v>Mayor</v>
      </c>
      <c r="P13" s="43" t="s">
        <v>42</v>
      </c>
      <c r="Q13" s="39" t="s">
        <v>60</v>
      </c>
      <c r="R13" s="188">
        <v>5001</v>
      </c>
      <c r="S13" s="188"/>
      <c r="T13" s="35">
        <v>1</v>
      </c>
      <c r="V13" s="43" t="s">
        <v>53</v>
      </c>
      <c r="W13" s="36">
        <v>1</v>
      </c>
      <c r="X13" s="39" t="s">
        <v>54</v>
      </c>
      <c r="Y13" s="40" t="s">
        <v>55</v>
      </c>
    </row>
    <row r="14" spans="1:25" ht="157.5" thickBot="1" x14ac:dyDescent="0.3">
      <c r="A14" s="31" t="str">
        <f>'2 CONTEXTO E IDENTIFICACIÓN'!A14</f>
        <v>M1 - R6</v>
      </c>
      <c r="B14" s="217" t="str">
        <f>+'2 CONTEXTO E IDENTIFICACIÓN'!E14</f>
        <v>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v>
      </c>
      <c r="C14" s="219">
        <v>60</v>
      </c>
      <c r="D14" s="191" t="str">
        <f t="shared" si="0"/>
        <v>La actividad que conlleva el riesgo se ejecuta de 24 a 500 veces por año</v>
      </c>
      <c r="E14" s="192">
        <f t="shared" si="1"/>
        <v>0.6</v>
      </c>
      <c r="F14" s="32" t="str">
        <f t="shared" si="2"/>
        <v>Media</v>
      </c>
      <c r="G14" s="202" t="s">
        <v>47</v>
      </c>
      <c r="H14" s="194">
        <f t="shared" si="6"/>
        <v>0.4</v>
      </c>
      <c r="I14" s="200" t="str">
        <f t="shared" si="3"/>
        <v>Menor</v>
      </c>
      <c r="J14" s="202" t="s">
        <v>48</v>
      </c>
      <c r="K14" s="194">
        <f t="shared" si="4"/>
        <v>0.4</v>
      </c>
      <c r="L14" s="200" t="str">
        <f t="shared" si="5"/>
        <v>Menor</v>
      </c>
      <c r="M14" s="226">
        <f t="shared" si="8"/>
        <v>0.4</v>
      </c>
      <c r="N14" s="227" t="str">
        <f t="shared" si="7"/>
        <v>Menor</v>
      </c>
      <c r="P14" s="44"/>
      <c r="Q14" s="45"/>
      <c r="R14" s="189"/>
      <c r="S14" s="189"/>
      <c r="T14" s="46"/>
      <c r="V14" s="44"/>
      <c r="W14" s="45"/>
      <c r="X14" s="45" t="s">
        <v>124</v>
      </c>
      <c r="Y14" s="46" t="s">
        <v>124</v>
      </c>
    </row>
    <row r="15" spans="1:25" ht="71.25" x14ac:dyDescent="0.25">
      <c r="A15" s="31" t="str">
        <f>'2 CONTEXTO E IDENTIFICACIÓN'!A15</f>
        <v>M1 - R7</v>
      </c>
      <c r="B15" s="217" t="str">
        <f>+'2 CONTEXTO E IDENTIFICACIÓN'!E15</f>
        <v xml:space="preserve">Posibilidad de pérdida Económica por indisponibilidad en el costeo de los servicios ofertados por el HUDN, debido a indisponibilidad tecnologica que permite realizar calculo de costeos, ausencia  de apoyo en el área asistencial y tecnologia que no se haya prestado y se requiera contratar, </v>
      </c>
      <c r="C15" s="219">
        <v>20</v>
      </c>
      <c r="D15" s="191" t="str">
        <f t="shared" si="0"/>
        <v>La actividad que conlleva el riesgo se ejecuta de 3 a 24 veces por año</v>
      </c>
      <c r="E15" s="192">
        <f t="shared" si="1"/>
        <v>0.4</v>
      </c>
      <c r="F15" s="32" t="str">
        <f t="shared" si="2"/>
        <v>Baja</v>
      </c>
      <c r="G15" s="202" t="s">
        <v>47</v>
      </c>
      <c r="H15" s="194">
        <f t="shared" si="6"/>
        <v>0.4</v>
      </c>
      <c r="I15" s="200" t="str">
        <f t="shared" si="3"/>
        <v>Menor</v>
      </c>
      <c r="J15" s="202"/>
      <c r="K15" s="194" t="str">
        <f t="shared" si="4"/>
        <v/>
      </c>
      <c r="L15" s="200" t="str">
        <f t="shared" si="5"/>
        <v/>
      </c>
      <c r="M15" s="226">
        <f t="shared" si="8"/>
        <v>0.4</v>
      </c>
      <c r="N15" s="227" t="str">
        <f t="shared" si="7"/>
        <v>Menor</v>
      </c>
    </row>
    <row r="16" spans="1:25" ht="90" x14ac:dyDescent="0.25">
      <c r="A16" s="31" t="str">
        <f>'2 CONTEXTO E IDENTIFICACIÓN'!A16</f>
        <v>M1 - R8</v>
      </c>
      <c r="B16" s="217" t="str">
        <f>+'2 CONTEXTO E IDENTIFICACIÓN'!E16</f>
        <v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v>
      </c>
      <c r="C16" s="219">
        <v>20</v>
      </c>
      <c r="D16" s="191" t="str">
        <f t="shared" si="0"/>
        <v>La actividad que conlleva el riesgo se ejecuta de 3 a 24 veces por año</v>
      </c>
      <c r="E16" s="192">
        <f t="shared" si="1"/>
        <v>0.4</v>
      </c>
      <c r="F16" s="32" t="str">
        <f t="shared" si="2"/>
        <v>Baja</v>
      </c>
      <c r="G16" s="202"/>
      <c r="H16" s="194" t="str">
        <f t="shared" si="6"/>
        <v/>
      </c>
      <c r="I16" s="200" t="str">
        <f t="shared" si="3"/>
        <v/>
      </c>
      <c r="J16" s="202" t="s">
        <v>48</v>
      </c>
      <c r="K16" s="194">
        <f t="shared" si="4"/>
        <v>0.4</v>
      </c>
      <c r="L16" s="200" t="str">
        <f t="shared" si="5"/>
        <v>Menor</v>
      </c>
      <c r="M16" s="226">
        <f t="shared" si="8"/>
        <v>0.4</v>
      </c>
      <c r="N16" s="227" t="str">
        <f t="shared" si="7"/>
        <v>Menor</v>
      </c>
    </row>
    <row r="17" spans="1:14" ht="90" x14ac:dyDescent="0.25">
      <c r="A17" s="31" t="str">
        <f>'2 CONTEXTO E IDENTIFICACIÓN'!A17</f>
        <v>M1 - R9</v>
      </c>
      <c r="B17" s="217" t="str">
        <f>+'2 CONTEXTO E IDENTIFICACIÓN'!E17</f>
        <v xml:space="preserve">Posibilidad de pérdida Económica y Reputacional por bajo nivel de liquidez,  debido a la demora en pagos de EPS, bajo recaudo de cartera y alto índice de cuentas por pagar </v>
      </c>
      <c r="C17" s="219">
        <v>20</v>
      </c>
      <c r="D17" s="191" t="str">
        <f t="shared" si="0"/>
        <v>La actividad que conlleva el riesgo se ejecuta de 3 a 24 veces por año</v>
      </c>
      <c r="E17" s="192">
        <f t="shared" si="1"/>
        <v>0.4</v>
      </c>
      <c r="F17" s="32" t="str">
        <f t="shared" si="2"/>
        <v>Baja</v>
      </c>
      <c r="G17" s="202" t="s">
        <v>47</v>
      </c>
      <c r="H17" s="194">
        <f t="shared" si="6"/>
        <v>0.4</v>
      </c>
      <c r="I17" s="200" t="str">
        <f t="shared" si="3"/>
        <v>Menor</v>
      </c>
      <c r="J17" s="202" t="s">
        <v>48</v>
      </c>
      <c r="K17" s="194">
        <f t="shared" si="4"/>
        <v>0.4</v>
      </c>
      <c r="L17" s="200" t="str">
        <f t="shared" si="5"/>
        <v>Menor</v>
      </c>
      <c r="M17" s="226">
        <f t="shared" si="8"/>
        <v>0.4</v>
      </c>
      <c r="N17" s="227" t="str">
        <f t="shared" si="7"/>
        <v>Menor</v>
      </c>
    </row>
    <row r="18" spans="1:14" ht="90" x14ac:dyDescent="0.25">
      <c r="A18" s="31" t="str">
        <f>'2 CONTEXTO E IDENTIFICACIÓN'!A18</f>
        <v>M1 - R10</v>
      </c>
      <c r="B18" s="217" t="str">
        <f>+'2 CONTEXTO E IDENTIFICACIÓN'!E18</f>
        <v>Posibilidad de pérdida Económica y Reputacional por inconsistencias en arqueo, debido a errores humanos, fallas en el sistema y jineteo.</v>
      </c>
      <c r="C18" s="219">
        <v>60</v>
      </c>
      <c r="D18" s="191" t="str">
        <f t="shared" si="0"/>
        <v>La actividad que conlleva el riesgo se ejecuta de 24 a 500 veces por año</v>
      </c>
      <c r="E18" s="192">
        <f t="shared" si="1"/>
        <v>0.6</v>
      </c>
      <c r="F18" s="32" t="str">
        <f t="shared" si="2"/>
        <v>Media</v>
      </c>
      <c r="G18" s="202" t="s">
        <v>47</v>
      </c>
      <c r="H18" s="194">
        <f t="shared" si="6"/>
        <v>0.4</v>
      </c>
      <c r="I18" s="200" t="str">
        <f t="shared" si="3"/>
        <v>Menor</v>
      </c>
      <c r="J18" s="202" t="s">
        <v>48</v>
      </c>
      <c r="K18" s="194">
        <f t="shared" si="4"/>
        <v>0.4</v>
      </c>
      <c r="L18" s="200" t="str">
        <f t="shared" si="5"/>
        <v>Menor</v>
      </c>
      <c r="M18" s="226">
        <f t="shared" si="8"/>
        <v>0.4</v>
      </c>
      <c r="N18" s="227" t="str">
        <f t="shared" si="7"/>
        <v>Menor</v>
      </c>
    </row>
    <row r="19" spans="1:14" ht="75" x14ac:dyDescent="0.25">
      <c r="A19" s="31" t="str">
        <f>'2 CONTEXTO E IDENTIFICACIÓN'!A19</f>
        <v>M2 - R1</v>
      </c>
      <c r="B19" s="217" t="str">
        <f>+'2 CONTEXTO E IDENTIFICACIÓN'!E19</f>
        <v>Posibilidad de pérdida Económica y Reputacional por introducción de recursos de narcotráfico y terrorismo en la organización,  debido a fallas en el proceso SARLAFT.</v>
      </c>
      <c r="C19" s="219">
        <v>60</v>
      </c>
      <c r="D19" s="191" t="str">
        <f t="shared" si="0"/>
        <v>La actividad que conlleva el riesgo se ejecuta de 24 a 500 veces por año</v>
      </c>
      <c r="E19" s="192">
        <f t="shared" si="1"/>
        <v>0.6</v>
      </c>
      <c r="F19" s="32" t="str">
        <f t="shared" si="2"/>
        <v>Media</v>
      </c>
      <c r="G19" s="202" t="s">
        <v>49</v>
      </c>
      <c r="H19" s="194">
        <f t="shared" si="6"/>
        <v>0.6</v>
      </c>
      <c r="I19" s="200" t="str">
        <f t="shared" si="3"/>
        <v>Moderado</v>
      </c>
      <c r="J19" s="202" t="s">
        <v>50</v>
      </c>
      <c r="K19" s="194">
        <f t="shared" si="4"/>
        <v>0.6</v>
      </c>
      <c r="L19" s="200" t="str">
        <f t="shared" si="5"/>
        <v>Moderado</v>
      </c>
      <c r="M19" s="226">
        <f t="shared" si="8"/>
        <v>0.6</v>
      </c>
      <c r="N19" s="227" t="str">
        <f t="shared" si="7"/>
        <v>Moderado</v>
      </c>
    </row>
    <row r="20" spans="1:14" ht="156.75" x14ac:dyDescent="0.25">
      <c r="A20" s="31" t="str">
        <f>'2 CONTEXTO E IDENTIFICACIÓN'!A20</f>
        <v>M2 - R2</v>
      </c>
      <c r="B20" s="217" t="str">
        <f>+'2 CONTEXTO E IDENTIFICACIÓN'!E20</f>
        <v>Posibilidad de pérdida Económica por insuficiencia en la depuración contable permanente y sostenible para reflejar la realidad financiera, económica y social conforme a la normatividad contable vigente,  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v>
      </c>
      <c r="C20" s="219">
        <v>60</v>
      </c>
      <c r="D20" s="191" t="str">
        <f t="shared" si="0"/>
        <v>La actividad que conlleva el riesgo se ejecuta de 24 a 500 veces por año</v>
      </c>
      <c r="E20" s="192">
        <f t="shared" si="1"/>
        <v>0.6</v>
      </c>
      <c r="F20" s="32" t="str">
        <f t="shared" si="2"/>
        <v>Media</v>
      </c>
      <c r="G20" s="202" t="s">
        <v>47</v>
      </c>
      <c r="H20" s="194">
        <f t="shared" si="6"/>
        <v>0.4</v>
      </c>
      <c r="I20" s="200" t="str">
        <f t="shared" si="3"/>
        <v>Menor</v>
      </c>
      <c r="J20" s="202"/>
      <c r="K20" s="194" t="str">
        <f t="shared" si="4"/>
        <v/>
      </c>
      <c r="L20" s="200" t="str">
        <f t="shared" si="5"/>
        <v/>
      </c>
      <c r="M20" s="226">
        <f t="shared" si="8"/>
        <v>0.4</v>
      </c>
      <c r="N20" s="227" t="str">
        <f t="shared" si="7"/>
        <v>Menor</v>
      </c>
    </row>
    <row r="21" spans="1:14" ht="73.5" customHeight="1" x14ac:dyDescent="0.25">
      <c r="A21" s="31" t="str">
        <f>'2 CONTEXTO E IDENTIFICACIÓN'!A21</f>
        <v>M2 - R3</v>
      </c>
      <c r="B21" s="217" t="str">
        <f>+'2 CONTEXTO E IDENTIFICACIÓN'!E21</f>
        <v>Posibilidad de pérdida Económica por inoportunidad en la información suministrada por parte de las áreas respectivas,  debido a Desconocimiento de los procesos y del sistema DGH, Ausencia de planeación en procesos administrativos que retardan la entrega y registro de  información oportunamente, Omisión en los procesos de registro y trámite de la información por parte de los responsables.</v>
      </c>
      <c r="C21" s="219">
        <v>60</v>
      </c>
      <c r="D21" s="191" t="str">
        <f t="shared" si="0"/>
        <v>La actividad que conlleva el riesgo se ejecuta de 24 a 500 veces por año</v>
      </c>
      <c r="E21" s="192">
        <f t="shared" si="1"/>
        <v>0.6</v>
      </c>
      <c r="F21" s="32" t="str">
        <f t="shared" si="2"/>
        <v>Media</v>
      </c>
      <c r="G21" s="202" t="s">
        <v>63</v>
      </c>
      <c r="H21" s="194">
        <f t="shared" si="6"/>
        <v>0.2</v>
      </c>
      <c r="I21" s="200" t="str">
        <f t="shared" si="3"/>
        <v>Leve</v>
      </c>
      <c r="J21" s="202"/>
      <c r="K21" s="194" t="str">
        <f t="shared" si="4"/>
        <v/>
      </c>
      <c r="L21" s="200" t="str">
        <f t="shared" si="5"/>
        <v/>
      </c>
      <c r="M21" s="226">
        <f t="shared" si="8"/>
        <v>0.2</v>
      </c>
      <c r="N21" s="227" t="str">
        <f t="shared" si="7"/>
        <v>Leve</v>
      </c>
    </row>
    <row r="22" spans="1:14" ht="142.5" x14ac:dyDescent="0.25">
      <c r="A22" s="31" t="str">
        <f>'2 CONTEXTO E IDENTIFICACIÓN'!A22</f>
        <v>M2 - R4</v>
      </c>
      <c r="B22" s="217" t="str">
        <f>+'2 CONTEXTO E IDENTIFICACIÓN'!E22</f>
        <v>Posibilidad de pérdida Económica por inconsistencias generadas por el sistema de información dinámica gerencial en el registro de información financiera, 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v>
      </c>
      <c r="C22" s="219">
        <v>60</v>
      </c>
      <c r="D22" s="191" t="str">
        <f t="shared" si="0"/>
        <v>La actividad que conlleva el riesgo se ejecuta de 24 a 500 veces por año</v>
      </c>
      <c r="E22" s="192">
        <f t="shared" si="1"/>
        <v>0.6</v>
      </c>
      <c r="F22" s="32" t="str">
        <f t="shared" si="2"/>
        <v>Media</v>
      </c>
      <c r="G22" s="202" t="s">
        <v>49</v>
      </c>
      <c r="H22" s="194">
        <f t="shared" si="6"/>
        <v>0.6</v>
      </c>
      <c r="I22" s="200" t="str">
        <f t="shared" si="3"/>
        <v>Moderado</v>
      </c>
      <c r="J22" s="202"/>
      <c r="K22" s="194" t="str">
        <f t="shared" si="4"/>
        <v/>
      </c>
      <c r="L22" s="200" t="str">
        <f t="shared" si="5"/>
        <v/>
      </c>
      <c r="M22" s="226">
        <f t="shared" si="8"/>
        <v>0.6</v>
      </c>
      <c r="N22" s="227" t="str">
        <f t="shared" si="7"/>
        <v>Moderado</v>
      </c>
    </row>
    <row r="23" spans="1:14" ht="75" x14ac:dyDescent="0.25">
      <c r="A23" s="31" t="str">
        <f>'2 CONTEXTO E IDENTIFICACIÓN'!A23</f>
        <v>M2 - R5</v>
      </c>
      <c r="B23" s="217" t="str">
        <f>+'2 CONTEXTO E IDENTIFICACIÓN'!E23</f>
        <v>Posibilidad de pérdida Económica y Reputacional por incumplimiento a los cambios normativos, debido a costos de actualización elevados, poco accesibles a los funcionarios y dificultad en la asistencia a capacitaciones externas debido a los horarios y compromisos laborales.</v>
      </c>
      <c r="C23" s="219">
        <v>20</v>
      </c>
      <c r="D23" s="191" t="str">
        <f t="shared" si="0"/>
        <v>La actividad que conlleva el riesgo se ejecuta de 3 a 24 veces por año</v>
      </c>
      <c r="E23" s="192">
        <f t="shared" si="1"/>
        <v>0.4</v>
      </c>
      <c r="F23" s="32" t="str">
        <f t="shared" si="2"/>
        <v>Baja</v>
      </c>
      <c r="G23" s="202" t="s">
        <v>49</v>
      </c>
      <c r="H23" s="194">
        <f t="shared" si="6"/>
        <v>0.6</v>
      </c>
      <c r="I23" s="200" t="str">
        <f t="shared" si="3"/>
        <v>Moderado</v>
      </c>
      <c r="J23" s="202" t="s">
        <v>50</v>
      </c>
      <c r="K23" s="194">
        <f t="shared" si="4"/>
        <v>0.6</v>
      </c>
      <c r="L23" s="200" t="str">
        <f t="shared" si="5"/>
        <v>Moderado</v>
      </c>
      <c r="M23" s="226">
        <f t="shared" si="8"/>
        <v>0.6</v>
      </c>
      <c r="N23" s="227" t="str">
        <f t="shared" si="7"/>
        <v>Moderado</v>
      </c>
    </row>
    <row r="24" spans="1:14" ht="99.75" x14ac:dyDescent="0.25">
      <c r="A24" s="31" t="str">
        <f>'2 CONTEXTO E IDENTIFICACIÓN'!A24</f>
        <v>M2 - R6</v>
      </c>
      <c r="B24" s="217" t="str">
        <f>+'2 CONTEXTO E IDENTIFICACIÓN'!E24</f>
        <v>Posibilidad de pérdida Económica por presentación incorrecta y/o inoportuna de las declaraciones tributarias y su respectivo pago,   debido a retraso en la elaboración de las declaraciones, retraso en la revisión y firma de Revisoría Fiscal, fallas en el sistema de información de la DIAN o Alcaldía Municipal, incumplimiento en la fecha de pago de acuerdo al calendario tributario por parte de tesorería.</v>
      </c>
      <c r="C24" s="219">
        <v>20</v>
      </c>
      <c r="D24" s="191" t="str">
        <f t="shared" si="0"/>
        <v>La actividad que conlleva el riesgo se ejecuta de 3 a 24 veces por año</v>
      </c>
      <c r="E24" s="192">
        <f t="shared" si="1"/>
        <v>0.4</v>
      </c>
      <c r="F24" s="32" t="str">
        <f t="shared" si="2"/>
        <v>Baja</v>
      </c>
      <c r="G24" s="202" t="s">
        <v>49</v>
      </c>
      <c r="H24" s="194">
        <f t="shared" si="6"/>
        <v>0.6</v>
      </c>
      <c r="I24" s="200" t="str">
        <f t="shared" si="3"/>
        <v>Moderado</v>
      </c>
      <c r="J24" s="202"/>
      <c r="K24" s="194" t="str">
        <f t="shared" si="4"/>
        <v/>
      </c>
      <c r="L24" s="200" t="str">
        <f t="shared" si="5"/>
        <v/>
      </c>
      <c r="M24" s="226">
        <f t="shared" si="8"/>
        <v>0.6</v>
      </c>
      <c r="N24" s="227" t="str">
        <f t="shared" si="7"/>
        <v>Moderado</v>
      </c>
    </row>
    <row r="25" spans="1:14" ht="85.5" x14ac:dyDescent="0.25">
      <c r="A25" s="31" t="str">
        <f>'2 CONTEXTO E IDENTIFICACIÓN'!A25</f>
        <v>M2 - R7</v>
      </c>
      <c r="B25" s="217" t="str">
        <f>+'2 CONTEXTO E IDENTIFICACIÓN'!E25</f>
        <v>Posibilidad de pérdida Económica y Reputacional por inoportunidad en la presentación de informes a los entes de control,  debido a retraso en la elaboración de los informes, fallas en los aplicativos para reportar la información, falta de conciliación de información a reportar, error en la consolidación de información por parte de responsable.</v>
      </c>
      <c r="C25" s="219">
        <v>20</v>
      </c>
      <c r="D25" s="191" t="str">
        <f t="shared" si="0"/>
        <v>La actividad que conlleva el riesgo se ejecuta de 3 a 24 veces por año</v>
      </c>
      <c r="E25" s="192">
        <f t="shared" si="1"/>
        <v>0.4</v>
      </c>
      <c r="F25" s="32" t="str">
        <f t="shared" si="2"/>
        <v>Baja</v>
      </c>
      <c r="G25" s="202" t="s">
        <v>49</v>
      </c>
      <c r="H25" s="194">
        <f t="shared" si="6"/>
        <v>0.6</v>
      </c>
      <c r="I25" s="200" t="str">
        <f t="shared" si="3"/>
        <v>Moderado</v>
      </c>
      <c r="J25" s="202" t="s">
        <v>50</v>
      </c>
      <c r="K25" s="194">
        <f t="shared" si="4"/>
        <v>0.6</v>
      </c>
      <c r="L25" s="200" t="str">
        <f t="shared" si="5"/>
        <v>Moderado</v>
      </c>
      <c r="M25" s="226">
        <f t="shared" si="8"/>
        <v>0.6</v>
      </c>
      <c r="N25" s="227" t="str">
        <f t="shared" si="7"/>
        <v>Moderado</v>
      </c>
    </row>
    <row r="26" spans="1:14" ht="90" x14ac:dyDescent="0.25">
      <c r="A26" s="31" t="str">
        <f>'2 CONTEXTO E IDENTIFICACIÓN'!A26</f>
        <v>M2 - R8</v>
      </c>
      <c r="B26" s="217" t="str">
        <f>+'2 CONTEXTO E IDENTIFICACIÓN'!E26</f>
        <v>Posibilidad de pérdida Económica y Reputacional por incremento en las cuentas por pagar financiadas con reconocimiento y no con recaudo, debido a incumplimiento de los pagos en los plazos pactados en los contratos, comprometen recursos mayores en OPS y proveedores.</v>
      </c>
      <c r="C26" s="219">
        <v>60</v>
      </c>
      <c r="D26" s="191" t="str">
        <f t="shared" si="0"/>
        <v>La actividad que conlleva el riesgo se ejecuta de 24 a 500 veces por año</v>
      </c>
      <c r="E26" s="192">
        <f t="shared" si="1"/>
        <v>0.6</v>
      </c>
      <c r="F26" s="32" t="str">
        <f t="shared" si="2"/>
        <v>Media</v>
      </c>
      <c r="G26" s="202" t="s">
        <v>47</v>
      </c>
      <c r="H26" s="194">
        <f t="shared" si="6"/>
        <v>0.4</v>
      </c>
      <c r="I26" s="200" t="str">
        <f t="shared" si="3"/>
        <v>Menor</v>
      </c>
      <c r="J26" s="202" t="s">
        <v>48</v>
      </c>
      <c r="K26" s="194">
        <f t="shared" si="4"/>
        <v>0.4</v>
      </c>
      <c r="L26" s="200" t="str">
        <f t="shared" si="5"/>
        <v>Menor</v>
      </c>
      <c r="M26" s="226">
        <f t="shared" si="8"/>
        <v>0.4</v>
      </c>
      <c r="N26" s="227" t="str">
        <f t="shared" si="7"/>
        <v>Menor</v>
      </c>
    </row>
    <row r="27" spans="1:14" ht="71.25" x14ac:dyDescent="0.25">
      <c r="A27" s="31" t="str">
        <f>'2 CONTEXTO E IDENTIFICACIÓN'!A27</f>
        <v>M2 - R9</v>
      </c>
      <c r="B27" s="217" t="str">
        <f>+'2 CONTEXTO E IDENTIFICACIÓN'!E27</f>
        <v>Posibilidad de pérdida Económica por sanción de entes de control,  debido a la información errónea en el  reporte de recaudos por cartera y tesorería, en los rubros de ventas de servicios de cuentas por cobrar, ya que no se registran en la ejecución del sistema dinámica-net.</v>
      </c>
      <c r="C27" s="219">
        <v>60</v>
      </c>
      <c r="D27" s="191" t="str">
        <f t="shared" si="0"/>
        <v>La actividad que conlleva el riesgo se ejecuta de 24 a 500 veces por año</v>
      </c>
      <c r="E27" s="192">
        <f t="shared" si="1"/>
        <v>0.6</v>
      </c>
      <c r="F27" s="32" t="str">
        <f t="shared" si="2"/>
        <v>Media</v>
      </c>
      <c r="G27" s="202" t="s">
        <v>47</v>
      </c>
      <c r="H27" s="194">
        <f t="shared" si="6"/>
        <v>0.4</v>
      </c>
      <c r="I27" s="200" t="str">
        <f t="shared" si="3"/>
        <v>Menor</v>
      </c>
      <c r="J27" s="202"/>
      <c r="K27" s="194" t="str">
        <f t="shared" si="4"/>
        <v/>
      </c>
      <c r="L27" s="200" t="str">
        <f t="shared" si="5"/>
        <v/>
      </c>
      <c r="M27" s="226">
        <f t="shared" si="8"/>
        <v>0.4</v>
      </c>
      <c r="N27" s="227" t="str">
        <f t="shared" si="7"/>
        <v>Menor</v>
      </c>
    </row>
    <row r="28" spans="1:14" ht="75.75" thickBot="1" x14ac:dyDescent="0.3">
      <c r="A28" s="47" t="str">
        <f>'2 CONTEXTO E IDENTIFICACIÓN'!A28</f>
        <v>M2 - R10</v>
      </c>
      <c r="B28" s="217" t="str">
        <f>+'2 CONTEXTO E IDENTIFICACIÓN'!E28</f>
        <v>Posibilidad de pérdida Económica y Reputacional por incumplimiento de la proyección de recaudo,  debido a que las entidades no cancelan lo radicado y la liquidación de entidades</v>
      </c>
      <c r="C28" s="220">
        <v>20</v>
      </c>
      <c r="D28" s="204" t="str">
        <f t="shared" si="0"/>
        <v>La actividad que conlleva el riesgo se ejecuta de 3 a 24 veces por año</v>
      </c>
      <c r="E28" s="193">
        <f t="shared" si="1"/>
        <v>0.4</v>
      </c>
      <c r="F28" s="48" t="str">
        <f t="shared" si="2"/>
        <v>Baja</v>
      </c>
      <c r="G28" s="203" t="s">
        <v>49</v>
      </c>
      <c r="H28" s="198">
        <f t="shared" si="6"/>
        <v>0.6</v>
      </c>
      <c r="I28" s="201" t="str">
        <f t="shared" si="3"/>
        <v>Moderado</v>
      </c>
      <c r="J28" s="203" t="s">
        <v>50</v>
      </c>
      <c r="K28" s="198">
        <f t="shared" si="4"/>
        <v>0.6</v>
      </c>
      <c r="L28" s="201" t="str">
        <f t="shared" si="5"/>
        <v>Moderado</v>
      </c>
      <c r="M28" s="228">
        <f t="shared" si="8"/>
        <v>0.6</v>
      </c>
      <c r="N28" s="229" t="str">
        <f t="shared" si="7"/>
        <v>Moderado</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E9:E28 G9:G28">
    <cfRule type="cellIs" dxfId="213" priority="1" operator="equal">
      <formula>$T$9</formula>
    </cfRule>
    <cfRule type="cellIs" dxfId="212" priority="2" operator="equal">
      <formula>$T$10</formula>
    </cfRule>
    <cfRule type="cellIs" dxfId="211" priority="3" operator="equal">
      <formula>$T$11</formula>
    </cfRule>
    <cfRule type="cellIs" dxfId="210" priority="4" operator="equal">
      <formula>$T$12</formula>
    </cfRule>
    <cfRule type="cellIs" dxfId="209" priority="5" operator="equal">
      <formula>$T$13</formula>
    </cfRule>
  </conditionalFormatting>
  <conditionalFormatting sqref="F9:F28">
    <cfRule type="cellIs" dxfId="208" priority="163" operator="equal">
      <formula>$P$13</formula>
    </cfRule>
    <cfRule type="cellIs" dxfId="207" priority="159" operator="equal">
      <formula>$P$9</formula>
    </cfRule>
    <cfRule type="cellIs" dxfId="206" priority="160" operator="equal">
      <formula>$P$10</formula>
    </cfRule>
    <cfRule type="cellIs" dxfId="205" priority="161" operator="equal">
      <formula>$P$11</formula>
    </cfRule>
    <cfRule type="cellIs" dxfId="204" priority="162" operator="equal">
      <formula>$P$12</formula>
    </cfRule>
  </conditionalFormatting>
  <conditionalFormatting sqref="H9:H28">
    <cfRule type="cellIs" dxfId="203" priority="77" operator="equal">
      <formula>$W$10</formula>
    </cfRule>
    <cfRule type="cellIs" dxfId="202" priority="78" operator="equal">
      <formula>$W$11</formula>
    </cfRule>
    <cfRule type="cellIs" dxfId="201" priority="79" operator="equal">
      <formula>$W$12</formula>
    </cfRule>
    <cfRule type="cellIs" dxfId="200" priority="80" operator="equal">
      <formula>$W$13</formula>
    </cfRule>
    <cfRule type="cellIs" dxfId="199" priority="76" operator="equal">
      <formula>$W$9</formula>
    </cfRule>
  </conditionalFormatting>
  <conditionalFormatting sqref="I9:J28">
    <cfRule type="cellIs" dxfId="198" priority="81" operator="equal">
      <formula>$V$9</formula>
    </cfRule>
    <cfRule type="cellIs" dxfId="197" priority="82" operator="equal">
      <formula>$V$10</formula>
    </cfRule>
    <cfRule type="cellIs" dxfId="196" priority="83" operator="equal">
      <formula>$V$11</formula>
    </cfRule>
    <cfRule type="cellIs" dxfId="195" priority="84" operator="equal">
      <formula>$V$12</formula>
    </cfRule>
    <cfRule type="cellIs" dxfId="194" priority="85" operator="equal">
      <formula>$V$13</formula>
    </cfRule>
  </conditionalFormatting>
  <conditionalFormatting sqref="K9:K28">
    <cfRule type="cellIs" dxfId="193" priority="61" operator="equal">
      <formula>$W$9</formula>
    </cfRule>
    <cfRule type="cellIs" dxfId="192" priority="62" operator="equal">
      <formula>$W$10</formula>
    </cfRule>
    <cfRule type="cellIs" dxfId="191" priority="63" operator="equal">
      <formula>$W$11</formula>
    </cfRule>
    <cfRule type="cellIs" dxfId="190" priority="64" operator="equal">
      <formula>$W$12</formula>
    </cfRule>
    <cfRule type="cellIs" dxfId="189" priority="65" operator="equal">
      <formula>$W$13</formula>
    </cfRule>
  </conditionalFormatting>
  <conditionalFormatting sqref="L9:L28">
    <cfRule type="cellIs" dxfId="188" priority="96" operator="equal">
      <formula>$V$9</formula>
    </cfRule>
    <cfRule type="cellIs" dxfId="187" priority="97" operator="equal">
      <formula>$V$10</formula>
    </cfRule>
    <cfRule type="cellIs" dxfId="186" priority="98" operator="equal">
      <formula>$V$11</formula>
    </cfRule>
    <cfRule type="cellIs" dxfId="185" priority="99" operator="equal">
      <formula>$V$12</formula>
    </cfRule>
    <cfRule type="cellIs" dxfId="184" priority="100" operator="equal">
      <formula>$V$13</formula>
    </cfRule>
  </conditionalFormatting>
  <conditionalFormatting sqref="M9:M28">
    <cfRule type="cellIs" dxfId="183" priority="6" operator="equal">
      <formula>$W$9</formula>
    </cfRule>
    <cfRule type="cellIs" dxfId="182" priority="7" operator="equal">
      <formula>$W$10</formula>
    </cfRule>
    <cfRule type="cellIs" dxfId="181" priority="8" operator="equal">
      <formula>$W$11</formula>
    </cfRule>
    <cfRule type="cellIs" dxfId="180" priority="9" operator="equal">
      <formula>$W$12</formula>
    </cfRule>
    <cfRule type="cellIs" dxfId="179" priority="10" operator="equal">
      <formula>$W$13</formula>
    </cfRule>
  </conditionalFormatting>
  <conditionalFormatting sqref="N9:N28">
    <cfRule type="cellIs" dxfId="178" priority="31" operator="equal">
      <formula>$V$9</formula>
    </cfRule>
    <cfRule type="cellIs" dxfId="177" priority="32" operator="equal">
      <formula>$V$10</formula>
    </cfRule>
    <cfRule type="cellIs" dxfId="176" priority="33" operator="equal">
      <formula>$V$11</formula>
    </cfRule>
    <cfRule type="cellIs" dxfId="175" priority="34" operator="equal">
      <formula>$V$12</formula>
    </cfRule>
    <cfRule type="cellIs" dxfId="174" priority="35" operator="equal">
      <formula>$V$13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D21" sqref="D21"/>
    </sheetView>
  </sheetViews>
  <sheetFormatPr baseColWidth="10" defaultColWidth="14.28515625" defaultRowHeight="12.75" x14ac:dyDescent="0.25"/>
  <cols>
    <col min="1" max="1" width="13.7109375" style="87" customWidth="1"/>
    <col min="2" max="2" width="69.710937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0"/>
      <c r="B1" s="426"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0"/>
      <c r="B2" s="426"/>
      <c r="C2" s="50" t="str">
        <f>+'2 CONTEXTO E IDENTIFICACIÓN'!C2</f>
        <v>VERSIÓN:</v>
      </c>
      <c r="D2" s="74">
        <f>+'2 CONTEXTO E IDENTIFICACIÓN'!D2</f>
        <v>0</v>
      </c>
      <c r="E2" s="77"/>
      <c r="F2" s="77"/>
      <c r="G2" s="77"/>
      <c r="H2" s="9"/>
      <c r="I2" s="240" t="str">
        <f>+'2 CONTEXTO E IDENTIFICACIÓN'!$F$4</f>
        <v>Elaboración o Actualización:</v>
      </c>
      <c r="J2" s="261">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3" t="str">
        <f>+'2 CONTEXTO E IDENTIFICACIÓN'!$D$5</f>
        <v>Vigencia del:</v>
      </c>
      <c r="J3" s="241" t="str">
        <f>+IF('2 CONTEXTO E IDENTIFICACIÓN'!$E$5="","",'2 CONTEXTO E IDENTIFICACIÓN'!$E$5)</f>
        <v/>
      </c>
      <c r="K3" s="242" t="s">
        <v>91</v>
      </c>
      <c r="L3" s="239" t="str">
        <f>+IF('2 CONTEXTO E IDENTIFICACIÓN'!$G$5="","",'2 CONTEXTO E IDENTIFICACIÓN'!$G$5)</f>
        <v/>
      </c>
      <c r="M3" s="78"/>
      <c r="N3" s="77"/>
      <c r="AD3" s="76"/>
      <c r="AE3" s="76"/>
      <c r="AF3" s="76"/>
      <c r="AG3" s="76"/>
      <c r="AH3" s="76"/>
    </row>
    <row r="4" spans="1:36" s="75" customFormat="1" ht="15" x14ac:dyDescent="0.2">
      <c r="A4" s="19" t="s">
        <v>139</v>
      </c>
      <c r="B4" s="410" t="str">
        <f>+IF('2 CONTEXTO E IDENTIFICACIÓN'!$B$4="","",'2 CONTEXTO E IDENTIFICACIÓN'!$B$4)</f>
        <v>HOSPITAL UNIVERSITARIO DEPARTAMENTAL DE NARIÑO</v>
      </c>
      <c r="C4" s="410"/>
      <c r="D4" s="410"/>
      <c r="AD4" s="76"/>
      <c r="AE4" s="76"/>
      <c r="AF4" s="76"/>
      <c r="AG4" s="76"/>
      <c r="AH4" s="76"/>
    </row>
    <row r="5" spans="1:36" s="75" customFormat="1" ht="15.75" thickBot="1" x14ac:dyDescent="0.25">
      <c r="A5" s="19" t="s">
        <v>137</v>
      </c>
      <c r="B5" s="410" t="str">
        <f>+IF('2 CONTEXTO E IDENTIFICACIÓN'!$D$4="","",'2 CONTEXTO E IDENTIFICACIÓN'!$D$4)</f>
        <v>GESTIÓN FINANCIERA</v>
      </c>
      <c r="C5" s="411"/>
      <c r="D5" s="411"/>
      <c r="AD5" s="76"/>
      <c r="AE5" s="76"/>
      <c r="AF5" s="76"/>
      <c r="AG5" s="76"/>
      <c r="AH5" s="76"/>
    </row>
    <row r="6" spans="1:36" s="75" customFormat="1" ht="15.75" thickBot="1" x14ac:dyDescent="0.25">
      <c r="A6" s="247"/>
      <c r="B6" s="246"/>
      <c r="C6" s="246"/>
      <c r="D6" s="78"/>
      <c r="G6" s="427" t="s">
        <v>13</v>
      </c>
      <c r="H6" s="428"/>
      <c r="I6" s="428"/>
      <c r="J6" s="428"/>
      <c r="K6" s="428"/>
      <c r="L6" s="428"/>
      <c r="M6" s="429"/>
      <c r="O6" s="80"/>
      <c r="P6" s="80"/>
      <c r="Q6" s="81"/>
      <c r="R6" s="418" t="s">
        <v>67</v>
      </c>
      <c r="S6" s="418"/>
      <c r="T6" s="418"/>
      <c r="U6" s="418"/>
      <c r="V6" s="419"/>
      <c r="AD6" s="76"/>
      <c r="AE6" s="76"/>
      <c r="AF6" s="76"/>
      <c r="AG6" s="76"/>
      <c r="AH6" s="76"/>
    </row>
    <row r="7" spans="1:36" x14ac:dyDescent="0.25">
      <c r="A7" s="82"/>
      <c r="B7" s="83"/>
      <c r="C7" s="421" t="s">
        <v>69</v>
      </c>
      <c r="D7" s="421"/>
      <c r="E7" s="421"/>
      <c r="F7" s="84"/>
      <c r="G7" s="85"/>
      <c r="H7" s="86"/>
      <c r="I7" s="418" t="s">
        <v>67</v>
      </c>
      <c r="J7" s="418"/>
      <c r="K7" s="418"/>
      <c r="L7" s="418"/>
      <c r="M7" s="419"/>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104</v>
      </c>
      <c r="F8" s="84"/>
      <c r="G8" s="88"/>
      <c r="H8" s="97"/>
      <c r="I8" s="98" t="s">
        <v>45</v>
      </c>
      <c r="J8" s="98" t="s">
        <v>7</v>
      </c>
      <c r="K8" s="98" t="s">
        <v>5</v>
      </c>
      <c r="L8" s="98" t="s">
        <v>6</v>
      </c>
      <c r="M8" s="99" t="s">
        <v>53</v>
      </c>
      <c r="N8" s="84"/>
      <c r="O8" s="88"/>
      <c r="P8" s="88"/>
      <c r="Q8" s="100"/>
      <c r="R8" s="101" t="s">
        <v>45</v>
      </c>
      <c r="S8" s="101" t="s">
        <v>7</v>
      </c>
      <c r="T8" s="101" t="s">
        <v>5</v>
      </c>
      <c r="U8" s="101" t="s">
        <v>6</v>
      </c>
      <c r="V8" s="102" t="s">
        <v>53</v>
      </c>
      <c r="Y8" s="91"/>
      <c r="Z8" s="91"/>
      <c r="AA8" s="103"/>
      <c r="AB8" s="103"/>
      <c r="AC8" s="103"/>
      <c r="AD8" s="103"/>
      <c r="AE8" s="103"/>
      <c r="AF8" s="103"/>
      <c r="AG8" s="103"/>
      <c r="AH8" s="103"/>
      <c r="AI8" s="103"/>
      <c r="AJ8" s="103"/>
    </row>
    <row r="9" spans="1:36" ht="51" x14ac:dyDescent="0.2">
      <c r="A9" s="104" t="str">
        <f>'2 CONTEXTO E IDENTIFICACIÓN'!A9</f>
        <v>M1 - R1</v>
      </c>
      <c r="B9" s="105" t="str">
        <f>+'2 CONTEXTO E IDENTIFICACIÓN'!E9</f>
        <v>Posibilidad de pérdida Económica y Reputacional por copagos o cuotas moderadoras en alimentación de la factura sin cancelar, debido a la falta de conciencia de ingreso de recursos de la institución por parte de personal  y también la amistad o familiarización con los usuarios</v>
      </c>
      <c r="C9" s="106" t="str">
        <f>+'3 PROBABIL E IMPACTO INHERENTE'!F9</f>
        <v>Media</v>
      </c>
      <c r="D9" s="106" t="str">
        <f>+'3 PROBABIL E IMPACTO INHERENTE'!N9</f>
        <v>Menor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4" t="s">
        <v>34</v>
      </c>
      <c r="H9" s="98" t="s">
        <v>42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2" t="s">
        <v>34</v>
      </c>
      <c r="P9" s="110">
        <v>1</v>
      </c>
      <c r="Q9" s="101" t="s">
        <v>42</v>
      </c>
      <c r="R9" s="108" t="s">
        <v>65</v>
      </c>
      <c r="S9" s="108" t="s">
        <v>65</v>
      </c>
      <c r="T9" s="108" t="s">
        <v>65</v>
      </c>
      <c r="U9" s="108" t="s">
        <v>65</v>
      </c>
      <c r="V9" s="109" t="s">
        <v>64</v>
      </c>
      <c r="Y9" s="91"/>
      <c r="Z9" s="91"/>
      <c r="AA9" s="103"/>
      <c r="AB9" s="103"/>
      <c r="AC9" s="103"/>
      <c r="AD9" s="111"/>
      <c r="AE9" s="111"/>
      <c r="AF9" s="111"/>
      <c r="AG9" s="111"/>
      <c r="AH9" s="111"/>
      <c r="AI9" s="103"/>
      <c r="AJ9" s="103"/>
    </row>
    <row r="10" spans="1:36" ht="38.25" x14ac:dyDescent="0.2">
      <c r="A10" s="104" t="str">
        <f>'2 CONTEXTO E IDENTIFICACIÓN'!A10</f>
        <v>M1 - R2</v>
      </c>
      <c r="B10" s="105" t="str">
        <f>+'2 CONTEXTO E IDENTIFICACIÓN'!E10</f>
        <v>Posibilidad de pérdida Económica y Reputacional por inconsistencia en la verificación de derechos,  debido a las autorizaciones sin control por parte de la EPS</v>
      </c>
      <c r="C10" s="106" t="str">
        <f>+'3 PROBABIL E IMPACTO INHERENTE'!F10</f>
        <v>Media</v>
      </c>
      <c r="D10" s="106" t="str">
        <f>+'3 PROBABIL E IMPACTO INHERENTE'!N10</f>
        <v>Menor</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4"/>
      <c r="H10" s="98" t="s">
        <v>41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M1 - R5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2"/>
      <c r="P10" s="110">
        <v>0.8</v>
      </c>
      <c r="Q10" s="101" t="s">
        <v>41</v>
      </c>
      <c r="R10" s="112" t="s">
        <v>5</v>
      </c>
      <c r="S10" s="112" t="s">
        <v>5</v>
      </c>
      <c r="T10" s="108" t="s">
        <v>65</v>
      </c>
      <c r="U10" s="108" t="s">
        <v>65</v>
      </c>
      <c r="V10" s="109" t="s">
        <v>64</v>
      </c>
      <c r="Y10" s="91"/>
      <c r="Z10" s="91"/>
      <c r="AA10" s="103"/>
      <c r="AB10" s="113"/>
      <c r="AC10" s="114"/>
      <c r="AD10" s="111"/>
      <c r="AE10" s="111"/>
      <c r="AF10" s="111"/>
      <c r="AG10" s="111"/>
      <c r="AH10" s="111"/>
      <c r="AI10" s="103"/>
      <c r="AJ10" s="103"/>
    </row>
    <row r="11" spans="1:36" ht="63.75" x14ac:dyDescent="0.2">
      <c r="A11" s="104" t="str">
        <f>'2 CONTEXTO E IDENTIFICACIÓN'!A11</f>
        <v>M1 - R3</v>
      </c>
      <c r="B11" s="105" t="str">
        <f>+'2 CONTEXTO E IDENTIFICACIÓN'!E11</f>
        <v>Posibilidad de pérdida Económica y Reputacional por insuficiencia en radicación de facturación,   debido a deficiencia en los procesos de admisión del usuario  e inoportunidad en el cargue de servicios por parte del personal asistencial.</v>
      </c>
      <c r="C11" s="106" t="str">
        <f>+'3 PROBABIL E IMPACTO INHERENTE'!F11</f>
        <v>Media</v>
      </c>
      <c r="D11" s="106" t="str">
        <f>+'3 PROBABIL E IMPACTO INHERENTE'!N11</f>
        <v>Mayor</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Alto</v>
      </c>
      <c r="F11" s="107"/>
      <c r="G11" s="424"/>
      <c r="H11" s="98" t="s">
        <v>39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M2 - R3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M1 - R1 M1 - R2    M1 - R6    M1 - R10  M2 - R2      M2 - R8 M2 - R9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M2 - R1   M2 - R4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M1 - R3 M1 - R4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2"/>
      <c r="P11" s="110">
        <v>0.6</v>
      </c>
      <c r="Q11" s="101" t="s">
        <v>39</v>
      </c>
      <c r="R11" s="112" t="s">
        <v>5</v>
      </c>
      <c r="S11" s="112" t="s">
        <v>5</v>
      </c>
      <c r="T11" s="112" t="s">
        <v>5</v>
      </c>
      <c r="U11" s="108" t="s">
        <v>65</v>
      </c>
      <c r="V11" s="109" t="s">
        <v>64</v>
      </c>
      <c r="Y11" s="91"/>
      <c r="Z11" s="91"/>
      <c r="AA11" s="103"/>
      <c r="AB11" s="113"/>
      <c r="AC11" s="114"/>
      <c r="AD11" s="111"/>
      <c r="AE11" s="111"/>
      <c r="AF11" s="111"/>
      <c r="AG11" s="111"/>
      <c r="AH11" s="115"/>
      <c r="AI11" s="103"/>
      <c r="AJ11" s="103"/>
    </row>
    <row r="12" spans="1:36" ht="76.5" x14ac:dyDescent="0.2">
      <c r="A12" s="104" t="str">
        <f>'2 CONTEXTO E IDENTIFICACIÓN'!A12</f>
        <v>M1 - R4</v>
      </c>
      <c r="B12" s="105" t="str">
        <f>+'2 CONTEXTO E IDENTIFICACIÓN'!E12</f>
        <v>Posibilidad de pérdida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v>
      </c>
      <c r="C12" s="106" t="str">
        <f>+'3 PROBABIL E IMPACTO INHERENTE'!F12</f>
        <v>Media</v>
      </c>
      <c r="D12" s="106" t="str">
        <f>+'3 PROBABIL E IMPACTO INHERENTE'!N12</f>
        <v>Mayor</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Alto</v>
      </c>
      <c r="F12" s="107"/>
      <c r="G12" s="424"/>
      <c r="H12" s="98" t="s">
        <v>37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M1 - R7 M1 - R8 M1 - R9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M2 - R5 M2 - R6 M2 - R7   M2 - R10</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2"/>
      <c r="P12" s="110">
        <v>0.4</v>
      </c>
      <c r="Q12" s="101" t="s">
        <v>37</v>
      </c>
      <c r="R12" s="116" t="s">
        <v>66</v>
      </c>
      <c r="S12" s="112" t="s">
        <v>5</v>
      </c>
      <c r="T12" s="112" t="s">
        <v>5</v>
      </c>
      <c r="U12" s="108" t="s">
        <v>65</v>
      </c>
      <c r="V12" s="109" t="s">
        <v>64</v>
      </c>
      <c r="Y12" s="91"/>
      <c r="Z12" s="91"/>
      <c r="AA12" s="103"/>
      <c r="AB12" s="113"/>
      <c r="AC12" s="114"/>
      <c r="AD12" s="111"/>
      <c r="AE12" s="111"/>
      <c r="AF12" s="111"/>
      <c r="AG12" s="115"/>
      <c r="AH12" s="111"/>
      <c r="AI12" s="103"/>
      <c r="AJ12" s="103"/>
    </row>
    <row r="13" spans="1:36" ht="77.25" thickBot="1" x14ac:dyDescent="0.25">
      <c r="A13" s="104" t="str">
        <f>'2 CONTEXTO E IDENTIFICACIÓN'!A13</f>
        <v>M1 - R5</v>
      </c>
      <c r="B13" s="105" t="str">
        <f>+'2 CONTEXTO E IDENTIFICACIÓN'!E13</f>
        <v>Posibilidad de pérdida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v>
      </c>
      <c r="C13" s="106" t="str">
        <f>+'3 PROBABIL E IMPACTO INHERENTE'!F13</f>
        <v>Alta</v>
      </c>
      <c r="D13" s="106" t="str">
        <f>+'3 PROBABIL E IMPACTO INHERENTE'!N13</f>
        <v>Mayor</v>
      </c>
      <c r="E13" s="105" t="str">
        <f t="shared" si="0"/>
        <v>Alto</v>
      </c>
      <c r="F13" s="107"/>
      <c r="G13" s="425"/>
      <c r="H13" s="117" t="s">
        <v>35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3"/>
      <c r="P13" s="122">
        <v>0.2</v>
      </c>
      <c r="Q13" s="123" t="s">
        <v>35</v>
      </c>
      <c r="R13" s="118" t="s">
        <v>66</v>
      </c>
      <c r="S13" s="118" t="s">
        <v>66</v>
      </c>
      <c r="T13" s="119" t="s">
        <v>5</v>
      </c>
      <c r="U13" s="120" t="s">
        <v>65</v>
      </c>
      <c r="V13" s="121" t="s">
        <v>64</v>
      </c>
      <c r="Y13" s="91"/>
      <c r="Z13" s="91"/>
      <c r="AA13" s="103"/>
      <c r="AB13" s="113"/>
      <c r="AC13" s="114"/>
      <c r="AD13" s="111"/>
      <c r="AE13" s="111"/>
      <c r="AF13" s="111"/>
      <c r="AG13" s="124"/>
      <c r="AH13" s="111"/>
      <c r="AI13" s="103"/>
      <c r="AJ13" s="103"/>
    </row>
    <row r="14" spans="1:36" ht="114.75" x14ac:dyDescent="0.2">
      <c r="A14" s="104" t="str">
        <f>'2 CONTEXTO E IDENTIFICACIÓN'!A14</f>
        <v>M1 - R6</v>
      </c>
      <c r="B14" s="105" t="str">
        <f>+'2 CONTEXTO E IDENTIFICACIÓN'!E14</f>
        <v>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v>
      </c>
      <c r="C14" s="106" t="str">
        <f>+'3 PROBABIL E IMPACTO INHERENTE'!F14</f>
        <v>Media</v>
      </c>
      <c r="D14" s="106" t="str">
        <f>+'3 PROBABIL E IMPACTO INHERENTE'!N14</f>
        <v>Menor</v>
      </c>
      <c r="E14" s="105" t="str">
        <f t="shared" si="0"/>
        <v>Moderado</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51" x14ac:dyDescent="0.2">
      <c r="A15" s="104" t="str">
        <f>'2 CONTEXTO E IDENTIFICACIÓN'!A15</f>
        <v>M1 - R7</v>
      </c>
      <c r="B15" s="105" t="str">
        <f>+'2 CONTEXTO E IDENTIFICACIÓN'!E15</f>
        <v xml:space="preserve">Posibilidad de pérdida Económica por indisponibilidad en el costeo de los servicios ofertados por el HUDN, debido a indisponibilidad tecnologica que permite realizar calculo de costeos, ausencia  de apoyo en el área asistencial y tecnologia que no se haya prestado y se requiera contratar, </v>
      </c>
      <c r="C15" s="106" t="str">
        <f>+'3 PROBABIL E IMPACTO INHERENTE'!F15</f>
        <v>Baja</v>
      </c>
      <c r="D15" s="106" t="str">
        <f>+'3 PROBABIL E IMPACTO INHERENTE'!N15</f>
        <v>Menor</v>
      </c>
      <c r="E15" s="105" t="str">
        <f t="shared" si="0"/>
        <v>Moderado</v>
      </c>
      <c r="F15" s="107"/>
      <c r="G15" s="107"/>
      <c r="H15" s="107"/>
      <c r="I15" s="107"/>
      <c r="J15" s="107"/>
      <c r="K15" s="107"/>
      <c r="L15" s="107"/>
      <c r="M15" s="107"/>
      <c r="N15" s="107"/>
      <c r="R15" s="95" t="s">
        <v>68</v>
      </c>
      <c r="T15" s="91"/>
      <c r="U15" s="91"/>
      <c r="V15" s="91"/>
      <c r="W15" s="91"/>
      <c r="X15" s="91"/>
      <c r="Y15" s="91"/>
      <c r="Z15" s="91"/>
      <c r="AA15" s="103"/>
      <c r="AB15" s="113"/>
      <c r="AC15" s="103"/>
      <c r="AD15" s="114"/>
      <c r="AE15" s="114"/>
      <c r="AF15" s="114"/>
      <c r="AG15" s="114"/>
      <c r="AH15" s="114"/>
      <c r="AI15" s="103"/>
      <c r="AJ15" s="103"/>
    </row>
    <row r="16" spans="1:36" ht="51" x14ac:dyDescent="0.2">
      <c r="A16" s="104" t="str">
        <f>'2 CONTEXTO E IDENTIFICACIÓN'!A16</f>
        <v>M1 - R8</v>
      </c>
      <c r="B16" s="105" t="str">
        <f>+'2 CONTEXTO E IDENTIFICACIÓN'!E16</f>
        <v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v>
      </c>
      <c r="C16" s="106" t="str">
        <f>+'3 PROBABIL E IMPACTO INHERENTE'!F16</f>
        <v>Baja</v>
      </c>
      <c r="D16" s="106" t="str">
        <f>+'3 PROBABIL E IMPACTO INHERENTE'!N16</f>
        <v>Menor</v>
      </c>
      <c r="E16" s="105" t="str">
        <f t="shared" si="0"/>
        <v>Moderado</v>
      </c>
      <c r="F16" s="107"/>
      <c r="G16" s="107"/>
      <c r="H16" s="107"/>
      <c r="I16" s="107"/>
      <c r="J16" s="107"/>
      <c r="K16" s="107"/>
      <c r="L16" s="107"/>
      <c r="M16" s="107"/>
      <c r="N16" s="107"/>
      <c r="R16" s="125" t="s">
        <v>64</v>
      </c>
      <c r="T16" s="91"/>
      <c r="U16" s="91"/>
      <c r="V16" s="91"/>
      <c r="W16" s="91"/>
      <c r="X16" s="91"/>
      <c r="Y16" s="91"/>
      <c r="Z16" s="91"/>
      <c r="AA16" s="103"/>
      <c r="AB16" s="103"/>
      <c r="AC16" s="103"/>
      <c r="AD16" s="111"/>
      <c r="AE16" s="111"/>
      <c r="AF16" s="111"/>
      <c r="AG16" s="111"/>
      <c r="AH16" s="111"/>
      <c r="AI16" s="103"/>
      <c r="AJ16" s="103"/>
    </row>
    <row r="17" spans="1:36" ht="38.25" x14ac:dyDescent="0.2">
      <c r="A17" s="104" t="str">
        <f>'2 CONTEXTO E IDENTIFICACIÓN'!A17</f>
        <v>M1 - R9</v>
      </c>
      <c r="B17" s="105" t="str">
        <f>+'2 CONTEXTO E IDENTIFICACIÓN'!E17</f>
        <v xml:space="preserve">Posibilidad de pérdida Económica y Reputacional por bajo nivel de liquidez,  debido a la demora en pagos de EPS, bajo recaudo de cartera y alto índice de cuentas por pagar </v>
      </c>
      <c r="C17" s="106" t="str">
        <f>+'3 PROBABIL E IMPACTO INHERENTE'!F17</f>
        <v>Baja</v>
      </c>
      <c r="D17" s="106" t="str">
        <f>+'3 PROBABIL E IMPACTO INHERENTE'!N17</f>
        <v>Menor</v>
      </c>
      <c r="E17" s="105" t="str">
        <f t="shared" si="0"/>
        <v>Moderado</v>
      </c>
      <c r="F17" s="107"/>
      <c r="G17" s="107"/>
      <c r="H17" s="107"/>
      <c r="I17" s="107"/>
      <c r="J17" s="107"/>
      <c r="K17" s="107"/>
      <c r="L17" s="107"/>
      <c r="M17" s="107"/>
      <c r="N17" s="107"/>
      <c r="R17" s="108" t="s">
        <v>65</v>
      </c>
      <c r="S17" s="91"/>
      <c r="T17" s="91"/>
      <c r="U17" s="91"/>
      <c r="V17" s="91"/>
      <c r="W17" s="91"/>
      <c r="X17" s="91"/>
      <c r="Y17" s="91"/>
      <c r="Z17" s="91"/>
      <c r="AA17" s="103"/>
      <c r="AB17" s="103"/>
      <c r="AC17" s="103"/>
      <c r="AD17" s="111"/>
      <c r="AE17" s="111"/>
      <c r="AF17" s="111"/>
      <c r="AG17" s="111"/>
      <c r="AH17" s="111"/>
      <c r="AI17" s="103"/>
      <c r="AJ17" s="103"/>
    </row>
    <row r="18" spans="1:36" ht="25.5" x14ac:dyDescent="0.2">
      <c r="A18" s="104" t="str">
        <f>'2 CONTEXTO E IDENTIFICACIÓN'!A18</f>
        <v>M1 - R10</v>
      </c>
      <c r="B18" s="105" t="str">
        <f>+'2 CONTEXTO E IDENTIFICACIÓN'!E18</f>
        <v>Posibilidad de pérdida Económica y Reputacional por inconsistencias en arqueo, debido a errores humanos, fallas en el sistema y jineteo.</v>
      </c>
      <c r="C18" s="106" t="str">
        <f>+'3 PROBABIL E IMPACTO INHERENTE'!F18</f>
        <v>Media</v>
      </c>
      <c r="D18" s="106" t="str">
        <f>+'3 PROBABIL E IMPACTO INHERENTE'!N18</f>
        <v>Menor</v>
      </c>
      <c r="E18" s="105" t="str">
        <f t="shared" si="0"/>
        <v>Moderado</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ht="38.25" x14ac:dyDescent="0.2">
      <c r="A19" s="104" t="str">
        <f>'2 CONTEXTO E IDENTIFICACIÓN'!A19</f>
        <v>M2 - R1</v>
      </c>
      <c r="B19" s="105" t="str">
        <f>+'2 CONTEXTO E IDENTIFICACIÓN'!E19</f>
        <v>Posibilidad de pérdida Económica y Reputacional por introducción de recursos de narcotráfico y terrorismo en la organización,  debido a fallas en el proceso SARLAFT.</v>
      </c>
      <c r="C19" s="106" t="str">
        <f>+'3 PROBABIL E IMPACTO INHERENTE'!F19</f>
        <v>Media</v>
      </c>
      <c r="D19" s="106" t="str">
        <f>+'3 PROBABIL E IMPACTO INHERENTE'!N19</f>
        <v>Moderado</v>
      </c>
      <c r="E19" s="105" t="str">
        <f t="shared" si="0"/>
        <v>Moderado</v>
      </c>
      <c r="F19" s="107"/>
      <c r="G19" s="107"/>
      <c r="H19" s="107"/>
      <c r="I19" s="107"/>
      <c r="J19" s="107"/>
      <c r="K19" s="107"/>
      <c r="L19" s="107"/>
      <c r="M19" s="107"/>
      <c r="N19" s="107"/>
      <c r="Q19" s="126"/>
      <c r="R19" s="116" t="s">
        <v>66</v>
      </c>
      <c r="Y19" s="126"/>
      <c r="Z19" s="126"/>
      <c r="AA19" s="103"/>
      <c r="AB19" s="103"/>
      <c r="AC19" s="103"/>
      <c r="AD19" s="111"/>
      <c r="AE19" s="111"/>
      <c r="AF19" s="111"/>
      <c r="AG19" s="111"/>
      <c r="AH19" s="111"/>
      <c r="AI19" s="103"/>
      <c r="AJ19" s="103"/>
    </row>
    <row r="20" spans="1:36" ht="102" x14ac:dyDescent="0.2">
      <c r="A20" s="104" t="str">
        <f>'2 CONTEXTO E IDENTIFICACIÓN'!A20</f>
        <v>M2 - R2</v>
      </c>
      <c r="B20" s="105" t="str">
        <f>+'2 CONTEXTO E IDENTIFICACIÓN'!E20</f>
        <v>Posibilidad de pérdida Económica por insuficiencia en la depuración contable permanente y sostenible para reflejar la realidad financiera, económica y social conforme a la normatividad contable vigente,  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v>
      </c>
      <c r="C20" s="106" t="str">
        <f>+'3 PROBABIL E IMPACTO INHERENTE'!F20</f>
        <v>Media</v>
      </c>
      <c r="D20" s="106" t="str">
        <f>+'3 PROBABIL E IMPACTO INHERENTE'!N20</f>
        <v>Menor</v>
      </c>
      <c r="E20" s="105" t="str">
        <f t="shared" si="0"/>
        <v>Moderado</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ht="76.5" x14ac:dyDescent="0.2">
      <c r="A21" s="104" t="str">
        <f>'2 CONTEXTO E IDENTIFICACIÓN'!A21</f>
        <v>M2 - R3</v>
      </c>
      <c r="B21" s="105" t="str">
        <f>+'2 CONTEXTO E IDENTIFICACIÓN'!E21</f>
        <v>Posibilidad de pérdida Económica por inoportunidad en la información suministrada por parte de las áreas respectivas,  debido a Desconocimiento de los procesos y del sistema DGH, Ausencia de planeación en procesos administrativos que retardan la entrega y registro de  información oportunamente, Omisión en los procesos de registro y trámite de la información por parte de los responsables.</v>
      </c>
      <c r="C21" s="106" t="str">
        <f>+'3 PROBABIL E IMPACTO INHERENTE'!F21</f>
        <v>Media</v>
      </c>
      <c r="D21" s="106" t="str">
        <f>+'3 PROBABIL E IMPACTO INHERENTE'!N21</f>
        <v>Leve</v>
      </c>
      <c r="E21" s="105" t="str">
        <f t="shared" si="0"/>
        <v>Moderado</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ht="102" x14ac:dyDescent="0.2">
      <c r="A22" s="104" t="str">
        <f>'2 CONTEXTO E IDENTIFICACIÓN'!A22</f>
        <v>M2 - R4</v>
      </c>
      <c r="B22" s="105" t="str">
        <f>+'2 CONTEXTO E IDENTIFICACIÓN'!E22</f>
        <v>Posibilidad de pérdida Económica por inconsistencias generadas por el sistema de información dinámica gerencial en el registro de información financiera, 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v>
      </c>
      <c r="C22" s="106" t="str">
        <f>+'3 PROBABIL E IMPACTO INHERENTE'!F22</f>
        <v>Media</v>
      </c>
      <c r="D22" s="106" t="str">
        <f>+'3 PROBABIL E IMPACTO INHERENTE'!N22</f>
        <v>Moderado</v>
      </c>
      <c r="E22" s="105" t="str">
        <f t="shared" si="0"/>
        <v>Moderado</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ht="51" x14ac:dyDescent="0.2">
      <c r="A23" s="104" t="str">
        <f>'2 CONTEXTO E IDENTIFICACIÓN'!A23</f>
        <v>M2 - R5</v>
      </c>
      <c r="B23" s="105" t="str">
        <f>+'2 CONTEXTO E IDENTIFICACIÓN'!E23</f>
        <v>Posibilidad de pérdida Económica y Reputacional por incumplimiento a los cambios normativos, debido a costos de actualización elevados, poco accesibles a los funcionarios y dificultad en la asistencia a capacitaciones externas debido a los horarios y compromisos laborales.</v>
      </c>
      <c r="C23" s="106" t="str">
        <f>+'3 PROBABIL E IMPACTO INHERENTE'!F23</f>
        <v>Baja</v>
      </c>
      <c r="D23" s="106" t="str">
        <f>+'3 PROBABIL E IMPACTO INHERENTE'!N23</f>
        <v>Moderado</v>
      </c>
      <c r="E23" s="105" t="str">
        <f t="shared" si="0"/>
        <v>Moderado</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ht="76.5" x14ac:dyDescent="0.2">
      <c r="A24" s="104" t="str">
        <f>'2 CONTEXTO E IDENTIFICACIÓN'!A24</f>
        <v>M2 - R6</v>
      </c>
      <c r="B24" s="105" t="str">
        <f>+'2 CONTEXTO E IDENTIFICACIÓN'!E24</f>
        <v>Posibilidad de pérdida Económica por presentación incorrecta y/o inoportuna de las declaraciones tributarias y su respectivo pago,   debido a retraso en la elaboración de las declaraciones, retraso en la revisión y firma de Revisoría Fiscal, fallas en el sistema de información de la DIAN o Alcaldía Municipal, incumplimiento en la fecha de pago de acuerdo al calendario tributario por parte de tesorería.</v>
      </c>
      <c r="C24" s="106" t="str">
        <f>+'3 PROBABIL E IMPACTO INHERENTE'!F24</f>
        <v>Baja</v>
      </c>
      <c r="D24" s="106" t="str">
        <f>+'3 PROBABIL E IMPACTO INHERENTE'!N24</f>
        <v>Moderado</v>
      </c>
      <c r="E24" s="105" t="str">
        <f t="shared" si="0"/>
        <v>Moderado</v>
      </c>
      <c r="F24" s="107"/>
      <c r="G24" s="107"/>
      <c r="H24" s="107"/>
      <c r="I24" s="107"/>
      <c r="J24" s="107"/>
      <c r="K24" s="107"/>
      <c r="L24" s="107"/>
      <c r="M24" s="107"/>
      <c r="N24" s="107"/>
      <c r="AA24" s="103"/>
      <c r="AB24" s="124"/>
      <c r="AC24" s="124"/>
      <c r="AD24" s="124"/>
      <c r="AE24" s="124"/>
      <c r="AF24" s="124"/>
      <c r="AG24" s="124"/>
      <c r="AH24" s="111"/>
      <c r="AI24" s="103"/>
      <c r="AJ24" s="103"/>
    </row>
    <row r="25" spans="1:36" ht="63.75" x14ac:dyDescent="0.25">
      <c r="A25" s="104" t="str">
        <f>'2 CONTEXTO E IDENTIFICACIÓN'!A25</f>
        <v>M2 - R7</v>
      </c>
      <c r="B25" s="105" t="str">
        <f>+'2 CONTEXTO E IDENTIFICACIÓN'!E25</f>
        <v>Posibilidad de pérdida Económica y Reputacional por inoportunidad en la presentación de informes a los entes de control,  debido a retraso en la elaboración de los informes, fallas en los aplicativos para reportar la información, falta de conciliación de información a reportar, error en la consolidación de información por parte de responsable.</v>
      </c>
      <c r="C25" s="106" t="str">
        <f>+'3 PROBABIL E IMPACTO INHERENTE'!F25</f>
        <v>Baja</v>
      </c>
      <c r="D25" s="106" t="str">
        <f>+'3 PROBABIL E IMPACTO INHERENTE'!N25</f>
        <v>Moderado</v>
      </c>
      <c r="E25" s="105" t="str">
        <f t="shared" si="0"/>
        <v>Moderado</v>
      </c>
      <c r="F25" s="107"/>
      <c r="G25" s="107"/>
      <c r="H25" s="107"/>
      <c r="I25" s="107"/>
      <c r="J25" s="107"/>
      <c r="K25" s="107"/>
      <c r="L25" s="107"/>
      <c r="M25" s="107"/>
      <c r="N25" s="107"/>
    </row>
    <row r="26" spans="1:36" ht="51" x14ac:dyDescent="0.25">
      <c r="A26" s="104" t="str">
        <f>'2 CONTEXTO E IDENTIFICACIÓN'!A26</f>
        <v>M2 - R8</v>
      </c>
      <c r="B26" s="105" t="str">
        <f>+'2 CONTEXTO E IDENTIFICACIÓN'!E26</f>
        <v>Posibilidad de pérdida Económica y Reputacional por incremento en las cuentas por pagar financiadas con reconocimiento y no con recaudo, debido a incumplimiento de los pagos en los plazos pactados en los contratos, comprometen recursos mayores en OPS y proveedores.</v>
      </c>
      <c r="C26" s="106" t="str">
        <f>+'3 PROBABIL E IMPACTO INHERENTE'!F26</f>
        <v>Media</v>
      </c>
      <c r="D26" s="106" t="str">
        <f>+'3 PROBABIL E IMPACTO INHERENTE'!N26</f>
        <v>Menor</v>
      </c>
      <c r="E26" s="105" t="str">
        <f t="shared" si="0"/>
        <v>Moderado</v>
      </c>
      <c r="F26" s="107"/>
      <c r="G26" s="107"/>
      <c r="H26" s="107"/>
      <c r="I26" s="107"/>
      <c r="J26" s="107"/>
      <c r="K26" s="107"/>
      <c r="L26" s="107"/>
      <c r="M26" s="107"/>
      <c r="N26" s="107"/>
    </row>
    <row r="27" spans="1:36" ht="51" x14ac:dyDescent="0.25">
      <c r="A27" s="104" t="str">
        <f>'2 CONTEXTO E IDENTIFICACIÓN'!A27</f>
        <v>M2 - R9</v>
      </c>
      <c r="B27" s="105" t="str">
        <f>+'2 CONTEXTO E IDENTIFICACIÓN'!E27</f>
        <v>Posibilidad de pérdida Económica por sanción de entes de control,  debido a la información errónea en el  reporte de recaudos por cartera y tesorería, en los rubros de ventas de servicios de cuentas por cobrar, ya que no se registran en la ejecución del sistema dinámica-net.</v>
      </c>
      <c r="C27" s="106" t="str">
        <f>+'3 PROBABIL E IMPACTO INHERENTE'!F27</f>
        <v>Media</v>
      </c>
      <c r="D27" s="106" t="str">
        <f>+'3 PROBABIL E IMPACTO INHERENTE'!N27</f>
        <v>Menor</v>
      </c>
      <c r="E27" s="105" t="str">
        <f t="shared" si="0"/>
        <v>Moderado</v>
      </c>
      <c r="F27" s="107"/>
      <c r="G27" s="107"/>
      <c r="H27" s="107"/>
      <c r="I27" s="107"/>
      <c r="J27" s="107"/>
      <c r="K27" s="107"/>
      <c r="L27" s="107"/>
      <c r="M27" s="107"/>
      <c r="N27" s="107"/>
    </row>
    <row r="28" spans="1:36" ht="38.25" x14ac:dyDescent="0.25">
      <c r="A28" s="104" t="str">
        <f>'2 CONTEXTO E IDENTIFICACIÓN'!A28</f>
        <v>M2 - R10</v>
      </c>
      <c r="B28" s="105" t="str">
        <f>+'2 CONTEXTO E IDENTIFICACIÓN'!E28</f>
        <v>Posibilidad de pérdida Económica y Reputacional por incumplimiento de la proyección de recaudo,  debido a que las entidades no cancelan lo radicado y la liquidación de entidades</v>
      </c>
      <c r="C28" s="106" t="str">
        <f>+'3 PROBABIL E IMPACTO INHERENTE'!F28</f>
        <v>Baja</v>
      </c>
      <c r="D28" s="106" t="str">
        <f>+'3 PROBABIL E IMPACTO INHERENTE'!N28</f>
        <v>Moderado</v>
      </c>
      <c r="E28" s="105" t="str">
        <f t="shared" si="0"/>
        <v>Moderado</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73" priority="6" operator="equal">
      <formula>$Q$13</formula>
    </cfRule>
    <cfRule type="cellIs" dxfId="172" priority="7" operator="equal">
      <formula>$Q$12</formula>
    </cfRule>
    <cfRule type="cellIs" dxfId="171" priority="8" operator="equal">
      <formula>$Q$11</formula>
    </cfRule>
    <cfRule type="cellIs" dxfId="170" priority="9" operator="equal">
      <formula>$Q$10</formula>
    </cfRule>
    <cfRule type="cellIs" dxfId="169" priority="10" operator="equal">
      <formula>$Q$9</formula>
    </cfRule>
  </conditionalFormatting>
  <conditionalFormatting sqref="D9:D28">
    <cfRule type="cellIs" dxfId="168" priority="1" operator="equal">
      <formula>$R$8</formula>
    </cfRule>
    <cfRule type="cellIs" dxfId="167" priority="2" operator="equal">
      <formula>$S$8</formula>
    </cfRule>
    <cfRule type="cellIs" dxfId="166" priority="3" operator="equal">
      <formula>$T$8</formula>
    </cfRule>
    <cfRule type="cellIs" dxfId="165" priority="4" operator="equal">
      <formula>$U$8</formula>
    </cfRule>
    <cfRule type="cellIs" dxfId="164" priority="5" operator="equal">
      <formula>$V$8</formula>
    </cfRule>
  </conditionalFormatting>
  <conditionalFormatting sqref="E9:E28">
    <cfRule type="cellIs" dxfId="163" priority="102" operator="equal">
      <formula>$R$16</formula>
    </cfRule>
    <cfRule type="cellIs" dxfId="162" priority="103" operator="equal">
      <formula>$R$17</formula>
    </cfRule>
    <cfRule type="cellIs" dxfId="161" priority="104" operator="equal">
      <formula>$R$18</formula>
    </cfRule>
    <cfRule type="cellIs" dxfId="160"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Z8" sqref="Z8"/>
    </sheetView>
  </sheetViews>
  <sheetFormatPr baseColWidth="10" defaultColWidth="11.42578125" defaultRowHeight="14.25" x14ac:dyDescent="0.25"/>
  <cols>
    <col min="1" max="1" width="14.85546875" style="55" customWidth="1"/>
    <col min="2" max="2" width="73" style="55" customWidth="1"/>
    <col min="3" max="3" width="15.5703125" style="55" customWidth="1"/>
    <col min="4" max="4" width="11.5703125" style="55" customWidth="1"/>
    <col min="5" max="5" width="10.140625" style="55" customWidth="1"/>
    <col min="6" max="6" width="37" style="55" customWidth="1"/>
    <col min="7" max="7" width="48.42578125" style="55" customWidth="1"/>
    <col min="8" max="8" width="46.7109375" style="55" customWidth="1"/>
    <col min="9" max="9" width="59"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5" customWidth="1"/>
    <col min="19" max="19" width="13.42578125" style="335" customWidth="1"/>
    <col min="20" max="20" width="12.7109375" style="335"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8"/>
      <c r="B1" s="453" t="str">
        <f>+'2 CONTEXTO E IDENTIFICACIÓN'!B1</f>
        <v>MAPA DE RIESGOS</v>
      </c>
      <c r="C1" s="50" t="str">
        <f>+'2 CONTEXTO E IDENTIFICACIÓN'!C1</f>
        <v>CÓDIGO:</v>
      </c>
      <c r="D1" s="50">
        <f>+'2 CONTEXTO E IDENTIFICACIÓN'!D1</f>
        <v>0</v>
      </c>
      <c r="F1" s="9"/>
      <c r="G1" s="240" t="str">
        <f>+'2 CONTEXTO E IDENTIFICACIÓN'!$F$4</f>
        <v>Elaboración o Actualización:</v>
      </c>
      <c r="H1" s="261">
        <f>+IF('2 CONTEXTO E IDENTIFICACIÓN'!$G$4="","",'2 CONTEXTO E IDENTIFICACIÓN'!$G$4)</f>
        <v>44866</v>
      </c>
      <c r="I1" s="20"/>
      <c r="J1" s="20"/>
      <c r="K1" s="20"/>
      <c r="L1" s="54"/>
      <c r="M1" s="53"/>
      <c r="N1" s="54"/>
      <c r="O1" s="54"/>
      <c r="P1" s="54"/>
      <c r="Q1" s="54"/>
      <c r="R1" s="327"/>
      <c r="S1" s="54"/>
      <c r="T1" s="54"/>
      <c r="U1" s="164"/>
      <c r="V1" s="164"/>
      <c r="W1" s="55"/>
      <c r="X1" s="10"/>
      <c r="Y1" s="10"/>
      <c r="Z1" s="10"/>
    </row>
    <row r="2" spans="1:26" s="51" customFormat="1" ht="45" customHeight="1" x14ac:dyDescent="0.2">
      <c r="A2" s="408"/>
      <c r="B2" s="454"/>
      <c r="C2" s="50" t="str">
        <f>+'2 CONTEXTO E IDENTIFICACIÓN'!C2</f>
        <v>VERSIÓN:</v>
      </c>
      <c r="D2" s="50">
        <f>+'2 CONTEXTO E IDENTIFICACIÓN'!D2</f>
        <v>0</v>
      </c>
      <c r="G2" s="243" t="str">
        <f>+'2 CONTEXTO E IDENTIFICACIÓN'!$D$5</f>
        <v>Vigencia del:</v>
      </c>
      <c r="H2" s="241" t="str">
        <f>+IF('2 CONTEXTO E IDENTIFICACIÓN'!$E$5="","",'2 CONTEXTO E IDENTIFICACIÓN'!$E$5)</f>
        <v/>
      </c>
      <c r="I2" s="242" t="s">
        <v>91</v>
      </c>
      <c r="J2" s="239" t="str">
        <f>+IF('2 CONTEXTO E IDENTIFICACIÓN'!$G$5="","",'2 CONTEXTO E IDENTIFICACIÓN'!$G$5)</f>
        <v/>
      </c>
      <c r="L2" s="57"/>
      <c r="M2" s="56"/>
      <c r="N2" s="57"/>
      <c r="O2" s="57"/>
      <c r="P2" s="57"/>
      <c r="Q2" s="57"/>
      <c r="R2" s="327"/>
      <c r="S2" s="54"/>
      <c r="T2" s="330"/>
      <c r="U2" s="164"/>
      <c r="V2" s="326"/>
      <c r="W2" s="55"/>
      <c r="X2" s="9"/>
      <c r="Y2" s="9"/>
      <c r="Z2" s="9"/>
    </row>
    <row r="3" spans="1:26" s="51" customFormat="1" ht="15.75" thickBot="1" x14ac:dyDescent="0.25">
      <c r="A3" s="19" t="s">
        <v>139</v>
      </c>
      <c r="B3" s="410" t="str">
        <f>+IF('2 CONTEXTO E IDENTIFICACIÓN'!$B$4="","",'2 CONTEXTO E IDENTIFICACIÓN'!$B$4)</f>
        <v>HOSPITAL UNIVERSITARIO DEPARTAMENTAL DE NARIÑO</v>
      </c>
      <c r="C3" s="410"/>
      <c r="D3" s="410"/>
      <c r="E3" s="58"/>
      <c r="G3" s="58"/>
      <c r="H3" s="58"/>
      <c r="I3" s="58"/>
      <c r="J3" s="58"/>
      <c r="K3" s="59"/>
      <c r="L3" s="59"/>
      <c r="M3" s="58"/>
      <c r="N3" s="59"/>
      <c r="O3" s="59"/>
      <c r="P3" s="59"/>
      <c r="Q3" s="59"/>
      <c r="R3" s="331"/>
      <c r="S3" s="331"/>
      <c r="T3" s="331"/>
      <c r="U3" s="164"/>
      <c r="V3" s="164"/>
      <c r="W3" s="55"/>
      <c r="X3" s="9"/>
      <c r="Y3" s="9"/>
      <c r="Z3" s="9"/>
    </row>
    <row r="4" spans="1:26" s="61" customFormat="1" ht="25.5" customHeight="1" x14ac:dyDescent="0.25">
      <c r="A4" s="19" t="s">
        <v>137</v>
      </c>
      <c r="B4" s="410" t="str">
        <f>+IF('2 CONTEXTO E IDENTIFICACIÓN'!$D$4="","",'2 CONTEXTO E IDENTIFICACIÓN'!$D$4)</f>
        <v>GESTIÓN FINANCIERA</v>
      </c>
      <c r="C4" s="411"/>
      <c r="D4" s="411"/>
      <c r="E4" s="60" t="s">
        <v>24</v>
      </c>
      <c r="F4" s="56" t="s">
        <v>25</v>
      </c>
      <c r="G4" s="60"/>
      <c r="H4" s="60"/>
      <c r="I4" s="60"/>
      <c r="R4" s="450" t="s">
        <v>181</v>
      </c>
      <c r="S4" s="450" t="s">
        <v>182</v>
      </c>
      <c r="T4" s="450" t="s">
        <v>183</v>
      </c>
      <c r="U4" s="164"/>
      <c r="V4" s="164"/>
      <c r="W4" s="55"/>
      <c r="X4" s="401" t="s">
        <v>251</v>
      </c>
      <c r="Y4" s="402"/>
      <c r="Z4" s="403"/>
    </row>
    <row r="5" spans="1:26" s="61" customFormat="1" ht="16.5" customHeight="1" x14ac:dyDescent="0.25">
      <c r="A5" s="247"/>
      <c r="B5" s="246"/>
      <c r="C5" s="246"/>
      <c r="D5" s="164"/>
      <c r="E5" s="60"/>
      <c r="F5" s="60"/>
      <c r="G5" s="60"/>
      <c r="H5" s="60"/>
      <c r="I5" s="60"/>
      <c r="J5" s="456" t="s">
        <v>90</v>
      </c>
      <c r="K5" s="456"/>
      <c r="L5" s="456"/>
      <c r="M5" s="456"/>
      <c r="N5" s="456"/>
      <c r="O5" s="456"/>
      <c r="P5" s="456"/>
      <c r="Q5" s="456"/>
      <c r="R5" s="451"/>
      <c r="S5" s="451"/>
      <c r="T5" s="451"/>
      <c r="U5" s="164"/>
      <c r="V5" s="164"/>
      <c r="W5" s="55"/>
      <c r="X5" s="28" t="s">
        <v>32</v>
      </c>
      <c r="Y5" s="29" t="s">
        <v>252</v>
      </c>
      <c r="Z5" s="30" t="s">
        <v>253</v>
      </c>
    </row>
    <row r="6" spans="1:26" ht="29.25" customHeight="1" x14ac:dyDescent="0.25">
      <c r="A6" s="448" t="s">
        <v>177</v>
      </c>
      <c r="B6" s="448" t="s">
        <v>176</v>
      </c>
      <c r="C6" s="448" t="s">
        <v>95</v>
      </c>
      <c r="D6" s="448" t="s">
        <v>96</v>
      </c>
      <c r="E6" s="457" t="s">
        <v>92</v>
      </c>
      <c r="F6" s="462" t="s">
        <v>155</v>
      </c>
      <c r="G6" s="463"/>
      <c r="H6" s="457"/>
      <c r="I6" s="207"/>
      <c r="J6" s="459" t="s">
        <v>85</v>
      </c>
      <c r="K6" s="460"/>
      <c r="L6" s="460"/>
      <c r="M6" s="460"/>
      <c r="N6" s="461"/>
      <c r="O6" s="459" t="s">
        <v>89</v>
      </c>
      <c r="P6" s="460"/>
      <c r="Q6" s="461"/>
      <c r="R6" s="452"/>
      <c r="S6" s="452"/>
      <c r="T6" s="452"/>
      <c r="X6" s="33" t="s">
        <v>35</v>
      </c>
      <c r="Y6" s="36">
        <v>0.01</v>
      </c>
      <c r="Z6" s="35">
        <v>0.2</v>
      </c>
    </row>
    <row r="7" spans="1:26" s="49" customFormat="1" ht="72" thickBot="1" x14ac:dyDescent="0.3">
      <c r="A7" s="455"/>
      <c r="B7" s="455"/>
      <c r="C7" s="449"/>
      <c r="D7" s="449"/>
      <c r="E7" s="458"/>
      <c r="F7" s="62" t="s">
        <v>254</v>
      </c>
      <c r="G7" s="163" t="s">
        <v>156</v>
      </c>
      <c r="H7" s="163" t="s">
        <v>157</v>
      </c>
      <c r="I7" s="163" t="s">
        <v>248</v>
      </c>
      <c r="J7" s="62" t="s">
        <v>70</v>
      </c>
      <c r="K7" s="63" t="s">
        <v>71</v>
      </c>
      <c r="L7" s="63" t="s">
        <v>94</v>
      </c>
      <c r="M7" s="62" t="s">
        <v>72</v>
      </c>
      <c r="N7" s="63" t="s">
        <v>73</v>
      </c>
      <c r="O7" s="63" t="s">
        <v>77</v>
      </c>
      <c r="P7" s="63" t="s">
        <v>3</v>
      </c>
      <c r="Q7" s="63" t="s">
        <v>82</v>
      </c>
      <c r="R7" s="63" t="s">
        <v>93</v>
      </c>
      <c r="S7" s="63" t="s">
        <v>97</v>
      </c>
      <c r="T7" s="320" t="s">
        <v>10</v>
      </c>
      <c r="U7" s="63" t="s">
        <v>249</v>
      </c>
      <c r="V7" s="63" t="s">
        <v>250</v>
      </c>
      <c r="X7" s="38" t="s">
        <v>37</v>
      </c>
      <c r="Y7" s="36">
        <v>0.21</v>
      </c>
      <c r="Z7" s="35">
        <v>0.4</v>
      </c>
    </row>
    <row r="8" spans="1:26" ht="43.5" thickBot="1" x14ac:dyDescent="0.3">
      <c r="A8" s="436" t="str">
        <f>'2 CONTEXTO E IDENTIFICACIÓN'!A9</f>
        <v>M1 - R1</v>
      </c>
      <c r="B8" s="439" t="str">
        <f>+'2 CONTEXTO E IDENTIFICACIÓN'!E9</f>
        <v>Posibilidad de pérdida Económica y Reputacional por copagos o cuotas moderadoras en alimentación de la factura sin cancelar, debido a la falta de conciencia de ingreso de recursos de la institución por parte de personal  y también la amistad o familiarización con los usuarios</v>
      </c>
      <c r="C8" s="442">
        <f>+'3 PROBABIL E IMPACTO INHERENTE'!E9</f>
        <v>0.6</v>
      </c>
      <c r="D8" s="445">
        <f>+'3 PROBABIL E IMPACTO INHERENTE'!M9</f>
        <v>0.4</v>
      </c>
      <c r="E8" s="68">
        <v>1</v>
      </c>
      <c r="F8" s="71" t="s">
        <v>324</v>
      </c>
      <c r="G8" s="71" t="s">
        <v>325</v>
      </c>
      <c r="H8" s="71" t="s">
        <v>326</v>
      </c>
      <c r="I8" s="317" t="str">
        <f t="shared" ref="I8:I39" si="0">+CONCATENATE(F8," ",G8," ",H8)</f>
        <v>Analista de cuentas médicas, revisa y liquida las atenciones prestadas frente el cobro de copagos o cuotas moderadoras  que se deben realizar dentro de cada atención o ingreso.</v>
      </c>
      <c r="J8" s="5" t="s">
        <v>86</v>
      </c>
      <c r="K8" s="64">
        <f>+IF(J8='11 FORMULAS'!$E$4,'11 FORMULAS'!$F$4,IF(J8='11 FORMULAS'!$E$5,'11 FORMULAS'!$F$5,IF(J8='11 FORMULAS'!$E$6,'11 FORMULAS'!$F$6,"")))</f>
        <v>0.25</v>
      </c>
      <c r="L8" s="64" t="str">
        <f>+IF(OR(J8='11 FORMULAS'!$O$4,J8='11 FORMULAS'!$O$5),'11 FORMULAS'!$P$5,IF(J8='11 FORMULAS'!$O$6,'11 FORMULAS'!$P$6,""))</f>
        <v>Probabilidad</v>
      </c>
      <c r="M8" s="5" t="s">
        <v>75</v>
      </c>
      <c r="N8" s="64">
        <f>+IF(M8='11 FORMULAS'!$H$4,'11 FORMULAS'!$I$4,IF(M8='11 FORMULAS'!$H$5,'11 FORMULAS'!$I$5,""))</f>
        <v>0.15</v>
      </c>
      <c r="O8" s="6" t="s">
        <v>79</v>
      </c>
      <c r="P8" s="6" t="s">
        <v>80</v>
      </c>
      <c r="Q8" s="6" t="s">
        <v>83</v>
      </c>
      <c r="R8" s="332">
        <f>+IFERROR(K8+N8,"")</f>
        <v>0.4</v>
      </c>
      <c r="S8" s="332">
        <f>IF(L8='11 FORMULAS'!$P$5,C8-(C8*R8),C8)</f>
        <v>0.36</v>
      </c>
      <c r="T8" s="332">
        <f>IF(L8='11 FORMULAS'!$P$6,D8-(D8*R8),D8)</f>
        <v>0.4</v>
      </c>
      <c r="U8" s="430">
        <f>+IF(S11="","",S11)</f>
        <v>0.216</v>
      </c>
      <c r="V8" s="433">
        <f>+IF(T11="","",T11)</f>
        <v>0.4</v>
      </c>
      <c r="X8" s="41" t="s">
        <v>39</v>
      </c>
      <c r="Y8" s="36">
        <v>0.41</v>
      </c>
      <c r="Z8" s="35">
        <v>0.6</v>
      </c>
    </row>
    <row r="9" spans="1:26" ht="29.25" thickBot="1" x14ac:dyDescent="0.3">
      <c r="A9" s="437"/>
      <c r="B9" s="440"/>
      <c r="C9" s="443"/>
      <c r="D9" s="446"/>
      <c r="E9" s="69">
        <v>2</v>
      </c>
      <c r="F9" s="231" t="s">
        <v>327</v>
      </c>
      <c r="G9" s="231" t="s">
        <v>329</v>
      </c>
      <c r="H9" s="231" t="s">
        <v>328</v>
      </c>
      <c r="I9" s="318" t="str">
        <f t="shared" si="0"/>
        <v>Facturación central, Realiza filtro de auditoria de la factura  antes de despachar a la entidad responsable de pago</v>
      </c>
      <c r="J9" s="1" t="s">
        <v>86</v>
      </c>
      <c r="K9" s="65">
        <f>+IF(J9='11 FORMULAS'!$E$4,'11 FORMULAS'!$F$4,IF(J9='11 FORMULAS'!$E$5,'11 FORMULAS'!$F$5,IF(J9='11 FORMULAS'!$E$6,'11 FORMULAS'!$F$6,"")))</f>
        <v>0.25</v>
      </c>
      <c r="L9" s="65" t="str">
        <f>+IF(OR(J9='11 FORMULAS'!$O$4,J9='11 FORMULAS'!$O$5),'11 FORMULAS'!$P$5,IF(J9='11 FORMULAS'!$O$6,'11 FORMULAS'!$P$6,""))</f>
        <v>Probabilidad</v>
      </c>
      <c r="M9" s="1" t="s">
        <v>75</v>
      </c>
      <c r="N9" s="65">
        <f>+IF(M9='11 FORMULAS'!$H$4,'11 FORMULAS'!$I$4,IF(M9='11 FORMULAS'!$H$5,'11 FORMULAS'!$I$5,""))</f>
        <v>0.15</v>
      </c>
      <c r="O9" s="6" t="s">
        <v>78</v>
      </c>
      <c r="P9" s="6" t="s">
        <v>80</v>
      </c>
      <c r="Q9" s="6" t="s">
        <v>83</v>
      </c>
      <c r="R9" s="333">
        <f t="shared" ref="R9:R11" si="1">+IFERROR(K9+N9,"")</f>
        <v>0.4</v>
      </c>
      <c r="S9" s="333">
        <f>IF(L9='11 FORMULAS'!$P$5,S8-(S8*R9),S8)</f>
        <v>0.216</v>
      </c>
      <c r="T9" s="333">
        <f>IF(L9='11 FORMULAS'!$P$6,T8-(T8*R9),T8)</f>
        <v>0.4</v>
      </c>
      <c r="U9" s="431"/>
      <c r="V9" s="434"/>
      <c r="X9" s="42" t="s">
        <v>41</v>
      </c>
      <c r="Y9" s="36">
        <v>0.61</v>
      </c>
      <c r="Z9" s="35">
        <v>0.8</v>
      </c>
    </row>
    <row r="10" spans="1:26" ht="18.75" customHeight="1" x14ac:dyDescent="0.25">
      <c r="A10" s="437"/>
      <c r="B10" s="440"/>
      <c r="C10" s="443"/>
      <c r="D10" s="446"/>
      <c r="E10" s="69">
        <v>3</v>
      </c>
      <c r="F10" s="231"/>
      <c r="G10" s="231"/>
      <c r="H10" s="231"/>
      <c r="I10" s="318"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3" t="str">
        <f>+IFERROR(K10+N10,"")</f>
        <v/>
      </c>
      <c r="S10" s="333">
        <f>IF(L10='11 FORMULAS'!$P$5,S9-(S9*R10),S9)</f>
        <v>0.216</v>
      </c>
      <c r="T10" s="333">
        <f>IF(L10='11 FORMULAS'!$P$6,T9-(T9*R10),T9)</f>
        <v>0.4</v>
      </c>
      <c r="U10" s="431"/>
      <c r="V10" s="434"/>
      <c r="X10" s="43" t="s">
        <v>42</v>
      </c>
      <c r="Y10" s="36">
        <v>0.81</v>
      </c>
      <c r="Z10" s="35">
        <v>1</v>
      </c>
    </row>
    <row r="11" spans="1:26" ht="23.25" customHeight="1" thickBot="1" x14ac:dyDescent="0.3">
      <c r="A11" s="438"/>
      <c r="B11" s="441"/>
      <c r="C11" s="444"/>
      <c r="D11" s="447"/>
      <c r="E11" s="70">
        <v>4</v>
      </c>
      <c r="F11" s="232"/>
      <c r="G11" s="232"/>
      <c r="H11" s="232"/>
      <c r="I11" s="319"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4" t="str">
        <f t="shared" si="1"/>
        <v/>
      </c>
      <c r="S11" s="334">
        <f>IF(L11='11 FORMULAS'!$P$5,S10-(S10*R11),S10)</f>
        <v>0.216</v>
      </c>
      <c r="T11" s="334">
        <f>IF(L11='11 FORMULAS'!$P$6,T10-(T10*R11),T10)</f>
        <v>0.4</v>
      </c>
      <c r="U11" s="432"/>
      <c r="V11" s="435"/>
      <c r="X11" s="44"/>
      <c r="Y11" s="45"/>
      <c r="Z11" s="46"/>
    </row>
    <row r="12" spans="1:26" ht="118.5" customHeight="1" x14ac:dyDescent="0.25">
      <c r="A12" s="436" t="str">
        <f>'2 CONTEXTO E IDENTIFICACIÓN'!A10</f>
        <v>M1 - R2</v>
      </c>
      <c r="B12" s="439" t="str">
        <f>+'2 CONTEXTO E IDENTIFICACIÓN'!E10</f>
        <v>Posibilidad de pérdida Económica y Reputacional por inconsistencia en la verificación de derechos,  debido a las autorizaciones sin control por parte de la EPS</v>
      </c>
      <c r="C12" s="442">
        <f>+'3 PROBABIL E IMPACTO INHERENTE'!E10</f>
        <v>0.6</v>
      </c>
      <c r="D12" s="445">
        <f>+'3 PROBABIL E IMPACTO INHERENTE'!M10</f>
        <v>0.4</v>
      </c>
      <c r="E12" s="68">
        <v>1</v>
      </c>
      <c r="F12" s="71" t="s">
        <v>330</v>
      </c>
      <c r="G12" s="71" t="s">
        <v>331</v>
      </c>
      <c r="H12" s="71" t="s">
        <v>332</v>
      </c>
      <c r="I12" s="317" t="str">
        <f t="shared" si="0"/>
        <v>Auxiliares de facturación,   realizan permanentemente verificación en las bases y/o plataformas de las aseguradoras, ADRES, PPNA y por audio.  De igual manera realizan el proceso de admisiones y autorizaciones en las áreas de Urgencias, Ginecología y Servicios Ambulatorios. 
Evidencias. FRFAC-009 CÓDIGOS DE AUTORIZACIÓN VÍA TELEFONICA ERP</v>
      </c>
      <c r="J12" s="5" t="s">
        <v>86</v>
      </c>
      <c r="K12" s="64">
        <f>+IF(J12='11 FORMULAS'!$E$4,'11 FORMULAS'!$F$4,IF(J12='11 FORMULAS'!$E$5,'11 FORMULAS'!$F$5,IF(J12='11 FORMULAS'!$E$6,'11 FORMULAS'!$F$6,"")))</f>
        <v>0.25</v>
      </c>
      <c r="L12" s="64" t="str">
        <f>+IF(OR(J12='11 FORMULAS'!$O$4,J12='11 FORMULAS'!$O$5),'11 FORMULAS'!$P$5,IF(J12='11 FORMULAS'!$O$6,'11 FORMULAS'!$P$6,""))</f>
        <v>Probabilidad</v>
      </c>
      <c r="M12" s="5" t="s">
        <v>75</v>
      </c>
      <c r="N12" s="64">
        <f>+IF(M12='11 FORMULAS'!$H$4,'11 FORMULAS'!$I$4,IF(M12='11 FORMULAS'!$H$5,'11 FORMULAS'!$I$5,""))</f>
        <v>0.15</v>
      </c>
      <c r="O12" s="6" t="s">
        <v>78</v>
      </c>
      <c r="P12" s="6" t="s">
        <v>80</v>
      </c>
      <c r="Q12" s="6" t="s">
        <v>83</v>
      </c>
      <c r="R12" s="332">
        <f>+IFERROR(K12+N12,"")</f>
        <v>0.4</v>
      </c>
      <c r="S12" s="332">
        <f>IF(L12='11 FORMULAS'!$P$5,C12-(C12*R12),C12)</f>
        <v>0.36</v>
      </c>
      <c r="T12" s="332">
        <f>IF(L12='11 FORMULAS'!$P$6,D12-(D12*R12),D12)</f>
        <v>0.4</v>
      </c>
      <c r="U12" s="430">
        <f>+IF(S15="","",S15)</f>
        <v>0.36</v>
      </c>
      <c r="V12" s="433">
        <f>+IF(T15="","",T15)</f>
        <v>0.4</v>
      </c>
      <c r="X12" s="328"/>
      <c r="Y12" s="329"/>
      <c r="Z12" s="329"/>
    </row>
    <row r="13" spans="1:26" ht="15" x14ac:dyDescent="0.25">
      <c r="A13" s="437"/>
      <c r="B13" s="440"/>
      <c r="C13" s="443"/>
      <c r="D13" s="446"/>
      <c r="E13" s="69">
        <v>2</v>
      </c>
      <c r="F13" s="231"/>
      <c r="G13" s="231"/>
      <c r="H13" s="231"/>
      <c r="I13" s="318"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3" t="str">
        <f t="shared" ref="R13" si="2">+IFERROR(K13+N13,"")</f>
        <v/>
      </c>
      <c r="S13" s="333">
        <f>IF(L13='11 FORMULAS'!$P$5,S12-(S12*R13),S12)</f>
        <v>0.36</v>
      </c>
      <c r="T13" s="333">
        <f>IF(L13='11 FORMULAS'!$P$6,T12-(T12*R13),T12)</f>
        <v>0.4</v>
      </c>
      <c r="U13" s="431"/>
      <c r="V13" s="434"/>
      <c r="X13" s="328"/>
      <c r="Y13" s="329"/>
      <c r="Z13" s="329"/>
    </row>
    <row r="14" spans="1:26" ht="16.5" customHeight="1" x14ac:dyDescent="0.25">
      <c r="A14" s="437"/>
      <c r="B14" s="440"/>
      <c r="C14" s="443"/>
      <c r="D14" s="446"/>
      <c r="E14" s="69">
        <v>3</v>
      </c>
      <c r="F14" s="231"/>
      <c r="G14" s="231"/>
      <c r="H14" s="231"/>
      <c r="I14" s="318"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3" t="str">
        <f>+IFERROR(K14+N14,"")</f>
        <v/>
      </c>
      <c r="S14" s="333">
        <f>IF(L14='11 FORMULAS'!$P$5,S13-(S13*R14),S13)</f>
        <v>0.36</v>
      </c>
      <c r="T14" s="333">
        <f>IF(L14='11 FORMULAS'!$P$6,T13-(T13*R14),T13)</f>
        <v>0.4</v>
      </c>
      <c r="U14" s="431"/>
      <c r="V14" s="434"/>
      <c r="X14" s="328"/>
      <c r="Y14" s="329"/>
      <c r="Z14" s="329"/>
    </row>
    <row r="15" spans="1:26" ht="19.5" customHeight="1" thickBot="1" x14ac:dyDescent="0.3">
      <c r="A15" s="438"/>
      <c r="B15" s="441"/>
      <c r="C15" s="444"/>
      <c r="D15" s="447"/>
      <c r="E15" s="70">
        <v>4</v>
      </c>
      <c r="F15" s="232"/>
      <c r="G15" s="232"/>
      <c r="H15" s="232"/>
      <c r="I15" s="319"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4" t="str">
        <f t="shared" ref="R15" si="3">+IFERROR(K15+N15,"")</f>
        <v/>
      </c>
      <c r="S15" s="334">
        <f>IF(L15='11 FORMULAS'!$P$5,S14-(S14*R15),S14)</f>
        <v>0.36</v>
      </c>
      <c r="T15" s="334">
        <f>IF(L15='11 FORMULAS'!$P$6,T14-(T14*R15),T14)</f>
        <v>0.4</v>
      </c>
      <c r="U15" s="432"/>
      <c r="V15" s="435"/>
    </row>
    <row r="16" spans="1:26" ht="34.5" customHeight="1" x14ac:dyDescent="0.25">
      <c r="A16" s="436" t="str">
        <f>'2 CONTEXTO E IDENTIFICACIÓN'!A11</f>
        <v>M1 - R3</v>
      </c>
      <c r="B16" s="439" t="str">
        <f>+'2 CONTEXTO E IDENTIFICACIÓN'!E11</f>
        <v>Posibilidad de pérdida Económica y Reputacional por insuficiencia en radicación de facturación,   debido a deficiencia en los procesos de admisión del usuario  e inoportunidad en el cargue de servicios por parte del personal asistencial.</v>
      </c>
      <c r="C16" s="442">
        <f>+'3 PROBABIL E IMPACTO INHERENTE'!E11</f>
        <v>0.6</v>
      </c>
      <c r="D16" s="445">
        <f>+'3 PROBABIL E IMPACTO INHERENTE'!M11</f>
        <v>0.8</v>
      </c>
      <c r="E16" s="68">
        <v>1</v>
      </c>
      <c r="F16" s="71" t="s">
        <v>333</v>
      </c>
      <c r="G16" s="71" t="s">
        <v>334</v>
      </c>
      <c r="H16" s="71" t="s">
        <v>335</v>
      </c>
      <c r="I16" s="317" t="str">
        <f t="shared" si="0"/>
        <v>Coordinación de facturación, realiza revisión del reporte generado del radicador institucional.</v>
      </c>
      <c r="J16" s="5" t="s">
        <v>86</v>
      </c>
      <c r="K16" s="64">
        <f>+IF(J16='11 FORMULAS'!$E$4,'11 FORMULAS'!$F$4,IF(J16='11 FORMULAS'!$E$5,'11 FORMULAS'!$F$5,IF(J16='11 FORMULAS'!$E$6,'11 FORMULAS'!$F$6,"")))</f>
        <v>0.25</v>
      </c>
      <c r="L16" s="64" t="str">
        <f>+IF(OR(J16='11 FORMULAS'!$O$4,J16='11 FORMULAS'!$O$5),'11 FORMULAS'!$P$5,IF(J16='11 FORMULAS'!$O$6,'11 FORMULAS'!$P$6,""))</f>
        <v>Probabilidad</v>
      </c>
      <c r="M16" s="5" t="s">
        <v>74</v>
      </c>
      <c r="N16" s="64">
        <f>+IF(M16='11 FORMULAS'!$H$4,'11 FORMULAS'!$I$4,IF(M16='11 FORMULAS'!$H$5,'11 FORMULAS'!$I$5,""))</f>
        <v>0.25</v>
      </c>
      <c r="O16" s="6" t="s">
        <v>79</v>
      </c>
      <c r="P16" s="6" t="s">
        <v>80</v>
      </c>
      <c r="Q16" s="6" t="s">
        <v>83</v>
      </c>
      <c r="R16" s="332">
        <f>+IFERROR(K16+N16,"")</f>
        <v>0.5</v>
      </c>
      <c r="S16" s="332">
        <f>IF(L16='11 FORMULAS'!$P$5,C16-(C16*R16),C16)</f>
        <v>0.3</v>
      </c>
      <c r="T16" s="332">
        <f>IF(L16='11 FORMULAS'!$P$6,D16-(D16*R16),D16)</f>
        <v>0.8</v>
      </c>
      <c r="U16" s="430">
        <f>+IF(S19="","",S19)</f>
        <v>0.15</v>
      </c>
      <c r="V16" s="433">
        <f>+IF(T19="","",T19)</f>
        <v>0.8</v>
      </c>
      <c r="X16" s="328"/>
      <c r="Y16" s="329"/>
      <c r="Z16" s="329"/>
    </row>
    <row r="17" spans="1:26" ht="48" customHeight="1" x14ac:dyDescent="0.25">
      <c r="A17" s="437"/>
      <c r="B17" s="440"/>
      <c r="C17" s="443"/>
      <c r="D17" s="446"/>
      <c r="E17" s="69">
        <v>2</v>
      </c>
      <c r="F17" s="231" t="s">
        <v>336</v>
      </c>
      <c r="G17" s="231" t="s">
        <v>337</v>
      </c>
      <c r="H17" s="231" t="s">
        <v>338</v>
      </c>
      <c r="I17" s="318" t="str">
        <f t="shared" si="0"/>
        <v>Analista de cuentas médicas,  debe entregar las facturas a central de facturación de manera diaria  posterior a su liquidación.</v>
      </c>
      <c r="J17" s="1" t="s">
        <v>86</v>
      </c>
      <c r="K17" s="65">
        <f>+IF(J17='11 FORMULAS'!$E$4,'11 FORMULAS'!$F$4,IF(J17='11 FORMULAS'!$E$5,'11 FORMULAS'!$F$5,IF(J17='11 FORMULAS'!$E$6,'11 FORMULAS'!$F$6,"")))</f>
        <v>0.25</v>
      </c>
      <c r="L17" s="65" t="str">
        <f>+IF(OR(J17='11 FORMULAS'!$O$4,J17='11 FORMULAS'!$O$5),'11 FORMULAS'!$P$5,IF(J17='11 FORMULAS'!$O$6,'11 FORMULAS'!$P$6,""))</f>
        <v>Probabilidad</v>
      </c>
      <c r="M17" s="1" t="s">
        <v>74</v>
      </c>
      <c r="N17" s="65">
        <f>+IF(M17='11 FORMULAS'!$H$4,'11 FORMULAS'!$I$4,IF(M17='11 FORMULAS'!$H$5,'11 FORMULAS'!$I$5,""))</f>
        <v>0.25</v>
      </c>
      <c r="O17" s="4" t="s">
        <v>79</v>
      </c>
      <c r="P17" s="4" t="s">
        <v>80</v>
      </c>
      <c r="Q17" s="4" t="s">
        <v>83</v>
      </c>
      <c r="R17" s="333">
        <f t="shared" ref="R17" si="4">+IFERROR(K17+N17,"")</f>
        <v>0.5</v>
      </c>
      <c r="S17" s="333">
        <f>IF(L17='11 FORMULAS'!$P$5,S16-(S16*R17),S16)</f>
        <v>0.15</v>
      </c>
      <c r="T17" s="333">
        <f>IF(L17='11 FORMULAS'!$P$6,T16-(T16*R17),T16)</f>
        <v>0.8</v>
      </c>
      <c r="U17" s="431"/>
      <c r="V17" s="434"/>
      <c r="X17" s="328"/>
      <c r="Y17" s="329"/>
      <c r="Z17" s="329"/>
    </row>
    <row r="18" spans="1:26" ht="21.75" customHeight="1" x14ac:dyDescent="0.25">
      <c r="A18" s="437"/>
      <c r="B18" s="440"/>
      <c r="C18" s="443"/>
      <c r="D18" s="446"/>
      <c r="E18" s="69">
        <v>3</v>
      </c>
      <c r="F18" s="231"/>
      <c r="G18" s="231"/>
      <c r="H18" s="231"/>
      <c r="I18" s="318"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3" t="str">
        <f>+IFERROR(K18+N18,"")</f>
        <v/>
      </c>
      <c r="S18" s="333">
        <f>IF(L18='11 FORMULAS'!$P$5,S17-(S17*R18),S17)</f>
        <v>0.15</v>
      </c>
      <c r="T18" s="333">
        <f>IF(L18='11 FORMULAS'!$P$6,T17-(T17*R18),T17)</f>
        <v>0.8</v>
      </c>
      <c r="U18" s="431"/>
      <c r="V18" s="434"/>
      <c r="X18" s="328"/>
      <c r="Y18" s="329"/>
      <c r="Z18" s="329"/>
    </row>
    <row r="19" spans="1:26" ht="21.75" customHeight="1" thickBot="1" x14ac:dyDescent="0.3">
      <c r="A19" s="438"/>
      <c r="B19" s="441"/>
      <c r="C19" s="444"/>
      <c r="D19" s="447"/>
      <c r="E19" s="70">
        <v>4</v>
      </c>
      <c r="F19" s="232"/>
      <c r="G19" s="232"/>
      <c r="H19" s="232"/>
      <c r="I19" s="319"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4" t="str">
        <f t="shared" ref="R19" si="5">+IFERROR(K19+N19,"")</f>
        <v/>
      </c>
      <c r="S19" s="334">
        <f>IF(L19='11 FORMULAS'!$P$5,S18-(S18*R19),S18)</f>
        <v>0.15</v>
      </c>
      <c r="T19" s="334">
        <f>IF(L19='11 FORMULAS'!$P$6,T18-(T18*R19),T18)</f>
        <v>0.8</v>
      </c>
      <c r="U19" s="432"/>
      <c r="V19" s="435"/>
    </row>
    <row r="20" spans="1:26" ht="44.25" customHeight="1" x14ac:dyDescent="0.25">
      <c r="A20" s="436" t="str">
        <f>'2 CONTEXTO E IDENTIFICACIÓN'!A12</f>
        <v>M1 - R4</v>
      </c>
      <c r="B20" s="439" t="str">
        <f>+'2 CONTEXTO E IDENTIFICACIÓN'!E12</f>
        <v>Posibilidad de pérdida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v>
      </c>
      <c r="C20" s="442">
        <f>+'3 PROBABIL E IMPACTO INHERENTE'!E12</f>
        <v>0.6</v>
      </c>
      <c r="D20" s="445">
        <f>+'3 PROBABIL E IMPACTO INHERENTE'!M12</f>
        <v>0.8</v>
      </c>
      <c r="E20" s="68">
        <v>1</v>
      </c>
      <c r="F20" s="71" t="s">
        <v>339</v>
      </c>
      <c r="G20" s="71" t="s">
        <v>340</v>
      </c>
      <c r="H20" s="71" t="s">
        <v>341</v>
      </c>
      <c r="I20" s="317" t="str">
        <f t="shared" si="0"/>
        <v>Coordinación de facturación y financiera,  son responsables de generar control diario  de ingresos abiertos por cada subproceso</v>
      </c>
      <c r="J20" s="5" t="s">
        <v>86</v>
      </c>
      <c r="K20" s="64">
        <f>+IF(J20='11 FORMULAS'!$E$4,'11 FORMULAS'!$F$4,IF(J20='11 FORMULAS'!$E$5,'11 FORMULAS'!$F$5,IF(J20='11 FORMULAS'!$E$6,'11 FORMULAS'!$F$6,"")))</f>
        <v>0.25</v>
      </c>
      <c r="L20" s="64" t="str">
        <f>+IF(OR(J20='11 FORMULAS'!$O$4,J20='11 FORMULAS'!$O$5),'11 FORMULAS'!$P$5,IF(J20='11 FORMULAS'!$O$6,'11 FORMULAS'!$P$6,""))</f>
        <v>Probabilidad</v>
      </c>
      <c r="M20" s="5" t="s">
        <v>74</v>
      </c>
      <c r="N20" s="64">
        <f>+IF(M20='11 FORMULAS'!$H$4,'11 FORMULAS'!$I$4,IF(M20='11 FORMULAS'!$H$5,'11 FORMULAS'!$I$5,""))</f>
        <v>0.25</v>
      </c>
      <c r="O20" s="6" t="s">
        <v>78</v>
      </c>
      <c r="P20" s="6" t="s">
        <v>80</v>
      </c>
      <c r="Q20" s="6" t="s">
        <v>83</v>
      </c>
      <c r="R20" s="332">
        <f>+IFERROR(K20+N20,"")</f>
        <v>0.5</v>
      </c>
      <c r="S20" s="332">
        <f>IF(L20='11 FORMULAS'!$P$5,C20-(C20*R20),C20)</f>
        <v>0.3</v>
      </c>
      <c r="T20" s="332">
        <f>IF(L20='11 FORMULAS'!$P$6,D20-(D20*R20),D20)</f>
        <v>0.8</v>
      </c>
      <c r="U20" s="430">
        <f>+IF(S23="","",S23)</f>
        <v>0.18</v>
      </c>
      <c r="V20" s="433">
        <f>+IF(T23="","",T23)</f>
        <v>0.8</v>
      </c>
      <c r="X20" s="328"/>
      <c r="Y20" s="329"/>
      <c r="Z20" s="329"/>
    </row>
    <row r="21" spans="1:26" ht="36.75" customHeight="1" x14ac:dyDescent="0.25">
      <c r="A21" s="437"/>
      <c r="B21" s="440"/>
      <c r="C21" s="443"/>
      <c r="D21" s="446"/>
      <c r="E21" s="69">
        <v>2</v>
      </c>
      <c r="F21" s="231" t="s">
        <v>342</v>
      </c>
      <c r="G21" s="231" t="s">
        <v>343</v>
      </c>
      <c r="H21" s="231" t="s">
        <v>344</v>
      </c>
      <c r="I21" s="318" t="str">
        <f t="shared" si="0"/>
        <v>Grupo de monitores,  realizan retroalimentación permanente  con personal asistencial.</v>
      </c>
      <c r="J21" s="1" t="s">
        <v>86</v>
      </c>
      <c r="K21" s="65">
        <f>+IF(J21='11 FORMULAS'!$E$4,'11 FORMULAS'!$F$4,IF(J21='11 FORMULAS'!$E$5,'11 FORMULAS'!$F$5,IF(J21='11 FORMULAS'!$E$6,'11 FORMULAS'!$F$6,"")))</f>
        <v>0.25</v>
      </c>
      <c r="L21" s="65" t="str">
        <f>+IF(OR(J21='11 FORMULAS'!$O$4,J21='11 FORMULAS'!$O$5),'11 FORMULAS'!$P$5,IF(J21='11 FORMULAS'!$O$6,'11 FORMULAS'!$P$6,""))</f>
        <v>Probabilidad</v>
      </c>
      <c r="M21" s="1" t="s">
        <v>75</v>
      </c>
      <c r="N21" s="65">
        <f>+IF(M21='11 FORMULAS'!$H$4,'11 FORMULAS'!$I$4,IF(M21='11 FORMULAS'!$H$5,'11 FORMULAS'!$I$5,""))</f>
        <v>0.15</v>
      </c>
      <c r="O21" s="4" t="s">
        <v>79</v>
      </c>
      <c r="P21" s="4" t="s">
        <v>80</v>
      </c>
      <c r="Q21" s="4" t="s">
        <v>83</v>
      </c>
      <c r="R21" s="333">
        <f t="shared" ref="R21" si="6">+IFERROR(K21+N21,"")</f>
        <v>0.4</v>
      </c>
      <c r="S21" s="333">
        <f>IF(L21='11 FORMULAS'!$P$5,S20-(S20*R21),S20)</f>
        <v>0.18</v>
      </c>
      <c r="T21" s="333">
        <f>IF(L21='11 FORMULAS'!$P$6,T20-(T20*R21),T20)</f>
        <v>0.8</v>
      </c>
      <c r="U21" s="431"/>
      <c r="V21" s="434"/>
      <c r="X21" s="328"/>
      <c r="Y21" s="329"/>
      <c r="Z21" s="329"/>
    </row>
    <row r="22" spans="1:26" ht="29.45" customHeight="1" x14ac:dyDescent="0.25">
      <c r="A22" s="437"/>
      <c r="B22" s="440"/>
      <c r="C22" s="443"/>
      <c r="D22" s="446"/>
      <c r="E22" s="69">
        <v>3</v>
      </c>
      <c r="F22" s="231"/>
      <c r="G22" s="231"/>
      <c r="H22" s="231"/>
      <c r="I22" s="318"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3" t="str">
        <f>+IFERROR(K22+N22,"")</f>
        <v/>
      </c>
      <c r="S22" s="333">
        <f>IF(L22='11 FORMULAS'!$P$5,S21-(S21*R22),S21)</f>
        <v>0.18</v>
      </c>
      <c r="T22" s="333">
        <f>IF(L22='11 FORMULAS'!$P$6,T21-(T21*R22),T21)</f>
        <v>0.8</v>
      </c>
      <c r="U22" s="431"/>
      <c r="V22" s="434"/>
      <c r="X22" s="328"/>
      <c r="Y22" s="329"/>
      <c r="Z22" s="329"/>
    </row>
    <row r="23" spans="1:26" ht="29.45" customHeight="1" thickBot="1" x14ac:dyDescent="0.3">
      <c r="A23" s="438"/>
      <c r="B23" s="441"/>
      <c r="C23" s="444"/>
      <c r="D23" s="447"/>
      <c r="E23" s="70">
        <v>4</v>
      </c>
      <c r="F23" s="232"/>
      <c r="G23" s="232"/>
      <c r="H23" s="232"/>
      <c r="I23" s="319"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4" t="str">
        <f t="shared" ref="R23" si="7">+IFERROR(K23+N23,"")</f>
        <v/>
      </c>
      <c r="S23" s="334">
        <f>IF(L23='11 FORMULAS'!$P$5,S22-(S22*R23),S22)</f>
        <v>0.18</v>
      </c>
      <c r="T23" s="334">
        <f>IF(L23='11 FORMULAS'!$P$6,T22-(T22*R23),T22)</f>
        <v>0.8</v>
      </c>
      <c r="U23" s="432"/>
      <c r="V23" s="435"/>
    </row>
    <row r="24" spans="1:26" ht="44.25" customHeight="1" x14ac:dyDescent="0.25">
      <c r="A24" s="436" t="str">
        <f>'2 CONTEXTO E IDENTIFICACIÓN'!A13</f>
        <v>M1 - R5</v>
      </c>
      <c r="B24" s="439" t="str">
        <f>+'2 CONTEXTO E IDENTIFICACIÓN'!E13</f>
        <v>Posibilidad de pérdida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v>
      </c>
      <c r="C24" s="442">
        <f>+'3 PROBABIL E IMPACTO INHERENTE'!E13</f>
        <v>0.8</v>
      </c>
      <c r="D24" s="445">
        <f>+'3 PROBABIL E IMPACTO INHERENTE'!M13</f>
        <v>0.8</v>
      </c>
      <c r="E24" s="68">
        <v>1</v>
      </c>
      <c r="F24" s="71" t="s">
        <v>345</v>
      </c>
      <c r="G24" s="71" t="s">
        <v>346</v>
      </c>
      <c r="H24" s="71" t="s">
        <v>347</v>
      </c>
      <c r="I24" s="317" t="str">
        <f t="shared" si="0"/>
        <v xml:space="preserve">Coordinación financiera,  realiza conciliación mensual  entre facturación, cartera y contabilidad </v>
      </c>
      <c r="J24" s="5" t="s">
        <v>88</v>
      </c>
      <c r="K24" s="64">
        <f>+IF(J24='11 FORMULAS'!$E$4,'11 FORMULAS'!$F$4,IF(J24='11 FORMULAS'!$E$5,'11 FORMULAS'!$F$5,IF(J24='11 FORMULAS'!$E$6,'11 FORMULAS'!$F$6,"")))</f>
        <v>0.1</v>
      </c>
      <c r="L24" s="64" t="str">
        <f>+IF(OR(J24='11 FORMULAS'!$O$4,J24='11 FORMULAS'!$O$5),'11 FORMULAS'!$P$5,IF(J24='11 FORMULAS'!$O$6,'11 FORMULAS'!$P$6,""))</f>
        <v>Impacto</v>
      </c>
      <c r="M24" s="5" t="s">
        <v>75</v>
      </c>
      <c r="N24" s="64">
        <f>+IF(M24='11 FORMULAS'!$H$4,'11 FORMULAS'!$I$4,IF(M24='11 FORMULAS'!$H$5,'11 FORMULAS'!$I$5,""))</f>
        <v>0.15</v>
      </c>
      <c r="O24" s="6" t="s">
        <v>79</v>
      </c>
      <c r="P24" s="6" t="s">
        <v>80</v>
      </c>
      <c r="Q24" s="6" t="s">
        <v>83</v>
      </c>
      <c r="R24" s="332">
        <f>+IFERROR(K24+N24,"")</f>
        <v>0.25</v>
      </c>
      <c r="S24" s="332">
        <f>IF(L24='11 FORMULAS'!$P$5,C24-(C24*R24),C24)</f>
        <v>0.8</v>
      </c>
      <c r="T24" s="332">
        <f>IF(L24='11 FORMULAS'!$P$6,D24-(D24*R24),D24)</f>
        <v>0.60000000000000009</v>
      </c>
      <c r="U24" s="430">
        <f>+IF(S27="","",S27)</f>
        <v>0.8</v>
      </c>
      <c r="V24" s="433">
        <f>+IF(T27="","",T27)</f>
        <v>0.60000000000000009</v>
      </c>
      <c r="X24" s="328"/>
      <c r="Y24" s="329"/>
      <c r="Z24" s="329"/>
    </row>
    <row r="25" spans="1:26" ht="29.45" customHeight="1" x14ac:dyDescent="0.25">
      <c r="A25" s="437"/>
      <c r="B25" s="440"/>
      <c r="C25" s="443"/>
      <c r="D25" s="446"/>
      <c r="E25" s="69">
        <v>2</v>
      </c>
      <c r="F25" s="231"/>
      <c r="G25" s="231"/>
      <c r="H25" s="231"/>
      <c r="I25" s="318"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3" t="str">
        <f t="shared" ref="R25" si="8">+IFERROR(K25+N25,"")</f>
        <v/>
      </c>
      <c r="S25" s="333">
        <f>IF(L25='11 FORMULAS'!$P$5,S24-(S24*R25),S24)</f>
        <v>0.8</v>
      </c>
      <c r="T25" s="333">
        <f>IF(L25='11 FORMULAS'!$P$6,T24-(T24*R25),T24)</f>
        <v>0.60000000000000009</v>
      </c>
      <c r="U25" s="431"/>
      <c r="V25" s="434"/>
      <c r="X25" s="328"/>
      <c r="Y25" s="329"/>
      <c r="Z25" s="329"/>
    </row>
    <row r="26" spans="1:26" ht="29.45" customHeight="1" x14ac:dyDescent="0.25">
      <c r="A26" s="437"/>
      <c r="B26" s="440"/>
      <c r="C26" s="443"/>
      <c r="D26" s="446"/>
      <c r="E26" s="69">
        <v>3</v>
      </c>
      <c r="F26" s="231"/>
      <c r="G26" s="231"/>
      <c r="H26" s="231"/>
      <c r="I26" s="318"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3" t="str">
        <f>+IFERROR(K26+N26,"")</f>
        <v/>
      </c>
      <c r="S26" s="333">
        <f>IF(L26='11 FORMULAS'!$P$5,S25-(S25*R26),S25)</f>
        <v>0.8</v>
      </c>
      <c r="T26" s="333">
        <f>IF(L26='11 FORMULAS'!$P$6,T25-(T25*R26),T25)</f>
        <v>0.60000000000000009</v>
      </c>
      <c r="U26" s="431"/>
      <c r="V26" s="434"/>
      <c r="X26" s="328"/>
      <c r="Y26" s="329"/>
      <c r="Z26" s="329"/>
    </row>
    <row r="27" spans="1:26" ht="29.45" customHeight="1" thickBot="1" x14ac:dyDescent="0.3">
      <c r="A27" s="438"/>
      <c r="B27" s="441"/>
      <c r="C27" s="444"/>
      <c r="D27" s="447"/>
      <c r="E27" s="70">
        <v>4</v>
      </c>
      <c r="F27" s="232"/>
      <c r="G27" s="232"/>
      <c r="H27" s="232"/>
      <c r="I27" s="319"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4" t="str">
        <f t="shared" ref="R27" si="9">+IFERROR(K27+N27,"")</f>
        <v/>
      </c>
      <c r="S27" s="334">
        <f>IF(L27='11 FORMULAS'!$P$5,S26-(S26*R27),S26)</f>
        <v>0.8</v>
      </c>
      <c r="T27" s="334">
        <f>IF(L27='11 FORMULAS'!$P$6,T26-(T26*R27),T26)</f>
        <v>0.60000000000000009</v>
      </c>
      <c r="U27" s="432"/>
      <c r="V27" s="435"/>
    </row>
    <row r="28" spans="1:26" ht="79.5" customHeight="1" x14ac:dyDescent="0.25">
      <c r="A28" s="436" t="str">
        <f>'2 CONTEXTO E IDENTIFICACIÓN'!A14</f>
        <v>M1 - R6</v>
      </c>
      <c r="B28" s="439" t="str">
        <f>+'2 CONTEXTO E IDENTIFICACIÓN'!E14</f>
        <v>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v>
      </c>
      <c r="C28" s="442">
        <f>+'3 PROBABIL E IMPACTO INHERENTE'!E14</f>
        <v>0.6</v>
      </c>
      <c r="D28" s="445">
        <f>+'3 PROBABIL E IMPACTO INHERENTE'!M14</f>
        <v>0.4</v>
      </c>
      <c r="E28" s="68">
        <v>1</v>
      </c>
      <c r="F28" s="71" t="s">
        <v>348</v>
      </c>
      <c r="G28" s="71" t="s">
        <v>349</v>
      </c>
      <c r="H28" s="71" t="s">
        <v>350</v>
      </c>
      <c r="I28" s="317" t="str">
        <f t="shared" si="0"/>
        <v>Líderes de los diferentes procesos de conciliación entre áreas,    concilian saldos mensualmente de los diferentes módulos,  con el fin de realizar los ajustes correspondientes a los que hubiera lugar a través de las actas de conciliación.</v>
      </c>
      <c r="J28" s="5" t="s">
        <v>86</v>
      </c>
      <c r="K28" s="64">
        <f>+IF(J28='11 FORMULAS'!$E$4,'11 FORMULAS'!$F$4,IF(J28='11 FORMULAS'!$E$5,'11 FORMULAS'!$F$5,IF(J28='11 FORMULAS'!$E$6,'11 FORMULAS'!$F$6,"")))</f>
        <v>0.25</v>
      </c>
      <c r="L28" s="64" t="str">
        <f>+IF(OR(J28='11 FORMULAS'!$O$4,J28='11 FORMULAS'!$O$5),'11 FORMULAS'!$P$5,IF(J28='11 FORMULAS'!$O$6,'11 FORMULAS'!$P$6,""))</f>
        <v>Probabilidad</v>
      </c>
      <c r="M28" s="5" t="s">
        <v>75</v>
      </c>
      <c r="N28" s="64">
        <f>+IF(M28='11 FORMULAS'!$H$4,'11 FORMULAS'!$I$4,IF(M28='11 FORMULAS'!$H$5,'11 FORMULAS'!$I$5,""))</f>
        <v>0.15</v>
      </c>
      <c r="O28" s="6" t="s">
        <v>78</v>
      </c>
      <c r="P28" s="6" t="s">
        <v>80</v>
      </c>
      <c r="Q28" s="6" t="s">
        <v>83</v>
      </c>
      <c r="R28" s="332">
        <f>+IFERROR(K28+N28,"")</f>
        <v>0.4</v>
      </c>
      <c r="S28" s="332">
        <f>IF(L28='11 FORMULAS'!$P$5,C28-(C28*R28),C28)</f>
        <v>0.36</v>
      </c>
      <c r="T28" s="332">
        <f>IF(L28='11 FORMULAS'!$P$6,D28-(D28*R28),D28)</f>
        <v>0.4</v>
      </c>
      <c r="U28" s="430">
        <f>+IF(S31="","",S31)</f>
        <v>0.216</v>
      </c>
      <c r="V28" s="433">
        <f>+IF(T31="","",T31)</f>
        <v>0.4</v>
      </c>
      <c r="X28" s="328"/>
      <c r="Y28" s="329"/>
      <c r="Z28" s="329"/>
    </row>
    <row r="29" spans="1:26" ht="89.25" customHeight="1" x14ac:dyDescent="0.25">
      <c r="A29" s="437"/>
      <c r="B29" s="440"/>
      <c r="C29" s="443"/>
      <c r="D29" s="446"/>
      <c r="E29" s="69">
        <v>2</v>
      </c>
      <c r="F29" s="231" t="s">
        <v>388</v>
      </c>
      <c r="G29" s="231" t="s">
        <v>389</v>
      </c>
      <c r="H29" s="231" t="s">
        <v>390</v>
      </c>
      <c r="I29" s="318" t="str">
        <f t="shared" si="0"/>
        <v>Facturación, contabilidad, cartera y los demás subprocesos,  presentan al comité de sostenibilidad contable fichas técnicas de facturas depuradas que ya no se pueden cobrar, con el fin de depurar la cartera y depurar datos contables.</v>
      </c>
      <c r="J29" s="1" t="s">
        <v>86</v>
      </c>
      <c r="K29" s="65">
        <f>+IF(J29='11 FORMULAS'!$E$4,'11 FORMULAS'!$F$4,IF(J29='11 FORMULAS'!$E$5,'11 FORMULAS'!$F$5,IF(J29='11 FORMULAS'!$E$6,'11 FORMULAS'!$F$6,"")))</f>
        <v>0.25</v>
      </c>
      <c r="L29" s="65" t="str">
        <f>+IF(OR(J29='11 FORMULAS'!$O$4,J29='11 FORMULAS'!$O$5),'11 FORMULAS'!$P$5,IF(J29='11 FORMULAS'!$O$6,'11 FORMULAS'!$P$6,""))</f>
        <v>Probabilidad</v>
      </c>
      <c r="M29" s="1" t="s">
        <v>75</v>
      </c>
      <c r="N29" s="65">
        <f>+IF(M29='11 FORMULAS'!$H$4,'11 FORMULAS'!$I$4,IF(M29='11 FORMULAS'!$H$5,'11 FORMULAS'!$I$5,""))</f>
        <v>0.15</v>
      </c>
      <c r="O29" s="4" t="s">
        <v>78</v>
      </c>
      <c r="P29" s="4" t="s">
        <v>80</v>
      </c>
      <c r="Q29" s="4" t="s">
        <v>83</v>
      </c>
      <c r="R29" s="333">
        <f t="shared" ref="R29" si="10">+IFERROR(K29+N29,"")</f>
        <v>0.4</v>
      </c>
      <c r="S29" s="333">
        <f>IF(L29='11 FORMULAS'!$P$5,S28-(S28*R29),S28)</f>
        <v>0.216</v>
      </c>
      <c r="T29" s="333">
        <f>IF(L29='11 FORMULAS'!$P$6,T28-(T28*R29),T28)</f>
        <v>0.4</v>
      </c>
      <c r="U29" s="431"/>
      <c r="V29" s="434"/>
      <c r="X29" s="328"/>
      <c r="Y29" s="329"/>
      <c r="Z29" s="329"/>
    </row>
    <row r="30" spans="1:26" ht="29.45" customHeight="1" x14ac:dyDescent="0.25">
      <c r="A30" s="437"/>
      <c r="B30" s="440"/>
      <c r="C30" s="443"/>
      <c r="D30" s="446"/>
      <c r="E30" s="69">
        <v>3</v>
      </c>
      <c r="F30" s="231"/>
      <c r="G30" s="231"/>
      <c r="H30" s="231"/>
      <c r="I30" s="318"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3" t="str">
        <f>+IFERROR(K30+N30,"")</f>
        <v/>
      </c>
      <c r="S30" s="333">
        <f>IF(L30='11 FORMULAS'!$P$5,S29-(S29*R30),S29)</f>
        <v>0.216</v>
      </c>
      <c r="T30" s="333">
        <f>IF(L30='11 FORMULAS'!$P$6,T29-(T29*R30),T29)</f>
        <v>0.4</v>
      </c>
      <c r="U30" s="431"/>
      <c r="V30" s="434"/>
      <c r="X30" s="328"/>
      <c r="Y30" s="329"/>
      <c r="Z30" s="329"/>
    </row>
    <row r="31" spans="1:26" ht="29.45" customHeight="1" thickBot="1" x14ac:dyDescent="0.3">
      <c r="A31" s="438"/>
      <c r="B31" s="441"/>
      <c r="C31" s="444"/>
      <c r="D31" s="447"/>
      <c r="E31" s="70">
        <v>4</v>
      </c>
      <c r="F31" s="232"/>
      <c r="G31" s="232"/>
      <c r="H31" s="232"/>
      <c r="I31" s="319"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4" t="str">
        <f t="shared" ref="R31" si="11">+IFERROR(K31+N31,"")</f>
        <v/>
      </c>
      <c r="S31" s="334">
        <f>IF(L31='11 FORMULAS'!$P$5,S30-(S30*R31),S30)</f>
        <v>0.216</v>
      </c>
      <c r="T31" s="334">
        <f>IF(L31='11 FORMULAS'!$P$6,T30-(T30*R31),T30)</f>
        <v>0.4</v>
      </c>
      <c r="U31" s="432"/>
      <c r="V31" s="435"/>
    </row>
    <row r="32" spans="1:26" ht="78.75" customHeight="1" x14ac:dyDescent="0.25">
      <c r="A32" s="436" t="str">
        <f>'2 CONTEXTO E IDENTIFICACIÓN'!A15</f>
        <v>M1 - R7</v>
      </c>
      <c r="B32" s="439" t="str">
        <f>+'2 CONTEXTO E IDENTIFICACIÓN'!E15</f>
        <v xml:space="preserve">Posibilidad de pérdida Económica por indisponibilidad en el costeo de los servicios ofertados por el HUDN, debido a indisponibilidad tecnologica que permite realizar calculo de costeos, ausencia  de apoyo en el área asistencial y tecnologia que no se haya prestado y se requiera contratar, </v>
      </c>
      <c r="C32" s="442">
        <f>+'3 PROBABIL E IMPACTO INHERENTE'!E15</f>
        <v>0.4</v>
      </c>
      <c r="D32" s="445">
        <f>+'3 PROBABIL E IMPACTO INHERENTE'!M15</f>
        <v>0.4</v>
      </c>
      <c r="E32" s="68">
        <v>1</v>
      </c>
      <c r="F32" s="71" t="s">
        <v>351</v>
      </c>
      <c r="G32" s="71" t="s">
        <v>352</v>
      </c>
      <c r="H32" s="71" t="s">
        <v>353</v>
      </c>
      <c r="I32" s="317" t="str">
        <f t="shared" si="0"/>
        <v>Profesional universitario de costos, realiza visita al área asistencial cada que haya demanda de solicitud de tecnologia,   con el fin de trabajar conjuntamente en los dos items basicos (mano de obra y suministros)</v>
      </c>
      <c r="J32" s="5" t="s">
        <v>86</v>
      </c>
      <c r="K32" s="64">
        <f>+IF(J32='11 FORMULAS'!$E$4,'11 FORMULAS'!$F$4,IF(J32='11 FORMULAS'!$E$5,'11 FORMULAS'!$F$5,IF(J32='11 FORMULAS'!$E$6,'11 FORMULAS'!$F$6,"")))</f>
        <v>0.25</v>
      </c>
      <c r="L32" s="64" t="str">
        <f>+IF(OR(J32='11 FORMULAS'!$O$4,J32='11 FORMULAS'!$O$5),'11 FORMULAS'!$P$5,IF(J32='11 FORMULAS'!$O$6,'11 FORMULAS'!$P$6,""))</f>
        <v>Probabilidad</v>
      </c>
      <c r="M32" s="5" t="s">
        <v>75</v>
      </c>
      <c r="N32" s="64">
        <f>+IF(M32='11 FORMULAS'!$H$4,'11 FORMULAS'!$I$4,IF(M32='11 FORMULAS'!$H$5,'11 FORMULAS'!$I$5,""))</f>
        <v>0.15</v>
      </c>
      <c r="O32" s="6" t="s">
        <v>78</v>
      </c>
      <c r="P32" s="6" t="s">
        <v>80</v>
      </c>
      <c r="Q32" s="6" t="s">
        <v>83</v>
      </c>
      <c r="R32" s="332">
        <f>+IFERROR(K32+N32,"")</f>
        <v>0.4</v>
      </c>
      <c r="S32" s="332">
        <f>IF(L32='11 FORMULAS'!$P$5,C32-(C32*R32),C32)</f>
        <v>0.24</v>
      </c>
      <c r="T32" s="332">
        <f>IF(L32='11 FORMULAS'!$P$6,D32-(D32*R32),D32)</f>
        <v>0.4</v>
      </c>
      <c r="U32" s="430">
        <f>+IF(S35="","",S35)</f>
        <v>0.14399999999999999</v>
      </c>
      <c r="V32" s="433">
        <f>+IF(T35="","",T35)</f>
        <v>0.4</v>
      </c>
      <c r="X32" s="328"/>
      <c r="Y32" s="329"/>
      <c r="Z32" s="329"/>
    </row>
    <row r="33" spans="1:26" ht="46.5" customHeight="1" x14ac:dyDescent="0.25">
      <c r="A33" s="437"/>
      <c r="B33" s="440"/>
      <c r="C33" s="443"/>
      <c r="D33" s="446"/>
      <c r="E33" s="69">
        <v>2</v>
      </c>
      <c r="F33" s="231" t="s">
        <v>351</v>
      </c>
      <c r="G33" s="231" t="s">
        <v>354</v>
      </c>
      <c r="H33" s="231" t="s">
        <v>355</v>
      </c>
      <c r="I33" s="318" t="str">
        <f t="shared" si="0"/>
        <v>Profesional universitario de costos, controla que el costo este bien generado  por medio de comparativos de referentes tarifarios.</v>
      </c>
      <c r="J33" s="1" t="s">
        <v>86</v>
      </c>
      <c r="K33" s="65">
        <f>+IF(J33='11 FORMULAS'!$E$4,'11 FORMULAS'!$F$4,IF(J33='11 FORMULAS'!$E$5,'11 FORMULAS'!$F$5,IF(J33='11 FORMULAS'!$E$6,'11 FORMULAS'!$F$6,"")))</f>
        <v>0.25</v>
      </c>
      <c r="L33" s="65" t="str">
        <f>+IF(OR(J33='11 FORMULAS'!$O$4,J33='11 FORMULAS'!$O$5),'11 FORMULAS'!$P$5,IF(J33='11 FORMULAS'!$O$6,'11 FORMULAS'!$P$6,""))</f>
        <v>Probabilidad</v>
      </c>
      <c r="M33" s="1" t="s">
        <v>75</v>
      </c>
      <c r="N33" s="65">
        <f>+IF(M33='11 FORMULAS'!$H$4,'11 FORMULAS'!$I$4,IF(M33='11 FORMULAS'!$H$5,'11 FORMULAS'!$I$5,""))</f>
        <v>0.15</v>
      </c>
      <c r="O33" s="4" t="s">
        <v>78</v>
      </c>
      <c r="P33" s="4" t="s">
        <v>80</v>
      </c>
      <c r="Q33" s="4" t="s">
        <v>83</v>
      </c>
      <c r="R33" s="333">
        <f t="shared" ref="R33" si="12">+IFERROR(K33+N33,"")</f>
        <v>0.4</v>
      </c>
      <c r="S33" s="333">
        <f>IF(L33='11 FORMULAS'!$P$5,S32-(S32*R33),S32)</f>
        <v>0.14399999999999999</v>
      </c>
      <c r="T33" s="333">
        <f>IF(L33='11 FORMULAS'!$P$6,T32-(T32*R33),T32)</f>
        <v>0.4</v>
      </c>
      <c r="U33" s="431"/>
      <c r="V33" s="434"/>
      <c r="X33" s="328"/>
      <c r="Y33" s="329"/>
      <c r="Z33" s="329"/>
    </row>
    <row r="34" spans="1:26" ht="29.45" customHeight="1" x14ac:dyDescent="0.25">
      <c r="A34" s="437"/>
      <c r="B34" s="440"/>
      <c r="C34" s="443"/>
      <c r="D34" s="446"/>
      <c r="E34" s="69">
        <v>3</v>
      </c>
      <c r="F34" s="231"/>
      <c r="G34" s="231"/>
      <c r="H34" s="231"/>
      <c r="I34" s="318"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3" t="str">
        <f>+IFERROR(K34+N34,"")</f>
        <v/>
      </c>
      <c r="S34" s="333">
        <f>IF(L34='11 FORMULAS'!$P$5,S33-(S33*R34),S33)</f>
        <v>0.14399999999999999</v>
      </c>
      <c r="T34" s="333">
        <f>IF(L34='11 FORMULAS'!$P$6,T33-(T33*R34),T33)</f>
        <v>0.4</v>
      </c>
      <c r="U34" s="431"/>
      <c r="V34" s="434"/>
      <c r="X34" s="328"/>
      <c r="Y34" s="329"/>
      <c r="Z34" s="329"/>
    </row>
    <row r="35" spans="1:26" ht="29.45" customHeight="1" thickBot="1" x14ac:dyDescent="0.3">
      <c r="A35" s="438"/>
      <c r="B35" s="441"/>
      <c r="C35" s="444"/>
      <c r="D35" s="447"/>
      <c r="E35" s="70">
        <v>4</v>
      </c>
      <c r="F35" s="232"/>
      <c r="G35" s="232"/>
      <c r="H35" s="232"/>
      <c r="I35" s="319"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4" t="str">
        <f t="shared" ref="R35" si="13">+IFERROR(K35+N35,"")</f>
        <v/>
      </c>
      <c r="S35" s="334">
        <f>IF(L35='11 FORMULAS'!$P$5,S34-(S34*R35),S34)</f>
        <v>0.14399999999999999</v>
      </c>
      <c r="T35" s="334">
        <f>IF(L35='11 FORMULAS'!$P$6,T34-(T34*R35),T34)</f>
        <v>0.4</v>
      </c>
      <c r="U35" s="432"/>
      <c r="V35" s="435"/>
    </row>
    <row r="36" spans="1:26" ht="119.25" customHeight="1" x14ac:dyDescent="0.25">
      <c r="A36" s="436" t="str">
        <f>'2 CONTEXTO E IDENTIFICACIÓN'!A16</f>
        <v>M1 - R8</v>
      </c>
      <c r="B36" s="439" t="str">
        <f>+'2 CONTEXTO E IDENTIFICACIÓN'!E16</f>
        <v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v>
      </c>
      <c r="C36" s="442">
        <f>+'3 PROBABIL E IMPACTO INHERENTE'!E16</f>
        <v>0.4</v>
      </c>
      <c r="D36" s="445">
        <f>+'3 PROBABIL E IMPACTO INHERENTE'!M16</f>
        <v>0.4</v>
      </c>
      <c r="E36" s="68">
        <v>1</v>
      </c>
      <c r="F36" s="71" t="s">
        <v>356</v>
      </c>
      <c r="G36" s="71" t="s">
        <v>357</v>
      </c>
      <c r="H36" s="71" t="s">
        <v>358</v>
      </c>
      <c r="I36" s="317" t="str">
        <f t="shared" si="0"/>
        <v>Los líderes de procesos,  comparan los resultados obtenidos en valores de mano de obra, gasto general y suministros entre los módulos,  con el fin de identificar si la interfaz de la información es igual en los módulos. En caso de presentarse diferencias en afectación al módulo de costos se procede a buscar origen de las mismas con el soporte del ingeniero de finanzas mediante el documento de conciliación realizado.</v>
      </c>
      <c r="J36" s="5" t="s">
        <v>87</v>
      </c>
      <c r="K36" s="64">
        <f>+IF(J36='11 FORMULAS'!$E$4,'11 FORMULAS'!$F$4,IF(J36='11 FORMULAS'!$E$5,'11 FORMULAS'!$F$5,IF(J36='11 FORMULAS'!$E$6,'11 FORMULAS'!$F$6,"")))</f>
        <v>0.15</v>
      </c>
      <c r="L36" s="64" t="str">
        <f>+IF(OR(J36='11 FORMULAS'!$O$4,J36='11 FORMULAS'!$O$5),'11 FORMULAS'!$P$5,IF(J36='11 FORMULAS'!$O$6,'11 FORMULAS'!$P$6,""))</f>
        <v>Probabilidad</v>
      </c>
      <c r="M36" s="5" t="s">
        <v>75</v>
      </c>
      <c r="N36" s="64">
        <f>+IF(M36='11 FORMULAS'!$H$4,'11 FORMULAS'!$I$4,IF(M36='11 FORMULAS'!$H$5,'11 FORMULAS'!$I$5,""))</f>
        <v>0.15</v>
      </c>
      <c r="O36" s="6" t="s">
        <v>78</v>
      </c>
      <c r="P36" s="6" t="s">
        <v>80</v>
      </c>
      <c r="Q36" s="6" t="s">
        <v>83</v>
      </c>
      <c r="R36" s="332">
        <f>+IFERROR(K36+N36,"")</f>
        <v>0.3</v>
      </c>
      <c r="S36" s="332">
        <f>IF(L36='11 FORMULAS'!$P$5,C36-(C36*R36),C36)</f>
        <v>0.28000000000000003</v>
      </c>
      <c r="T36" s="332">
        <f>IF(L36='11 FORMULAS'!$P$6,D36-(D36*R36),D36)</f>
        <v>0.4</v>
      </c>
      <c r="U36" s="430">
        <f>+IF(S39="","",S39)</f>
        <v>0.28000000000000003</v>
      </c>
      <c r="V36" s="433">
        <f>+IF(T39="","",T39)</f>
        <v>0.4</v>
      </c>
      <c r="X36" s="328"/>
      <c r="Y36" s="329"/>
      <c r="Z36" s="329"/>
    </row>
    <row r="37" spans="1:26" ht="29.45" customHeight="1" x14ac:dyDescent="0.25">
      <c r="A37" s="437"/>
      <c r="B37" s="440"/>
      <c r="C37" s="443"/>
      <c r="D37" s="446"/>
      <c r="E37" s="69">
        <v>2</v>
      </c>
      <c r="F37" s="231"/>
      <c r="G37" s="231"/>
      <c r="H37" s="231"/>
      <c r="I37" s="318"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3" t="str">
        <f t="shared" ref="R37" si="14">+IFERROR(K37+N37,"")</f>
        <v/>
      </c>
      <c r="S37" s="333">
        <f>IF(L37='11 FORMULAS'!$P$5,S36-(S36*R37),S36)</f>
        <v>0.28000000000000003</v>
      </c>
      <c r="T37" s="333">
        <f>IF(L37='11 FORMULAS'!$P$6,T36-(T36*R37),T36)</f>
        <v>0.4</v>
      </c>
      <c r="U37" s="431"/>
      <c r="V37" s="434"/>
      <c r="X37" s="328"/>
      <c r="Y37" s="329"/>
      <c r="Z37" s="329"/>
    </row>
    <row r="38" spans="1:26" ht="29.45" customHeight="1" x14ac:dyDescent="0.25">
      <c r="A38" s="437"/>
      <c r="B38" s="440"/>
      <c r="C38" s="443"/>
      <c r="D38" s="446"/>
      <c r="E38" s="69">
        <v>3</v>
      </c>
      <c r="F38" s="231"/>
      <c r="G38" s="231"/>
      <c r="H38" s="231"/>
      <c r="I38" s="318"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3" t="str">
        <f>+IFERROR(K38+N38,"")</f>
        <v/>
      </c>
      <c r="S38" s="333">
        <f>IF(L38='11 FORMULAS'!$P$5,S37-(S37*R38),S37)</f>
        <v>0.28000000000000003</v>
      </c>
      <c r="T38" s="333">
        <f>IF(L38='11 FORMULAS'!$P$6,T37-(T37*R38),T37)</f>
        <v>0.4</v>
      </c>
      <c r="U38" s="431"/>
      <c r="V38" s="434"/>
      <c r="X38" s="328"/>
      <c r="Y38" s="329"/>
      <c r="Z38" s="329"/>
    </row>
    <row r="39" spans="1:26" ht="29.45" customHeight="1" thickBot="1" x14ac:dyDescent="0.3">
      <c r="A39" s="438"/>
      <c r="B39" s="441"/>
      <c r="C39" s="444"/>
      <c r="D39" s="447"/>
      <c r="E39" s="70">
        <v>4</v>
      </c>
      <c r="F39" s="232"/>
      <c r="G39" s="232"/>
      <c r="H39" s="232"/>
      <c r="I39" s="319"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4" t="str">
        <f t="shared" ref="R39" si="15">+IFERROR(K39+N39,"")</f>
        <v/>
      </c>
      <c r="S39" s="334">
        <f>IF(L39='11 FORMULAS'!$P$5,S38-(S38*R39),S38)</f>
        <v>0.28000000000000003</v>
      </c>
      <c r="T39" s="334">
        <f>IF(L39='11 FORMULAS'!$P$6,T38-(T38*R39),T38)</f>
        <v>0.4</v>
      </c>
      <c r="U39" s="432"/>
      <c r="V39" s="435"/>
    </row>
    <row r="40" spans="1:26" ht="131.25" customHeight="1" x14ac:dyDescent="0.25">
      <c r="A40" s="436" t="str">
        <f>'2 CONTEXTO E IDENTIFICACIÓN'!A17</f>
        <v>M1 - R9</v>
      </c>
      <c r="B40" s="439" t="str">
        <f>+'2 CONTEXTO E IDENTIFICACIÓN'!E17</f>
        <v xml:space="preserve">Posibilidad de pérdida Económica y Reputacional por bajo nivel de liquidez,  debido a la demora en pagos de EPS, bajo recaudo de cartera y alto índice de cuentas por pagar </v>
      </c>
      <c r="C40" s="442">
        <f>+'3 PROBABIL E IMPACTO INHERENTE'!E17</f>
        <v>0.4</v>
      </c>
      <c r="D40" s="445">
        <f>+'3 PROBABIL E IMPACTO INHERENTE'!M17</f>
        <v>0.4</v>
      </c>
      <c r="E40" s="68">
        <v>1</v>
      </c>
      <c r="F40" s="71" t="s">
        <v>391</v>
      </c>
      <c r="G40" s="71" t="s">
        <v>392</v>
      </c>
      <c r="H40" s="71" t="s">
        <v>393</v>
      </c>
      <c r="I40" s="317" t="str">
        <f t="shared" ref="I40:I71" si="16">+CONCATENATE(F40," ",G40," ",H40)</f>
        <v xml:space="preserve">Profesional Universitario de Tesorería, revisa flujo efectivo, boletín de tesorería, conciliación de recaudo y listado de proveedores de tesorería, con el fin de analizar el flujo y obligaciones que se van a respaldar, permitiendo la tomar de decisiones financieras.     </v>
      </c>
      <c r="J40" s="5" t="s">
        <v>86</v>
      </c>
      <c r="K40" s="64">
        <f>+IF(J40='11 FORMULAS'!$E$4,'11 FORMULAS'!$F$4,IF(J40='11 FORMULAS'!$E$5,'11 FORMULAS'!$F$5,IF(J40='11 FORMULAS'!$E$6,'11 FORMULAS'!$F$6,"")))</f>
        <v>0.25</v>
      </c>
      <c r="L40" s="64" t="str">
        <f>+IF(OR(J40='11 FORMULAS'!$O$4,J40='11 FORMULAS'!$O$5),'11 FORMULAS'!$P$5,IF(J40='11 FORMULAS'!$O$6,'11 FORMULAS'!$P$6,""))</f>
        <v>Probabilidad</v>
      </c>
      <c r="M40" s="5" t="s">
        <v>75</v>
      </c>
      <c r="N40" s="64">
        <f>+IF(M40='11 FORMULAS'!$H$4,'11 FORMULAS'!$I$4,IF(M40='11 FORMULAS'!$H$5,'11 FORMULAS'!$I$5,""))</f>
        <v>0.15</v>
      </c>
      <c r="O40" s="6" t="s">
        <v>78</v>
      </c>
      <c r="P40" s="6" t="s">
        <v>80</v>
      </c>
      <c r="Q40" s="6" t="s">
        <v>83</v>
      </c>
      <c r="R40" s="332">
        <f>+IFERROR(K40+N40,"")</f>
        <v>0.4</v>
      </c>
      <c r="S40" s="332">
        <f>IF(L40='11 FORMULAS'!$P$5,C40-(C40*R40),C40)</f>
        <v>0.24</v>
      </c>
      <c r="T40" s="332">
        <f>IF(L40='11 FORMULAS'!$P$6,D40-(D40*R40),D40)</f>
        <v>0.4</v>
      </c>
      <c r="U40" s="430">
        <f>+IF(S43="","",S43)</f>
        <v>0.24</v>
      </c>
      <c r="V40" s="433">
        <f>+IF(T43="","",T43)</f>
        <v>0.4</v>
      </c>
      <c r="X40" s="328"/>
      <c r="Y40" s="329"/>
      <c r="Z40" s="329"/>
    </row>
    <row r="41" spans="1:26" ht="29.45" customHeight="1" x14ac:dyDescent="0.25">
      <c r="A41" s="437"/>
      <c r="B41" s="440"/>
      <c r="C41" s="443"/>
      <c r="D41" s="446"/>
      <c r="E41" s="69">
        <v>2</v>
      </c>
      <c r="F41" s="231"/>
      <c r="G41" s="231"/>
      <c r="H41" s="231"/>
      <c r="I41" s="318"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3" t="str">
        <f t="shared" ref="R41" si="17">+IFERROR(K41+N41,"")</f>
        <v/>
      </c>
      <c r="S41" s="333">
        <f>IF(L41='11 FORMULAS'!$P$5,S40-(S40*R41),S40)</f>
        <v>0.24</v>
      </c>
      <c r="T41" s="333">
        <f>IF(L41='11 FORMULAS'!$P$6,T40-(T40*R41),T40)</f>
        <v>0.4</v>
      </c>
      <c r="U41" s="431"/>
      <c r="V41" s="434"/>
      <c r="X41" s="328"/>
      <c r="Y41" s="329"/>
      <c r="Z41" s="329"/>
    </row>
    <row r="42" spans="1:26" ht="29.45" customHeight="1" x14ac:dyDescent="0.25">
      <c r="A42" s="437"/>
      <c r="B42" s="440"/>
      <c r="C42" s="443"/>
      <c r="D42" s="446"/>
      <c r="E42" s="69">
        <v>3</v>
      </c>
      <c r="F42" s="231"/>
      <c r="G42" s="231"/>
      <c r="H42" s="231"/>
      <c r="I42" s="318"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3" t="str">
        <f>+IFERROR(K42+N42,"")</f>
        <v/>
      </c>
      <c r="S42" s="333">
        <f>IF(L42='11 FORMULAS'!$P$5,S41-(S41*R42),S41)</f>
        <v>0.24</v>
      </c>
      <c r="T42" s="333">
        <f>IF(L42='11 FORMULAS'!$P$6,T41-(T41*R42),T41)</f>
        <v>0.4</v>
      </c>
      <c r="U42" s="431"/>
      <c r="V42" s="434"/>
      <c r="X42" s="328"/>
      <c r="Y42" s="329"/>
      <c r="Z42" s="329"/>
    </row>
    <row r="43" spans="1:26" ht="29.45" customHeight="1" thickBot="1" x14ac:dyDescent="0.3">
      <c r="A43" s="438"/>
      <c r="B43" s="441"/>
      <c r="C43" s="444"/>
      <c r="D43" s="447"/>
      <c r="E43" s="70">
        <v>4</v>
      </c>
      <c r="F43" s="232"/>
      <c r="G43" s="232"/>
      <c r="H43" s="232"/>
      <c r="I43" s="319"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4" t="str">
        <f t="shared" ref="R43" si="18">+IFERROR(K43+N43,"")</f>
        <v/>
      </c>
      <c r="S43" s="334">
        <f>IF(L43='11 FORMULAS'!$P$5,S42-(S42*R43),S42)</f>
        <v>0.24</v>
      </c>
      <c r="T43" s="334">
        <f>IF(L43='11 FORMULAS'!$P$6,T42-(T42*R43),T42)</f>
        <v>0.4</v>
      </c>
      <c r="U43" s="432"/>
      <c r="V43" s="435"/>
    </row>
    <row r="44" spans="1:26" ht="98.25" customHeight="1" x14ac:dyDescent="0.25">
      <c r="A44" s="436" t="str">
        <f>'2 CONTEXTO E IDENTIFICACIÓN'!A18</f>
        <v>M1 - R10</v>
      </c>
      <c r="B44" s="439" t="str">
        <f>+'2 CONTEXTO E IDENTIFICACIÓN'!E18</f>
        <v>Posibilidad de pérdida Económica y Reputacional por inconsistencias en arqueo, debido a errores humanos, fallas en el sistema y jineteo.</v>
      </c>
      <c r="C44" s="442">
        <f>+'3 PROBABIL E IMPACTO INHERENTE'!E18</f>
        <v>0.6</v>
      </c>
      <c r="D44" s="445">
        <f>+'3 PROBABIL E IMPACTO INHERENTE'!M18</f>
        <v>0.4</v>
      </c>
      <c r="E44" s="68">
        <v>1</v>
      </c>
      <c r="F44" s="71" t="s">
        <v>359</v>
      </c>
      <c r="G44" s="71" t="s">
        <v>360</v>
      </c>
      <c r="H44" s="71" t="s">
        <v>361</v>
      </c>
      <c r="I44" s="317" t="str">
        <f t="shared" si="16"/>
        <v>Tesorero general,  realiza el arqueo diario a caja general, arqueo periódico a fondos fijos, auditoría de CIG y arqueo de contabilidad,   el cual se realiza diariamente con el fin de recolectar el dinero para alistar las consignaciones en el banco a través del listado de dinámica gerencial. Lo anterior permite la toma de decisiones financieras acertadas.</v>
      </c>
      <c r="J44" s="5" t="s">
        <v>86</v>
      </c>
      <c r="K44" s="64">
        <f>+IF(J44='11 FORMULAS'!$E$4,'11 FORMULAS'!$F$4,IF(J44='11 FORMULAS'!$E$5,'11 FORMULAS'!$F$5,IF(J44='11 FORMULAS'!$E$6,'11 FORMULAS'!$F$6,"")))</f>
        <v>0.25</v>
      </c>
      <c r="L44" s="64" t="str">
        <f>+IF(OR(J44='11 FORMULAS'!$O$4,J44='11 FORMULAS'!$O$5),'11 FORMULAS'!$P$5,IF(J44='11 FORMULAS'!$O$6,'11 FORMULAS'!$P$6,""))</f>
        <v>Probabilidad</v>
      </c>
      <c r="M44" s="5" t="s">
        <v>75</v>
      </c>
      <c r="N44" s="64">
        <f>+IF(M44='11 FORMULAS'!$H$4,'11 FORMULAS'!$I$4,IF(M44='11 FORMULAS'!$H$5,'11 FORMULAS'!$I$5,""))</f>
        <v>0.15</v>
      </c>
      <c r="O44" s="6" t="s">
        <v>78</v>
      </c>
      <c r="P44" s="6" t="s">
        <v>80</v>
      </c>
      <c r="Q44" s="6" t="s">
        <v>83</v>
      </c>
      <c r="R44" s="332">
        <f>+IFERROR(K44+N44,"")</f>
        <v>0.4</v>
      </c>
      <c r="S44" s="332">
        <f>IF(L44='11 FORMULAS'!$P$5,C44-(C44*R44),C44)</f>
        <v>0.36</v>
      </c>
      <c r="T44" s="332">
        <f>IF(L44='11 FORMULAS'!$P$6,D44-(D44*R44),D44)</f>
        <v>0.4</v>
      </c>
      <c r="U44" s="430">
        <f>+IF(S47="","",S47)</f>
        <v>0.36</v>
      </c>
      <c r="V44" s="433">
        <f>+IF(T47="","",T47)</f>
        <v>0.4</v>
      </c>
      <c r="X44" s="328"/>
      <c r="Y44" s="329"/>
      <c r="Z44" s="329"/>
    </row>
    <row r="45" spans="1:26" ht="29.45" customHeight="1" x14ac:dyDescent="0.25">
      <c r="A45" s="437"/>
      <c r="B45" s="440"/>
      <c r="C45" s="443"/>
      <c r="D45" s="446"/>
      <c r="E45" s="69">
        <v>2</v>
      </c>
      <c r="F45" s="231"/>
      <c r="G45" s="231"/>
      <c r="H45" s="231"/>
      <c r="I45" s="318"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3" t="str">
        <f t="shared" ref="R45" si="19">+IFERROR(K45+N45,"")</f>
        <v/>
      </c>
      <c r="S45" s="333">
        <f>IF(L45='11 FORMULAS'!$P$5,S44-(S44*R45),S44)</f>
        <v>0.36</v>
      </c>
      <c r="T45" s="333">
        <f>IF(L45='11 FORMULAS'!$P$6,T44-(T44*R45),T44)</f>
        <v>0.4</v>
      </c>
      <c r="U45" s="431"/>
      <c r="V45" s="434"/>
      <c r="X45" s="328"/>
      <c r="Y45" s="329"/>
      <c r="Z45" s="329"/>
    </row>
    <row r="46" spans="1:26" ht="29.45" customHeight="1" x14ac:dyDescent="0.25">
      <c r="A46" s="437"/>
      <c r="B46" s="440"/>
      <c r="C46" s="443"/>
      <c r="D46" s="446"/>
      <c r="E46" s="69">
        <v>3</v>
      </c>
      <c r="F46" s="231"/>
      <c r="G46" s="231"/>
      <c r="H46" s="231"/>
      <c r="I46" s="318"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3" t="str">
        <f>+IFERROR(K46+N46,"")</f>
        <v/>
      </c>
      <c r="S46" s="333">
        <f>IF(L46='11 FORMULAS'!$P$5,S45-(S45*R46),S45)</f>
        <v>0.36</v>
      </c>
      <c r="T46" s="333">
        <f>IF(L46='11 FORMULAS'!$P$6,T45-(T45*R46),T45)</f>
        <v>0.4</v>
      </c>
      <c r="U46" s="431"/>
      <c r="V46" s="434"/>
      <c r="X46" s="328"/>
      <c r="Y46" s="329"/>
      <c r="Z46" s="329"/>
    </row>
    <row r="47" spans="1:26" ht="29.45" customHeight="1" thickBot="1" x14ac:dyDescent="0.3">
      <c r="A47" s="438"/>
      <c r="B47" s="441"/>
      <c r="C47" s="444"/>
      <c r="D47" s="447"/>
      <c r="E47" s="70">
        <v>4</v>
      </c>
      <c r="F47" s="232"/>
      <c r="G47" s="232"/>
      <c r="H47" s="232"/>
      <c r="I47" s="319"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4" t="str">
        <f t="shared" ref="R47" si="20">+IFERROR(K47+N47,"")</f>
        <v/>
      </c>
      <c r="S47" s="334">
        <f>IF(L47='11 FORMULAS'!$P$5,S46-(S46*R47),S46)</f>
        <v>0.36</v>
      </c>
      <c r="T47" s="334">
        <f>IF(L47='11 FORMULAS'!$P$6,T46-(T46*R47),T46)</f>
        <v>0.4</v>
      </c>
      <c r="U47" s="432"/>
      <c r="V47" s="435"/>
    </row>
    <row r="48" spans="1:26" ht="125.25" customHeight="1" x14ac:dyDescent="0.25">
      <c r="A48" s="436" t="str">
        <f>'2 CONTEXTO E IDENTIFICACIÓN'!A19</f>
        <v>M2 - R1</v>
      </c>
      <c r="B48" s="439" t="str">
        <f>+'2 CONTEXTO E IDENTIFICACIÓN'!E19</f>
        <v>Posibilidad de pérdida Económica y Reputacional por introducción de recursos de narcotráfico y terrorismo en la organización,  debido a fallas en el proceso SARLAFT.</v>
      </c>
      <c r="C48" s="442">
        <f>+'3 PROBABIL E IMPACTO INHERENTE'!E19</f>
        <v>0.6</v>
      </c>
      <c r="D48" s="445">
        <f>+'3 PROBABIL E IMPACTO INHERENTE'!M19</f>
        <v>0.6</v>
      </c>
      <c r="E48" s="68">
        <v>1</v>
      </c>
      <c r="F48" s="71" t="s">
        <v>366</v>
      </c>
      <c r="G48" s="71" t="s">
        <v>367</v>
      </c>
      <c r="H48" s="71" t="s">
        <v>368</v>
      </c>
      <c r="I48" s="317" t="str">
        <f t="shared" si="16"/>
        <v>Responsable del área de tesorería en conjunto con el asesor de la Oficina de Planeación generan acta 14112019 de reportes para SARLAFT, los 5 primeros días de cada mes tesorería envía al asesor de la Oficina de Planeación el formulario único de conocimiento SARLAFT (FRTES-011) de los pagos en efectivo por montos superiores a 5 millones por usuario,  en caso de no enviar dichos reportes acarrearía investigación para el responsable del proceso.</v>
      </c>
      <c r="J48" s="5" t="s">
        <v>86</v>
      </c>
      <c r="K48" s="64">
        <f>+IF(J48='11 FORMULAS'!$E$4,'11 FORMULAS'!$F$4,IF(J48='11 FORMULAS'!$E$5,'11 FORMULAS'!$F$5,IF(J48='11 FORMULAS'!$E$6,'11 FORMULAS'!$F$6,"")))</f>
        <v>0.25</v>
      </c>
      <c r="L48" s="64" t="str">
        <f>+IF(OR(J48='11 FORMULAS'!$O$4,J48='11 FORMULAS'!$O$5),'11 FORMULAS'!$P$5,IF(J48='11 FORMULAS'!$O$6,'11 FORMULAS'!$P$6,""))</f>
        <v>Probabilidad</v>
      </c>
      <c r="M48" s="5" t="s">
        <v>75</v>
      </c>
      <c r="N48" s="64">
        <f>+IF(M48='11 FORMULAS'!$H$4,'11 FORMULAS'!$I$4,IF(M48='11 FORMULAS'!$H$5,'11 FORMULAS'!$I$5,""))</f>
        <v>0.15</v>
      </c>
      <c r="O48" s="6" t="s">
        <v>78</v>
      </c>
      <c r="P48" s="6" t="s">
        <v>80</v>
      </c>
      <c r="Q48" s="6" t="s">
        <v>83</v>
      </c>
      <c r="R48" s="332">
        <f>+IFERROR(K48+N48,"")</f>
        <v>0.4</v>
      </c>
      <c r="S48" s="332">
        <f>IF(L48='11 FORMULAS'!$P$5,C48-(C48*R48),C48)</f>
        <v>0.36</v>
      </c>
      <c r="T48" s="332">
        <f>IF(L48='11 FORMULAS'!$P$6,D48-(D48*R48),D48)</f>
        <v>0.6</v>
      </c>
      <c r="U48" s="430">
        <f>+IF(S51="","",S51)</f>
        <v>0.36</v>
      </c>
      <c r="V48" s="433">
        <f>+IF(T51="","",T51)</f>
        <v>0.6</v>
      </c>
      <c r="X48" s="328"/>
      <c r="Y48" s="329"/>
      <c r="Z48" s="329"/>
    </row>
    <row r="49" spans="1:26" ht="29.45" customHeight="1" x14ac:dyDescent="0.25">
      <c r="A49" s="437"/>
      <c r="B49" s="440"/>
      <c r="C49" s="443"/>
      <c r="D49" s="446"/>
      <c r="E49" s="69">
        <v>2</v>
      </c>
      <c r="F49" s="231"/>
      <c r="G49" s="231"/>
      <c r="H49" s="231"/>
      <c r="I49" s="318"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3" t="str">
        <f t="shared" ref="R49" si="21">+IFERROR(K49+N49,"")</f>
        <v/>
      </c>
      <c r="S49" s="333">
        <f>IF(L49='11 FORMULAS'!$P$5,S48-(S48*R49),S48)</f>
        <v>0.36</v>
      </c>
      <c r="T49" s="333">
        <f>IF(L49='11 FORMULAS'!$P$6,T48-(T48*R49),T48)</f>
        <v>0.6</v>
      </c>
      <c r="U49" s="431"/>
      <c r="V49" s="434"/>
      <c r="X49" s="328"/>
      <c r="Y49" s="329"/>
      <c r="Z49" s="329"/>
    </row>
    <row r="50" spans="1:26" ht="29.45" customHeight="1" x14ac:dyDescent="0.25">
      <c r="A50" s="437"/>
      <c r="B50" s="440"/>
      <c r="C50" s="443"/>
      <c r="D50" s="446"/>
      <c r="E50" s="69">
        <v>3</v>
      </c>
      <c r="F50" s="231"/>
      <c r="G50" s="231"/>
      <c r="H50" s="231"/>
      <c r="I50" s="318"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3" t="str">
        <f>+IFERROR(K50+N50,"")</f>
        <v/>
      </c>
      <c r="S50" s="333">
        <f>IF(L50='11 FORMULAS'!$P$5,S49-(S49*R50),S49)</f>
        <v>0.36</v>
      </c>
      <c r="T50" s="333">
        <f>IF(L50='11 FORMULAS'!$P$6,T49-(T49*R50),T49)</f>
        <v>0.6</v>
      </c>
      <c r="U50" s="431"/>
      <c r="V50" s="434"/>
      <c r="X50" s="328"/>
      <c r="Y50" s="329"/>
      <c r="Z50" s="329"/>
    </row>
    <row r="51" spans="1:26" ht="29.45" customHeight="1" thickBot="1" x14ac:dyDescent="0.3">
      <c r="A51" s="438"/>
      <c r="B51" s="441"/>
      <c r="C51" s="444"/>
      <c r="D51" s="447"/>
      <c r="E51" s="70">
        <v>4</v>
      </c>
      <c r="F51" s="232"/>
      <c r="G51" s="232"/>
      <c r="H51" s="232"/>
      <c r="I51" s="319"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4" t="str">
        <f t="shared" ref="R51" si="22">+IFERROR(K51+N51,"")</f>
        <v/>
      </c>
      <c r="S51" s="334">
        <f>IF(L51='11 FORMULAS'!$P$5,S50-(S50*R51),S50)</f>
        <v>0.36</v>
      </c>
      <c r="T51" s="334">
        <f>IF(L51='11 FORMULAS'!$P$6,T50-(T50*R51),T50)</f>
        <v>0.6</v>
      </c>
      <c r="U51" s="432"/>
      <c r="V51" s="435"/>
    </row>
    <row r="52" spans="1:26" ht="57" x14ac:dyDescent="0.25">
      <c r="A52" s="436" t="str">
        <f>'2 CONTEXTO E IDENTIFICACIÓN'!A20</f>
        <v>M2 - R2</v>
      </c>
      <c r="B52" s="439" t="str">
        <f>+'2 CONTEXTO E IDENTIFICACIÓN'!E20</f>
        <v>Posibilidad de pérdida Económica por insuficiencia en la depuración contable permanente y sostenible para reflejar la realidad financiera, económica y social conforme a la normatividad contable vigente,  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v>
      </c>
      <c r="C52" s="442">
        <f>+'3 PROBABIL E IMPACTO INHERENTE'!E20</f>
        <v>0.6</v>
      </c>
      <c r="D52" s="445">
        <f>+'3 PROBABIL E IMPACTO INHERENTE'!M20</f>
        <v>0.4</v>
      </c>
      <c r="E52" s="68">
        <v>1</v>
      </c>
      <c r="F52" s="71" t="s">
        <v>396</v>
      </c>
      <c r="G52" s="71" t="s">
        <v>397</v>
      </c>
      <c r="H52" s="71" t="s">
        <v>398</v>
      </c>
      <c r="I52" s="317" t="str">
        <f t="shared" si="16"/>
        <v>Comité de sostenibilidad contable, evalúa y aprueba las fichas técnicas para depuración presentadas por los diferentes subprocesos, con el fin de tener razonabilidad en las cifras de los estados financieros.</v>
      </c>
      <c r="J52" s="5" t="s">
        <v>88</v>
      </c>
      <c r="K52" s="64">
        <f>+IF(J52='11 FORMULAS'!$E$4,'11 FORMULAS'!$F$4,IF(J52='11 FORMULAS'!$E$5,'11 FORMULAS'!$F$5,IF(J52='11 FORMULAS'!$E$6,'11 FORMULAS'!$F$6,"")))</f>
        <v>0.1</v>
      </c>
      <c r="L52" s="64" t="str">
        <f>+IF(OR(J52='11 FORMULAS'!$O$4,J52='11 FORMULAS'!$O$5),'11 FORMULAS'!$P$5,IF(J52='11 FORMULAS'!$O$6,'11 FORMULAS'!$P$6,""))</f>
        <v>Impacto</v>
      </c>
      <c r="M52" s="5" t="s">
        <v>75</v>
      </c>
      <c r="N52" s="64">
        <f>+IF(M52='11 FORMULAS'!$H$4,'11 FORMULAS'!$I$4,IF(M52='11 FORMULAS'!$H$5,'11 FORMULAS'!$I$5,""))</f>
        <v>0.15</v>
      </c>
      <c r="O52" s="6" t="s">
        <v>78</v>
      </c>
      <c r="P52" s="6" t="s">
        <v>80</v>
      </c>
      <c r="Q52" s="6" t="s">
        <v>83</v>
      </c>
      <c r="R52" s="332">
        <f>+IFERROR(K52+N52,"")</f>
        <v>0.25</v>
      </c>
      <c r="S52" s="332">
        <f>IF(L52='11 FORMULAS'!$P$5,C52-(C52*R52),C52)</f>
        <v>0.6</v>
      </c>
      <c r="T52" s="332">
        <f>IF(L52='11 FORMULAS'!$P$6,D52-(D52*R52),D52)</f>
        <v>0.30000000000000004</v>
      </c>
      <c r="U52" s="430">
        <f>+IF(S55="","",S55)</f>
        <v>0.42</v>
      </c>
      <c r="V52" s="433">
        <f>+IF(T55="","",T55)</f>
        <v>0.30000000000000004</v>
      </c>
      <c r="X52" s="328"/>
      <c r="Y52" s="329"/>
      <c r="Z52" s="329"/>
    </row>
    <row r="53" spans="1:26" ht="57" x14ac:dyDescent="0.25">
      <c r="A53" s="437"/>
      <c r="B53" s="440"/>
      <c r="C53" s="443"/>
      <c r="D53" s="446"/>
      <c r="E53" s="69">
        <v>2</v>
      </c>
      <c r="F53" s="231" t="s">
        <v>399</v>
      </c>
      <c r="G53" s="231" t="s">
        <v>400</v>
      </c>
      <c r="H53" s="231" t="s">
        <v>401</v>
      </c>
      <c r="I53" s="318" t="str">
        <f t="shared" si="16"/>
        <v>Profesionales de contabilidad, realizan conciliación con los diferentes módulos del sistema de información, con el fin de identificar posibles diferencias, su origen y realizar los ajustes correspondientes.</v>
      </c>
      <c r="J53" s="1" t="s">
        <v>87</v>
      </c>
      <c r="K53" s="65">
        <f>+IF(J53='11 FORMULAS'!$E$4,'11 FORMULAS'!$F$4,IF(J53='11 FORMULAS'!$E$5,'11 FORMULAS'!$F$5,IF(J53='11 FORMULAS'!$E$6,'11 FORMULAS'!$F$6,"")))</f>
        <v>0.15</v>
      </c>
      <c r="L53" s="65" t="str">
        <f>+IF(OR(J53='11 FORMULAS'!$O$4,J53='11 FORMULAS'!$O$5),'11 FORMULAS'!$P$5,IF(J53='11 FORMULAS'!$O$6,'11 FORMULAS'!$P$6,""))</f>
        <v>Probabilidad</v>
      </c>
      <c r="M53" s="1" t="s">
        <v>75</v>
      </c>
      <c r="N53" s="65">
        <f>+IF(M53='11 FORMULAS'!$H$4,'11 FORMULAS'!$I$4,IF(M53='11 FORMULAS'!$H$5,'11 FORMULAS'!$I$5,""))</f>
        <v>0.15</v>
      </c>
      <c r="O53" s="4" t="s">
        <v>78</v>
      </c>
      <c r="P53" s="4" t="s">
        <v>80</v>
      </c>
      <c r="Q53" s="4" t="s">
        <v>83</v>
      </c>
      <c r="R53" s="333">
        <f t="shared" ref="R53" si="23">+IFERROR(K53+N53,"")</f>
        <v>0.3</v>
      </c>
      <c r="S53" s="333">
        <f>IF(L53='11 FORMULAS'!$P$5,S52-(S52*R53),S52)</f>
        <v>0.42</v>
      </c>
      <c r="T53" s="333">
        <f>IF(L53='11 FORMULAS'!$P$6,T52-(T52*R53),T52)</f>
        <v>0.30000000000000004</v>
      </c>
      <c r="U53" s="431"/>
      <c r="V53" s="434"/>
      <c r="X53" s="328"/>
      <c r="Y53" s="329"/>
      <c r="Z53" s="329"/>
    </row>
    <row r="54" spans="1:26" ht="29.45" customHeight="1" x14ac:dyDescent="0.25">
      <c r="A54" s="437"/>
      <c r="B54" s="440"/>
      <c r="C54" s="443"/>
      <c r="D54" s="446"/>
      <c r="E54" s="69">
        <v>3</v>
      </c>
      <c r="F54" s="231"/>
      <c r="G54" s="231"/>
      <c r="H54" s="231"/>
      <c r="I54" s="318"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3" t="str">
        <f>+IFERROR(K54+N54,"")</f>
        <v/>
      </c>
      <c r="S54" s="333">
        <f>IF(L54='11 FORMULAS'!$P$5,S53-(S53*R54),S53)</f>
        <v>0.42</v>
      </c>
      <c r="T54" s="333">
        <f>IF(L54='11 FORMULAS'!$P$6,T53-(T53*R54),T53)</f>
        <v>0.30000000000000004</v>
      </c>
      <c r="U54" s="431"/>
      <c r="V54" s="434"/>
      <c r="X54" s="328"/>
      <c r="Y54" s="329"/>
      <c r="Z54" s="329"/>
    </row>
    <row r="55" spans="1:26" ht="29.45" customHeight="1" thickBot="1" x14ac:dyDescent="0.3">
      <c r="A55" s="438"/>
      <c r="B55" s="441"/>
      <c r="C55" s="444"/>
      <c r="D55" s="447"/>
      <c r="E55" s="70">
        <v>4</v>
      </c>
      <c r="F55" s="232"/>
      <c r="G55" s="232"/>
      <c r="H55" s="232"/>
      <c r="I55" s="319"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4" t="str">
        <f t="shared" ref="R55" si="24">+IFERROR(K55+N55,"")</f>
        <v/>
      </c>
      <c r="S55" s="334">
        <f>IF(L55='11 FORMULAS'!$P$5,S54-(S54*R55),S54)</f>
        <v>0.42</v>
      </c>
      <c r="T55" s="334">
        <f>IF(L55='11 FORMULAS'!$P$6,T54-(T54*R55),T54)</f>
        <v>0.30000000000000004</v>
      </c>
      <c r="U55" s="432"/>
      <c r="V55" s="435"/>
    </row>
    <row r="56" spans="1:26" ht="69.75" customHeight="1" x14ac:dyDescent="0.25">
      <c r="A56" s="436" t="str">
        <f>'2 CONTEXTO E IDENTIFICACIÓN'!A21</f>
        <v>M2 - R3</v>
      </c>
      <c r="B56" s="439" t="str">
        <f>+'2 CONTEXTO E IDENTIFICACIÓN'!E21</f>
        <v>Posibilidad de pérdida Económica por inoportunidad en la información suministrada por parte de las áreas respectivas,  debido a Desconocimiento de los procesos y del sistema DGH, Ausencia de planeación en procesos administrativos que retardan la entrega y registro de  información oportunamente, Omisión en los procesos de registro y trámite de la información por parte de los responsables.</v>
      </c>
      <c r="C56" s="442">
        <f>+'3 PROBABIL E IMPACTO INHERENTE'!E21</f>
        <v>0.6</v>
      </c>
      <c r="D56" s="445">
        <f>+'3 PROBABIL E IMPACTO INHERENTE'!M21</f>
        <v>0.2</v>
      </c>
      <c r="E56" s="68">
        <v>1</v>
      </c>
      <c r="F56" s="71" t="s">
        <v>369</v>
      </c>
      <c r="G56" s="71" t="s">
        <v>370</v>
      </c>
      <c r="H56" s="71" t="s">
        <v>371</v>
      </c>
      <c r="I56" s="317" t="str">
        <f t="shared" si="16"/>
        <v>Profesionales de contabilidad,  generan la solicitud mediante correo electrónico a los diferentes subprocesos responsables de suministrar la información,  con el fin de verificar que toda la información quede registrada.</v>
      </c>
      <c r="J56" s="5" t="s">
        <v>86</v>
      </c>
      <c r="K56" s="64">
        <f>+IF(J56='11 FORMULAS'!$E$4,'11 FORMULAS'!$F$4,IF(J56='11 FORMULAS'!$E$5,'11 FORMULAS'!$F$5,IF(J56='11 FORMULAS'!$E$6,'11 FORMULAS'!$F$6,"")))</f>
        <v>0.25</v>
      </c>
      <c r="L56" s="64" t="str">
        <f>+IF(OR(J56='11 FORMULAS'!$O$4,J56='11 FORMULAS'!$O$5),'11 FORMULAS'!$P$5,IF(J56='11 FORMULAS'!$O$6,'11 FORMULAS'!$P$6,""))</f>
        <v>Probabilidad</v>
      </c>
      <c r="M56" s="5" t="s">
        <v>75</v>
      </c>
      <c r="N56" s="64">
        <f>+IF(M56='11 FORMULAS'!$H$4,'11 FORMULAS'!$I$4,IF(M56='11 FORMULAS'!$H$5,'11 FORMULAS'!$I$5,""))</f>
        <v>0.15</v>
      </c>
      <c r="O56" s="6" t="s">
        <v>79</v>
      </c>
      <c r="P56" s="6" t="s">
        <v>81</v>
      </c>
      <c r="Q56" s="6" t="s">
        <v>83</v>
      </c>
      <c r="R56" s="332">
        <f>+IFERROR(K56+N56,"")</f>
        <v>0.4</v>
      </c>
      <c r="S56" s="332">
        <f>IF(L56='11 FORMULAS'!$P$5,C56-(C56*R56),C56)</f>
        <v>0.36</v>
      </c>
      <c r="T56" s="332">
        <f>IF(L56='11 FORMULAS'!$P$6,D56-(D56*R56),D56)</f>
        <v>0.2</v>
      </c>
      <c r="U56" s="430">
        <f>+IF(S59="","",S59)</f>
        <v>0.36</v>
      </c>
      <c r="V56" s="433">
        <f>+IF(T59="","",T59)</f>
        <v>0.2</v>
      </c>
      <c r="X56" s="328"/>
      <c r="Y56" s="329"/>
      <c r="Z56" s="329"/>
    </row>
    <row r="57" spans="1:26" ht="29.45" customHeight="1" x14ac:dyDescent="0.25">
      <c r="A57" s="437"/>
      <c r="B57" s="440"/>
      <c r="C57" s="443"/>
      <c r="D57" s="446"/>
      <c r="E57" s="69">
        <v>2</v>
      </c>
      <c r="F57" s="231"/>
      <c r="G57" s="231"/>
      <c r="H57" s="231"/>
      <c r="I57" s="318"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3" t="str">
        <f t="shared" ref="R57" si="25">+IFERROR(K57+N57,"")</f>
        <v/>
      </c>
      <c r="S57" s="333">
        <f>IF(L57='11 FORMULAS'!$P$5,S56-(S56*R57),S56)</f>
        <v>0.36</v>
      </c>
      <c r="T57" s="333">
        <f>IF(L57='11 FORMULAS'!$P$6,T56-(T56*R57),T56)</f>
        <v>0.2</v>
      </c>
      <c r="U57" s="431"/>
      <c r="V57" s="434"/>
      <c r="X57" s="328"/>
      <c r="Y57" s="329"/>
      <c r="Z57" s="329"/>
    </row>
    <row r="58" spans="1:26" ht="29.45" customHeight="1" x14ac:dyDescent="0.25">
      <c r="A58" s="437"/>
      <c r="B58" s="440"/>
      <c r="C58" s="443"/>
      <c r="D58" s="446"/>
      <c r="E58" s="69">
        <v>3</v>
      </c>
      <c r="F58" s="231"/>
      <c r="G58" s="231"/>
      <c r="H58" s="231"/>
      <c r="I58" s="318"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3" t="str">
        <f>+IFERROR(K58+N58,"")</f>
        <v/>
      </c>
      <c r="S58" s="333">
        <f>IF(L58='11 FORMULAS'!$P$5,S57-(S57*R58),S57)</f>
        <v>0.36</v>
      </c>
      <c r="T58" s="333">
        <f>IF(L58='11 FORMULAS'!$P$6,T57-(T57*R58),T57)</f>
        <v>0.2</v>
      </c>
      <c r="U58" s="431"/>
      <c r="V58" s="434"/>
      <c r="X58" s="328"/>
      <c r="Y58" s="329"/>
      <c r="Z58" s="329"/>
    </row>
    <row r="59" spans="1:26" ht="29.45" customHeight="1" thickBot="1" x14ac:dyDescent="0.3">
      <c r="A59" s="438"/>
      <c r="B59" s="441"/>
      <c r="C59" s="444"/>
      <c r="D59" s="447"/>
      <c r="E59" s="70">
        <v>4</v>
      </c>
      <c r="F59" s="232"/>
      <c r="G59" s="232"/>
      <c r="H59" s="232"/>
      <c r="I59" s="319"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4" t="str">
        <f t="shared" ref="R59" si="26">+IFERROR(K59+N59,"")</f>
        <v/>
      </c>
      <c r="S59" s="334">
        <f>IF(L59='11 FORMULAS'!$P$5,S58-(S58*R59),S58)</f>
        <v>0.36</v>
      </c>
      <c r="T59" s="334">
        <f>IF(L59='11 FORMULAS'!$P$6,T58-(T58*R59),T58)</f>
        <v>0.2</v>
      </c>
      <c r="U59" s="432"/>
      <c r="V59" s="435"/>
    </row>
    <row r="60" spans="1:26" ht="57" x14ac:dyDescent="0.25">
      <c r="A60" s="436" t="str">
        <f>'2 CONTEXTO E IDENTIFICACIÓN'!A22</f>
        <v>M2 - R4</v>
      </c>
      <c r="B60" s="439" t="str">
        <f>+'2 CONTEXTO E IDENTIFICACIÓN'!E22</f>
        <v>Posibilidad de pérdida Económica por inconsistencias generadas por el sistema de información dinámica gerencial en el registro de información financiera, 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v>
      </c>
      <c r="C60" s="442">
        <f>+'3 PROBABIL E IMPACTO INHERENTE'!E22</f>
        <v>0.6</v>
      </c>
      <c r="D60" s="445">
        <f>+'3 PROBABIL E IMPACTO INHERENTE'!M22</f>
        <v>0.6</v>
      </c>
      <c r="E60" s="68">
        <v>1</v>
      </c>
      <c r="F60" s="71" t="s">
        <v>399</v>
      </c>
      <c r="G60" s="71" t="s">
        <v>402</v>
      </c>
      <c r="H60" s="71" t="s">
        <v>403</v>
      </c>
      <c r="I60" s="317" t="str">
        <f t="shared" si="16"/>
        <v xml:space="preserve">Profesionales de contabilidad, reporta al área de sistemas las inconsistencias y/o solicitudes referentes al sistema de información DGH, con el fin de corregir los problemas presentados con apoyo del proveedor del software. </v>
      </c>
      <c r="J60" s="5" t="s">
        <v>88</v>
      </c>
      <c r="K60" s="64">
        <f>+IF(J60='11 FORMULAS'!$E$4,'11 FORMULAS'!$F$4,IF(J60='11 FORMULAS'!$E$5,'11 FORMULAS'!$F$5,IF(J60='11 FORMULAS'!$E$6,'11 FORMULAS'!$F$6,"")))</f>
        <v>0.1</v>
      </c>
      <c r="L60" s="64" t="str">
        <f>+IF(OR(J60='11 FORMULAS'!$O$4,J60='11 FORMULAS'!$O$5),'11 FORMULAS'!$P$5,IF(J60='11 FORMULAS'!$O$6,'11 FORMULAS'!$P$6,""))</f>
        <v>Impacto</v>
      </c>
      <c r="M60" s="5" t="s">
        <v>75</v>
      </c>
      <c r="N60" s="64">
        <f>+IF(M60='11 FORMULAS'!$H$4,'11 FORMULAS'!$I$4,IF(M60='11 FORMULAS'!$H$5,'11 FORMULAS'!$I$5,""))</f>
        <v>0.15</v>
      </c>
      <c r="O60" s="6" t="s">
        <v>79</v>
      </c>
      <c r="P60" s="6" t="s">
        <v>80</v>
      </c>
      <c r="Q60" s="6" t="s">
        <v>83</v>
      </c>
      <c r="R60" s="332">
        <f>+IFERROR(K60+N60,"")</f>
        <v>0.25</v>
      </c>
      <c r="S60" s="332">
        <f>IF(L60='11 FORMULAS'!$P$5,C60-(C60*R60),C60)</f>
        <v>0.6</v>
      </c>
      <c r="T60" s="332">
        <f>IF(L60='11 FORMULAS'!$P$6,D60-(D60*R60),D60)</f>
        <v>0.44999999999999996</v>
      </c>
      <c r="U60" s="430">
        <f>+IF(S63="","",S63)</f>
        <v>0.6</v>
      </c>
      <c r="V60" s="433">
        <f>+IF(T63="","",T63)</f>
        <v>0.44999999999999996</v>
      </c>
      <c r="X60" s="328"/>
      <c r="Y60" s="329"/>
      <c r="Z60" s="329"/>
    </row>
    <row r="61" spans="1:26" ht="29.45" customHeight="1" x14ac:dyDescent="0.25">
      <c r="A61" s="437"/>
      <c r="B61" s="440"/>
      <c r="C61" s="443"/>
      <c r="D61" s="446"/>
      <c r="E61" s="69">
        <v>2</v>
      </c>
      <c r="F61" s="231"/>
      <c r="G61" s="231"/>
      <c r="H61" s="231"/>
      <c r="I61" s="318"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3" t="str">
        <f t="shared" ref="R61" si="27">+IFERROR(K61+N61,"")</f>
        <v/>
      </c>
      <c r="S61" s="333">
        <f>IF(L61='11 FORMULAS'!$P$5,S60-(S60*R61),S60)</f>
        <v>0.6</v>
      </c>
      <c r="T61" s="333">
        <f>IF(L61='11 FORMULAS'!$P$6,T60-(T60*R61),T60)</f>
        <v>0.44999999999999996</v>
      </c>
      <c r="U61" s="431"/>
      <c r="V61" s="434"/>
      <c r="X61" s="328"/>
      <c r="Y61" s="329"/>
      <c r="Z61" s="329"/>
    </row>
    <row r="62" spans="1:26" ht="29.45" customHeight="1" x14ac:dyDescent="0.25">
      <c r="A62" s="437"/>
      <c r="B62" s="440"/>
      <c r="C62" s="443"/>
      <c r="D62" s="446"/>
      <c r="E62" s="69">
        <v>3</v>
      </c>
      <c r="F62" s="231"/>
      <c r="G62" s="231"/>
      <c r="H62" s="231"/>
      <c r="I62" s="318"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3" t="str">
        <f>+IFERROR(K62+N62,"")</f>
        <v/>
      </c>
      <c r="S62" s="333">
        <f>IF(L62='11 FORMULAS'!$P$5,S61-(S61*R62),S61)</f>
        <v>0.6</v>
      </c>
      <c r="T62" s="333">
        <f>IF(L62='11 FORMULAS'!$P$6,T61-(T61*R62),T61)</f>
        <v>0.44999999999999996</v>
      </c>
      <c r="U62" s="431"/>
      <c r="V62" s="434"/>
      <c r="X62" s="328"/>
      <c r="Y62" s="329"/>
      <c r="Z62" s="329"/>
    </row>
    <row r="63" spans="1:26" ht="29.45" customHeight="1" thickBot="1" x14ac:dyDescent="0.3">
      <c r="A63" s="438"/>
      <c r="B63" s="441"/>
      <c r="C63" s="444"/>
      <c r="D63" s="447"/>
      <c r="E63" s="70">
        <v>4</v>
      </c>
      <c r="F63" s="232"/>
      <c r="G63" s="232"/>
      <c r="H63" s="232"/>
      <c r="I63" s="319"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4" t="str">
        <f t="shared" ref="R63" si="28">+IFERROR(K63+N63,"")</f>
        <v/>
      </c>
      <c r="S63" s="334">
        <f>IF(L63='11 FORMULAS'!$P$5,S62-(S62*R63),S62)</f>
        <v>0.6</v>
      </c>
      <c r="T63" s="334">
        <f>IF(L63='11 FORMULAS'!$P$6,T62-(T62*R63),T62)</f>
        <v>0.44999999999999996</v>
      </c>
      <c r="U63" s="432"/>
      <c r="V63" s="435"/>
    </row>
    <row r="64" spans="1:26" ht="57" x14ac:dyDescent="0.25">
      <c r="A64" s="436" t="str">
        <f>'2 CONTEXTO E IDENTIFICACIÓN'!A23</f>
        <v>M2 - R5</v>
      </c>
      <c r="B64" s="439" t="str">
        <f>+'2 CONTEXTO E IDENTIFICACIÓN'!E23</f>
        <v>Posibilidad de pérdida Económica y Reputacional por incumplimiento a los cambios normativos, debido a costos de actualización elevados, poco accesibles a los funcionarios y dificultad en la asistencia a capacitaciones externas debido a los horarios y compromisos laborales.</v>
      </c>
      <c r="C64" s="442">
        <f>+'3 PROBABIL E IMPACTO INHERENTE'!E23</f>
        <v>0.4</v>
      </c>
      <c r="D64" s="445">
        <f>+'3 PROBABIL E IMPACTO INHERENTE'!M23</f>
        <v>0.6</v>
      </c>
      <c r="E64" s="68">
        <v>1</v>
      </c>
      <c r="F64" s="71" t="s">
        <v>372</v>
      </c>
      <c r="G64" s="71" t="s">
        <v>374</v>
      </c>
      <c r="H64" s="71" t="s">
        <v>373</v>
      </c>
      <c r="I64" s="317" t="str">
        <f t="shared" si="16"/>
        <v>Profesional de contabilidad,  solicitará a gerencia cuando sea necesario la autorización para las diferentes capacitaciones ya sean virtuales o presenciales, con el fin de actualizar los conocimientos.</v>
      </c>
      <c r="J64" s="5" t="s">
        <v>86</v>
      </c>
      <c r="K64" s="64">
        <f>+IF(J64='11 FORMULAS'!$E$4,'11 FORMULAS'!$F$4,IF(J64='11 FORMULAS'!$E$5,'11 FORMULAS'!$F$5,IF(J64='11 FORMULAS'!$E$6,'11 FORMULAS'!$F$6,"")))</f>
        <v>0.25</v>
      </c>
      <c r="L64" s="64" t="str">
        <f>+IF(OR(J64='11 FORMULAS'!$O$4,J64='11 FORMULAS'!$O$5),'11 FORMULAS'!$P$5,IF(J64='11 FORMULAS'!$O$6,'11 FORMULAS'!$P$6,""))</f>
        <v>Probabilidad</v>
      </c>
      <c r="M64" s="5" t="s">
        <v>75</v>
      </c>
      <c r="N64" s="64">
        <f>+IF(M64='11 FORMULAS'!$H$4,'11 FORMULAS'!$I$4,IF(M64='11 FORMULAS'!$H$5,'11 FORMULAS'!$I$5,""))</f>
        <v>0.15</v>
      </c>
      <c r="O64" s="6" t="s">
        <v>79</v>
      </c>
      <c r="P64" s="6" t="s">
        <v>81</v>
      </c>
      <c r="Q64" s="6" t="s">
        <v>83</v>
      </c>
      <c r="R64" s="332">
        <f>+IFERROR(K64+N64,"")</f>
        <v>0.4</v>
      </c>
      <c r="S64" s="332">
        <f>IF(L64='11 FORMULAS'!$P$5,C64-(C64*R64),C64)</f>
        <v>0.24</v>
      </c>
      <c r="T64" s="332">
        <f>IF(L64='11 FORMULAS'!$P$6,D64-(D64*R64),D64)</f>
        <v>0.6</v>
      </c>
      <c r="U64" s="430">
        <f>+IF(S67="","",S67)</f>
        <v>0.24</v>
      </c>
      <c r="V64" s="433">
        <f>+IF(T67="","",T67)</f>
        <v>0.6</v>
      </c>
      <c r="X64" s="328"/>
      <c r="Y64" s="329"/>
      <c r="Z64" s="329"/>
    </row>
    <row r="65" spans="1:26" ht="29.45" customHeight="1" x14ac:dyDescent="0.25">
      <c r="A65" s="437"/>
      <c r="B65" s="440"/>
      <c r="C65" s="443"/>
      <c r="D65" s="446"/>
      <c r="E65" s="69">
        <v>2</v>
      </c>
      <c r="F65" s="231"/>
      <c r="G65" s="231"/>
      <c r="H65" s="231"/>
      <c r="I65" s="318"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3" t="str">
        <f t="shared" ref="R65" si="29">+IFERROR(K65+N65,"")</f>
        <v/>
      </c>
      <c r="S65" s="333">
        <f>IF(L65='11 FORMULAS'!$P$5,S64-(S64*R65),S64)</f>
        <v>0.24</v>
      </c>
      <c r="T65" s="333">
        <f>IF(L65='11 FORMULAS'!$P$6,T64-(T64*R65),T64)</f>
        <v>0.6</v>
      </c>
      <c r="U65" s="431"/>
      <c r="V65" s="434"/>
      <c r="X65" s="328"/>
      <c r="Y65" s="329"/>
      <c r="Z65" s="329"/>
    </row>
    <row r="66" spans="1:26" ht="29.45" customHeight="1" x14ac:dyDescent="0.25">
      <c r="A66" s="437"/>
      <c r="B66" s="440"/>
      <c r="C66" s="443"/>
      <c r="D66" s="446"/>
      <c r="E66" s="69">
        <v>3</v>
      </c>
      <c r="F66" s="231"/>
      <c r="G66" s="231"/>
      <c r="H66" s="231"/>
      <c r="I66" s="318"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3" t="str">
        <f>+IFERROR(K66+N66,"")</f>
        <v/>
      </c>
      <c r="S66" s="333">
        <f>IF(L66='11 FORMULAS'!$P$5,S65-(S65*R66),S65)</f>
        <v>0.24</v>
      </c>
      <c r="T66" s="333">
        <f>IF(L66='11 FORMULAS'!$P$6,T65-(T65*R66),T65)</f>
        <v>0.6</v>
      </c>
      <c r="U66" s="431"/>
      <c r="V66" s="434"/>
      <c r="X66" s="328"/>
      <c r="Y66" s="329"/>
      <c r="Z66" s="329"/>
    </row>
    <row r="67" spans="1:26" ht="29.45" customHeight="1" thickBot="1" x14ac:dyDescent="0.3">
      <c r="A67" s="438"/>
      <c r="B67" s="441"/>
      <c r="C67" s="444"/>
      <c r="D67" s="447"/>
      <c r="E67" s="70">
        <v>4</v>
      </c>
      <c r="F67" s="232"/>
      <c r="G67" s="232"/>
      <c r="H67" s="232"/>
      <c r="I67" s="319"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4" t="str">
        <f t="shared" ref="R67" si="30">+IFERROR(K67+N67,"")</f>
        <v/>
      </c>
      <c r="S67" s="334">
        <f>IF(L67='11 FORMULAS'!$P$5,S66-(S66*R67),S66)</f>
        <v>0.24</v>
      </c>
      <c r="T67" s="334">
        <f>IF(L67='11 FORMULAS'!$P$6,T66-(T66*R67),T66)</f>
        <v>0.6</v>
      </c>
      <c r="U67" s="432"/>
      <c r="V67" s="435"/>
    </row>
    <row r="68" spans="1:26" ht="114" x14ac:dyDescent="0.25">
      <c r="A68" s="436" t="str">
        <f>'2 CONTEXTO E IDENTIFICACIÓN'!A24</f>
        <v>M2 - R6</v>
      </c>
      <c r="B68" s="439" t="str">
        <f>+'2 CONTEXTO E IDENTIFICACIÓN'!E24</f>
        <v>Posibilidad de pérdida Económica por presentación incorrecta y/o inoportuna de las declaraciones tributarias y su respectivo pago,   debido a retraso en la elaboración de las declaraciones, retraso en la revisión y firma de Revisoría Fiscal, fallas en el sistema de información de la DIAN o Alcaldía Municipal, incumplimiento en la fecha de pago de acuerdo al calendario tributario por parte de tesorería.</v>
      </c>
      <c r="C68" s="442">
        <f>+'3 PROBABIL E IMPACTO INHERENTE'!E24</f>
        <v>0.4</v>
      </c>
      <c r="D68" s="445">
        <f>+'3 PROBABIL E IMPACTO INHERENTE'!M24</f>
        <v>0.6</v>
      </c>
      <c r="E68" s="68">
        <v>1</v>
      </c>
      <c r="F68" s="71" t="s">
        <v>375</v>
      </c>
      <c r="G68" s="71" t="s">
        <v>376</v>
      </c>
      <c r="H68" s="71" t="s">
        <v>377</v>
      </c>
      <c r="I68" s="317" t="str">
        <f t="shared" si="16"/>
        <v>Profesional de contabilidad, mensualmente verifica: procedimientos de pago de impuestos, cumplimiento del calendario tributario, seguimiento al proceso de presentación, revisión y pago de los impuestos.  Teniendo en cuenta los registros en el sistema relacionados con el procedimiento de impuestos, preparando declaraciones tributarias para presentación y pago de acuerdo al calendario tributario basándose en la normatividad vigente.</v>
      </c>
      <c r="J68" s="5" t="s">
        <v>86</v>
      </c>
      <c r="K68" s="64">
        <f>+IF(J68='11 FORMULAS'!$E$4,'11 FORMULAS'!$F$4,IF(J68='11 FORMULAS'!$E$5,'11 FORMULAS'!$F$5,IF(J68='11 FORMULAS'!$E$6,'11 FORMULAS'!$F$6,"")))</f>
        <v>0.25</v>
      </c>
      <c r="L68" s="64" t="str">
        <f>+IF(OR(J68='11 FORMULAS'!$O$4,J68='11 FORMULAS'!$O$5),'11 FORMULAS'!$P$5,IF(J68='11 FORMULAS'!$O$6,'11 FORMULAS'!$P$6,""))</f>
        <v>Probabilidad</v>
      </c>
      <c r="M68" s="5" t="s">
        <v>75</v>
      </c>
      <c r="N68" s="64">
        <f>+IF(M68='11 FORMULAS'!$H$4,'11 FORMULAS'!$I$4,IF(M68='11 FORMULAS'!$H$5,'11 FORMULAS'!$I$5,""))</f>
        <v>0.15</v>
      </c>
      <c r="O68" s="6" t="s">
        <v>78</v>
      </c>
      <c r="P68" s="6" t="s">
        <v>80</v>
      </c>
      <c r="Q68" s="6" t="s">
        <v>83</v>
      </c>
      <c r="R68" s="332">
        <f>+IFERROR(K68+N68,"")</f>
        <v>0.4</v>
      </c>
      <c r="S68" s="332">
        <f>IF(L68='11 FORMULAS'!$P$5,C68-(C68*R68),C68)</f>
        <v>0.24</v>
      </c>
      <c r="T68" s="332">
        <f>IF(L68='11 FORMULAS'!$P$6,D68-(D68*R68),D68)</f>
        <v>0.6</v>
      </c>
      <c r="U68" s="430">
        <f>+IF(S71="","",S71)</f>
        <v>0.24</v>
      </c>
      <c r="V68" s="433">
        <f>+IF(T71="","",T71)</f>
        <v>0.6</v>
      </c>
      <c r="X68" s="328"/>
      <c r="Y68" s="329"/>
      <c r="Z68" s="329"/>
    </row>
    <row r="69" spans="1:26" ht="29.45" customHeight="1" x14ac:dyDescent="0.25">
      <c r="A69" s="437"/>
      <c r="B69" s="440"/>
      <c r="C69" s="443"/>
      <c r="D69" s="446"/>
      <c r="E69" s="69">
        <v>2</v>
      </c>
      <c r="F69" s="231"/>
      <c r="G69" s="231"/>
      <c r="H69" s="231"/>
      <c r="I69" s="318"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3" t="str">
        <f t="shared" ref="R69" si="31">+IFERROR(K69+N69,"")</f>
        <v/>
      </c>
      <c r="S69" s="333">
        <f>IF(L69='11 FORMULAS'!$P$5,S68-(S68*R69),S68)</f>
        <v>0.24</v>
      </c>
      <c r="T69" s="333">
        <f>IF(L69='11 FORMULAS'!$P$6,T68-(T68*R69),T68)</f>
        <v>0.6</v>
      </c>
      <c r="U69" s="431"/>
      <c r="V69" s="434"/>
      <c r="X69" s="328"/>
      <c r="Y69" s="329"/>
      <c r="Z69" s="329"/>
    </row>
    <row r="70" spans="1:26" ht="29.45" customHeight="1" x14ac:dyDescent="0.25">
      <c r="A70" s="437"/>
      <c r="B70" s="440"/>
      <c r="C70" s="443"/>
      <c r="D70" s="446"/>
      <c r="E70" s="69">
        <v>3</v>
      </c>
      <c r="F70" s="231"/>
      <c r="G70" s="231"/>
      <c r="H70" s="231"/>
      <c r="I70" s="318"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3" t="str">
        <f>+IFERROR(K70+N70,"")</f>
        <v/>
      </c>
      <c r="S70" s="333">
        <f>IF(L70='11 FORMULAS'!$P$5,S69-(S69*R70),S69)</f>
        <v>0.24</v>
      </c>
      <c r="T70" s="333">
        <f>IF(L70='11 FORMULAS'!$P$6,T69-(T69*R70),T69)</f>
        <v>0.6</v>
      </c>
      <c r="U70" s="431"/>
      <c r="V70" s="434"/>
      <c r="X70" s="328"/>
      <c r="Y70" s="329"/>
      <c r="Z70" s="329"/>
    </row>
    <row r="71" spans="1:26" ht="29.45" customHeight="1" thickBot="1" x14ac:dyDescent="0.3">
      <c r="A71" s="438"/>
      <c r="B71" s="441"/>
      <c r="C71" s="444"/>
      <c r="D71" s="447"/>
      <c r="E71" s="70">
        <v>4</v>
      </c>
      <c r="F71" s="232"/>
      <c r="G71" s="232"/>
      <c r="H71" s="232"/>
      <c r="I71" s="319"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4" t="str">
        <f t="shared" ref="R71" si="32">+IFERROR(K71+N71,"")</f>
        <v/>
      </c>
      <c r="S71" s="334">
        <f>IF(L71='11 FORMULAS'!$P$5,S70-(S70*R71),S70)</f>
        <v>0.24</v>
      </c>
      <c r="T71" s="334">
        <f>IF(L71='11 FORMULAS'!$P$6,T70-(T70*R71),T70)</f>
        <v>0.6</v>
      </c>
      <c r="U71" s="432"/>
      <c r="V71" s="435"/>
    </row>
    <row r="72" spans="1:26" ht="99.75" x14ac:dyDescent="0.25">
      <c r="A72" s="436" t="str">
        <f>'2 CONTEXTO E IDENTIFICACIÓN'!A25</f>
        <v>M2 - R7</v>
      </c>
      <c r="B72" s="439" t="str">
        <f>+'2 CONTEXTO E IDENTIFICACIÓN'!E25</f>
        <v>Posibilidad de pérdida Económica y Reputacional por inoportunidad en la presentación de informes a los entes de control,  debido a retraso en la elaboración de los informes, fallas en los aplicativos para reportar la información, falta de conciliación de información a reportar, error en la consolidación de información por parte de responsable.</v>
      </c>
      <c r="C72" s="442">
        <f>+'3 PROBABIL E IMPACTO INHERENTE'!E25</f>
        <v>0.4</v>
      </c>
      <c r="D72" s="445">
        <f>+'3 PROBABIL E IMPACTO INHERENTE'!M25</f>
        <v>0.6</v>
      </c>
      <c r="E72" s="68">
        <v>1</v>
      </c>
      <c r="F72" s="71" t="s">
        <v>375</v>
      </c>
      <c r="G72" s="71" t="s">
        <v>378</v>
      </c>
      <c r="H72" s="71" t="s">
        <v>379</v>
      </c>
      <c r="I72" s="317" t="str">
        <f t="shared" ref="I72:I87" si="33">+CONCATENATE(F72," ",G72," ",H72)</f>
        <v>Profesional de contabilidad,  presenta informes a los diferentes entes de control de acuerdo al cronograma (mensual, trimestral y anual), realizando verificación y conciliación de la información en los informes respectivos para la presentación oportuna a los diferentes entes de control;  con el fin de dar cumplimiento y evitar sanciones a la entidad.</v>
      </c>
      <c r="J72" s="5" t="s">
        <v>86</v>
      </c>
      <c r="K72" s="64">
        <f>+IF(J72='11 FORMULAS'!$E$4,'11 FORMULAS'!$F$4,IF(J72='11 FORMULAS'!$E$5,'11 FORMULAS'!$F$5,IF(J72='11 FORMULAS'!$E$6,'11 FORMULAS'!$F$6,"")))</f>
        <v>0.25</v>
      </c>
      <c r="L72" s="64" t="str">
        <f>+IF(OR(J72='11 FORMULAS'!$O$4,J72='11 FORMULAS'!$O$5),'11 FORMULAS'!$P$5,IF(J72='11 FORMULAS'!$O$6,'11 FORMULAS'!$P$6,""))</f>
        <v>Probabilidad</v>
      </c>
      <c r="M72" s="5" t="s">
        <v>75</v>
      </c>
      <c r="N72" s="64">
        <f>+IF(M72='11 FORMULAS'!$H$4,'11 FORMULAS'!$I$4,IF(M72='11 FORMULAS'!$H$5,'11 FORMULAS'!$I$5,""))</f>
        <v>0.15</v>
      </c>
      <c r="O72" s="6" t="s">
        <v>78</v>
      </c>
      <c r="P72" s="6" t="s">
        <v>80</v>
      </c>
      <c r="Q72" s="6" t="s">
        <v>83</v>
      </c>
      <c r="R72" s="332">
        <f>+IFERROR(K72+N72,"")</f>
        <v>0.4</v>
      </c>
      <c r="S72" s="332">
        <f>IF(L72='11 FORMULAS'!$P$5,C72-(C72*R72),C72)</f>
        <v>0.24</v>
      </c>
      <c r="T72" s="332">
        <f>IF(L72='11 FORMULAS'!$P$6,D72-(D72*R72),D72)</f>
        <v>0.6</v>
      </c>
      <c r="U72" s="430">
        <f>+IF(S75="","",S75)</f>
        <v>0.14399999999999999</v>
      </c>
      <c r="V72" s="433">
        <f>+IF(T75="","",T75)</f>
        <v>0.6</v>
      </c>
      <c r="X72" s="328"/>
      <c r="Y72" s="329"/>
      <c r="Z72" s="329"/>
    </row>
    <row r="73" spans="1:26" ht="42.75" x14ac:dyDescent="0.25">
      <c r="A73" s="437"/>
      <c r="B73" s="440"/>
      <c r="C73" s="443"/>
      <c r="D73" s="446"/>
      <c r="E73" s="69">
        <v>2</v>
      </c>
      <c r="F73" s="231" t="s">
        <v>375</v>
      </c>
      <c r="G73" s="231" t="s">
        <v>380</v>
      </c>
      <c r="H73" s="231" t="s">
        <v>381</v>
      </c>
      <c r="I73" s="318" t="str">
        <f t="shared" si="33"/>
        <v>Profesional de contabilidad,  realiza revisión previa al envió definitivo del informe a los entes de control,  con el fin evitar errores que podrían generar sanciones.</v>
      </c>
      <c r="J73" s="1" t="s">
        <v>86</v>
      </c>
      <c r="K73" s="65">
        <f>+IF(J73='11 FORMULAS'!$E$4,'11 FORMULAS'!$F$4,IF(J73='11 FORMULAS'!$E$5,'11 FORMULAS'!$F$5,IF(J73='11 FORMULAS'!$E$6,'11 FORMULAS'!$F$6,"")))</f>
        <v>0.25</v>
      </c>
      <c r="L73" s="65" t="str">
        <f>+IF(OR(J73='11 FORMULAS'!$O$4,J73='11 FORMULAS'!$O$5),'11 FORMULAS'!$P$5,IF(J73='11 FORMULAS'!$O$6,'11 FORMULAS'!$P$6,""))</f>
        <v>Probabilidad</v>
      </c>
      <c r="M73" s="1" t="s">
        <v>75</v>
      </c>
      <c r="N73" s="65">
        <f>+IF(M73='11 FORMULAS'!$H$4,'11 FORMULAS'!$I$4,IF(M73='11 FORMULAS'!$H$5,'11 FORMULAS'!$I$5,""))</f>
        <v>0.15</v>
      </c>
      <c r="O73" s="4" t="s">
        <v>78</v>
      </c>
      <c r="P73" s="4" t="s">
        <v>80</v>
      </c>
      <c r="Q73" s="4" t="s">
        <v>83</v>
      </c>
      <c r="R73" s="333">
        <f t="shared" ref="R73" si="34">+IFERROR(K73+N73,"")</f>
        <v>0.4</v>
      </c>
      <c r="S73" s="333">
        <f>IF(L73='11 FORMULAS'!$P$5,S72-(S72*R73),S72)</f>
        <v>0.14399999999999999</v>
      </c>
      <c r="T73" s="333">
        <f>IF(L73='11 FORMULAS'!$P$6,T72-(T72*R73),T72)</f>
        <v>0.6</v>
      </c>
      <c r="U73" s="431"/>
      <c r="V73" s="434"/>
      <c r="X73" s="328"/>
      <c r="Y73" s="329"/>
      <c r="Z73" s="329"/>
    </row>
    <row r="74" spans="1:26" ht="29.45" customHeight="1" x14ac:dyDescent="0.25">
      <c r="A74" s="437"/>
      <c r="B74" s="440"/>
      <c r="C74" s="443"/>
      <c r="D74" s="446"/>
      <c r="E74" s="69">
        <v>3</v>
      </c>
      <c r="F74" s="231"/>
      <c r="G74" s="231"/>
      <c r="H74" s="231"/>
      <c r="I74" s="318"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3" t="str">
        <f>+IFERROR(K74+N74,"")</f>
        <v/>
      </c>
      <c r="S74" s="333">
        <f>IF(L74='11 FORMULAS'!$P$5,S73-(S73*R74),S73)</f>
        <v>0.14399999999999999</v>
      </c>
      <c r="T74" s="333">
        <f>IF(L74='11 FORMULAS'!$P$6,T73-(T73*R74),T73)</f>
        <v>0.6</v>
      </c>
      <c r="U74" s="431"/>
      <c r="V74" s="434"/>
      <c r="X74" s="328"/>
      <c r="Y74" s="329"/>
      <c r="Z74" s="329"/>
    </row>
    <row r="75" spans="1:26" ht="29.45" customHeight="1" thickBot="1" x14ac:dyDescent="0.3">
      <c r="A75" s="438"/>
      <c r="B75" s="441"/>
      <c r="C75" s="444"/>
      <c r="D75" s="447"/>
      <c r="E75" s="70">
        <v>4</v>
      </c>
      <c r="F75" s="232"/>
      <c r="G75" s="232"/>
      <c r="H75" s="232"/>
      <c r="I75" s="319"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4" t="str">
        <f t="shared" ref="R75" si="35">+IFERROR(K75+N75,"")</f>
        <v/>
      </c>
      <c r="S75" s="334">
        <f>IF(L75='11 FORMULAS'!$P$5,S74-(S74*R75),S74)</f>
        <v>0.14399999999999999</v>
      </c>
      <c r="T75" s="334">
        <f>IF(L75='11 FORMULAS'!$P$6,T74-(T74*R75),T74)</f>
        <v>0.6</v>
      </c>
      <c r="U75" s="432"/>
      <c r="V75" s="435"/>
    </row>
    <row r="76" spans="1:26" ht="133.5" customHeight="1" x14ac:dyDescent="0.25">
      <c r="A76" s="436" t="str">
        <f>'2 CONTEXTO E IDENTIFICACIÓN'!A26</f>
        <v>M2 - R8</v>
      </c>
      <c r="B76" s="439" t="str">
        <f>+'2 CONTEXTO E IDENTIFICACIÓN'!E26</f>
        <v>Posibilidad de pérdida Económica y Reputacional por incremento en las cuentas por pagar financiadas con reconocimiento y no con recaudo, debido a incumplimiento de los pagos en los plazos pactados en los contratos, comprometen recursos mayores en OPS y proveedores.</v>
      </c>
      <c r="C76" s="442">
        <f>+'3 PROBABIL E IMPACTO INHERENTE'!E26</f>
        <v>0.6</v>
      </c>
      <c r="D76" s="445">
        <f>+'3 PROBABIL E IMPACTO INHERENTE'!M26</f>
        <v>0.4</v>
      </c>
      <c r="E76" s="68">
        <v>1</v>
      </c>
      <c r="F76" s="71" t="s">
        <v>404</v>
      </c>
      <c r="G76" s="71" t="s">
        <v>405</v>
      </c>
      <c r="H76" s="71" t="s">
        <v>406</v>
      </c>
      <c r="I76" s="317" t="str">
        <f t="shared" si="33"/>
        <v>Profesional Universitario de presupuesto, realiza conciliación de RP  el último trimestre del año y envía oficios de advertencias a las diferentes áreas, con el fin de que se disminuyan las cuentas por pagar, y cuando existan saldos se elaboren las respectivas actas de liquidación para que los saldos a favor del hospital puedan ser liberados en presupuesta oportunamente.</v>
      </c>
      <c r="J76" s="5" t="s">
        <v>86</v>
      </c>
      <c r="K76" s="64">
        <f>+IF(J76='11 FORMULAS'!$E$4,'11 FORMULAS'!$F$4,IF(J76='11 FORMULAS'!$E$5,'11 FORMULAS'!$F$5,IF(J76='11 FORMULAS'!$E$6,'11 FORMULAS'!$F$6,"")))</f>
        <v>0.25</v>
      </c>
      <c r="L76" s="64" t="str">
        <f>+IF(OR(J76='11 FORMULAS'!$O$4,J76='11 FORMULAS'!$O$5),'11 FORMULAS'!$P$5,IF(J76='11 FORMULAS'!$O$6,'11 FORMULAS'!$P$6,""))</f>
        <v>Probabilidad</v>
      </c>
      <c r="M76" s="5" t="s">
        <v>75</v>
      </c>
      <c r="N76" s="64">
        <f>+IF(M76='11 FORMULAS'!$H$4,'11 FORMULAS'!$I$4,IF(M76='11 FORMULAS'!$H$5,'11 FORMULAS'!$I$5,""))</f>
        <v>0.15</v>
      </c>
      <c r="O76" s="6" t="s">
        <v>79</v>
      </c>
      <c r="P76" s="6" t="s">
        <v>80</v>
      </c>
      <c r="Q76" s="6" t="s">
        <v>83</v>
      </c>
      <c r="R76" s="332">
        <f>+IFERROR(K76+N76,"")</f>
        <v>0.4</v>
      </c>
      <c r="S76" s="332">
        <f>IF(L76='11 FORMULAS'!$P$5,C76-(C76*R76),C76)</f>
        <v>0.36</v>
      </c>
      <c r="T76" s="332">
        <f>IF(L76='11 FORMULAS'!$P$6,D76-(D76*R76),D76)</f>
        <v>0.4</v>
      </c>
      <c r="U76" s="430">
        <f>+IF(S79="","",S79)</f>
        <v>0.36</v>
      </c>
      <c r="V76" s="433">
        <f>+IF(T79="","",T79)</f>
        <v>0.4</v>
      </c>
      <c r="X76" s="328"/>
      <c r="Y76" s="329"/>
      <c r="Z76" s="329"/>
    </row>
    <row r="77" spans="1:26" ht="29.45" customHeight="1" x14ac:dyDescent="0.25">
      <c r="A77" s="437"/>
      <c r="B77" s="440"/>
      <c r="C77" s="443"/>
      <c r="D77" s="446"/>
      <c r="E77" s="69">
        <v>2</v>
      </c>
      <c r="F77" s="231"/>
      <c r="G77" s="231"/>
      <c r="H77" s="231"/>
      <c r="I77" s="318"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3" t="str">
        <f t="shared" ref="R77" si="36">+IFERROR(K77+N77,"")</f>
        <v/>
      </c>
      <c r="S77" s="333">
        <f>IF(L77='11 FORMULAS'!$P$5,S76-(S76*R77),S76)</f>
        <v>0.36</v>
      </c>
      <c r="T77" s="333">
        <f>IF(L77='11 FORMULAS'!$P$6,T76-(T76*R77),T76)</f>
        <v>0.4</v>
      </c>
      <c r="U77" s="431"/>
      <c r="V77" s="434"/>
      <c r="X77" s="328"/>
      <c r="Y77" s="329"/>
      <c r="Z77" s="329"/>
    </row>
    <row r="78" spans="1:26" ht="29.45" customHeight="1" x14ac:dyDescent="0.25">
      <c r="A78" s="437"/>
      <c r="B78" s="440"/>
      <c r="C78" s="443"/>
      <c r="D78" s="446"/>
      <c r="E78" s="69">
        <v>3</v>
      </c>
      <c r="F78" s="231"/>
      <c r="G78" s="231"/>
      <c r="H78" s="231"/>
      <c r="I78" s="318"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3" t="str">
        <f>+IFERROR(K78+N78,"")</f>
        <v/>
      </c>
      <c r="S78" s="333">
        <f>IF(L78='11 FORMULAS'!$P$5,S77-(S77*R78),S77)</f>
        <v>0.36</v>
      </c>
      <c r="T78" s="333">
        <f>IF(L78='11 FORMULAS'!$P$6,T77-(T77*R78),T77)</f>
        <v>0.4</v>
      </c>
      <c r="U78" s="431"/>
      <c r="V78" s="434"/>
      <c r="X78" s="328"/>
      <c r="Y78" s="329"/>
      <c r="Z78" s="329"/>
    </row>
    <row r="79" spans="1:26" ht="29.45" customHeight="1" thickBot="1" x14ac:dyDescent="0.3">
      <c r="A79" s="438"/>
      <c r="B79" s="441"/>
      <c r="C79" s="444"/>
      <c r="D79" s="447"/>
      <c r="E79" s="70">
        <v>4</v>
      </c>
      <c r="F79" s="232"/>
      <c r="G79" s="232"/>
      <c r="H79" s="232"/>
      <c r="I79" s="319"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4" t="str">
        <f t="shared" ref="R79" si="37">+IFERROR(K79+N79,"")</f>
        <v/>
      </c>
      <c r="S79" s="334">
        <f>IF(L79='11 FORMULAS'!$P$5,S78-(S78*R79),S78)</f>
        <v>0.36</v>
      </c>
      <c r="T79" s="334">
        <f>IF(L79='11 FORMULAS'!$P$6,T78-(T78*R79),T78)</f>
        <v>0.4</v>
      </c>
      <c r="U79" s="432"/>
      <c r="V79" s="435"/>
    </row>
    <row r="80" spans="1:26" ht="84" customHeight="1" x14ac:dyDescent="0.25">
      <c r="A80" s="436" t="str">
        <f>'2 CONTEXTO E IDENTIFICACIÓN'!A27</f>
        <v>M2 - R9</v>
      </c>
      <c r="B80" s="439" t="str">
        <f>+'2 CONTEXTO E IDENTIFICACIÓN'!E27</f>
        <v>Posibilidad de pérdida Económica por sanción de entes de control,  debido a la información errónea en el  reporte de recaudos por cartera y tesorería, en los rubros de ventas de servicios de cuentas por cobrar, ya que no se registran en la ejecución del sistema dinámica-net.</v>
      </c>
      <c r="C80" s="442">
        <f>+'3 PROBABIL E IMPACTO INHERENTE'!E27</f>
        <v>0.6</v>
      </c>
      <c r="D80" s="445">
        <f>+'3 PROBABIL E IMPACTO INHERENTE'!M27</f>
        <v>0.4</v>
      </c>
      <c r="E80" s="68">
        <v>1</v>
      </c>
      <c r="F80" s="71" t="s">
        <v>407</v>
      </c>
      <c r="G80" s="71" t="s">
        <v>408</v>
      </c>
      <c r="H80" s="71" t="s">
        <v>409</v>
      </c>
      <c r="I80" s="317" t="str">
        <f t="shared" si="33"/>
        <v>Responsables de tesorería y cartera,  elaboran la conciliación de recaudos mensualmente, con el fin de registrar la ejecución mensual de ingresos.</v>
      </c>
      <c r="J80" s="5" t="s">
        <v>86</v>
      </c>
      <c r="K80" s="64">
        <f>+IF(J80='11 FORMULAS'!$E$4,'11 FORMULAS'!$F$4,IF(J80='11 FORMULAS'!$E$5,'11 FORMULAS'!$F$5,IF(J80='11 FORMULAS'!$E$6,'11 FORMULAS'!$F$6,"")))</f>
        <v>0.25</v>
      </c>
      <c r="L80" s="64" t="str">
        <f>+IF(OR(J80='11 FORMULAS'!$O$4,J80='11 FORMULAS'!$O$5),'11 FORMULAS'!$P$5,IF(J80='11 FORMULAS'!$O$6,'11 FORMULAS'!$P$6,""))</f>
        <v>Probabilidad</v>
      </c>
      <c r="M80" s="5" t="s">
        <v>75</v>
      </c>
      <c r="N80" s="64">
        <f>+IF(M80='11 FORMULAS'!$H$4,'11 FORMULAS'!$I$4,IF(M80='11 FORMULAS'!$H$5,'11 FORMULAS'!$I$5,""))</f>
        <v>0.15</v>
      </c>
      <c r="O80" s="6" t="s">
        <v>78</v>
      </c>
      <c r="P80" s="6" t="s">
        <v>80</v>
      </c>
      <c r="Q80" s="6" t="s">
        <v>83</v>
      </c>
      <c r="R80" s="332">
        <f>+IFERROR(K80+N80,"")</f>
        <v>0.4</v>
      </c>
      <c r="S80" s="332">
        <f>IF(L80='11 FORMULAS'!$P$5,C80-(C80*R80),C80)</f>
        <v>0.36</v>
      </c>
      <c r="T80" s="332">
        <f>IF(L80='11 FORMULAS'!$P$6,D80-(D80*R80),D80)</f>
        <v>0.4</v>
      </c>
      <c r="U80" s="430">
        <f>+IF(S83="","",S83)</f>
        <v>0.36</v>
      </c>
      <c r="V80" s="433">
        <f>+IF(T83="","",T83)</f>
        <v>0.4</v>
      </c>
      <c r="X80" s="328"/>
      <c r="Y80" s="329"/>
      <c r="Z80" s="329"/>
    </row>
    <row r="81" spans="1:26" ht="29.45" customHeight="1" x14ac:dyDescent="0.25">
      <c r="A81" s="437"/>
      <c r="B81" s="440"/>
      <c r="C81" s="443"/>
      <c r="D81" s="446"/>
      <c r="E81" s="69">
        <v>2</v>
      </c>
      <c r="F81" s="231"/>
      <c r="G81" s="231"/>
      <c r="H81" s="231"/>
      <c r="I81" s="318"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3" t="str">
        <f t="shared" ref="R81" si="38">+IFERROR(K81+N81,"")</f>
        <v/>
      </c>
      <c r="S81" s="333">
        <f>IF(L81='11 FORMULAS'!$P$5,S80-(S80*R81),S80)</f>
        <v>0.36</v>
      </c>
      <c r="T81" s="333">
        <f>IF(L81='11 FORMULAS'!$P$6,T80-(T80*R81),T80)</f>
        <v>0.4</v>
      </c>
      <c r="U81" s="431"/>
      <c r="V81" s="434"/>
      <c r="X81" s="328"/>
      <c r="Y81" s="329"/>
      <c r="Z81" s="329"/>
    </row>
    <row r="82" spans="1:26" ht="29.45" customHeight="1" x14ac:dyDescent="0.25">
      <c r="A82" s="437"/>
      <c r="B82" s="440"/>
      <c r="C82" s="443"/>
      <c r="D82" s="446"/>
      <c r="E82" s="69">
        <v>3</v>
      </c>
      <c r="F82" s="231"/>
      <c r="G82" s="231"/>
      <c r="H82" s="231"/>
      <c r="I82" s="318"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3" t="str">
        <f>+IFERROR(K82+N82,"")</f>
        <v/>
      </c>
      <c r="S82" s="333">
        <f>IF(L82='11 FORMULAS'!$P$5,S81-(S81*R82),S81)</f>
        <v>0.36</v>
      </c>
      <c r="T82" s="333">
        <f>IF(L82='11 FORMULAS'!$P$6,T81-(T81*R82),T81)</f>
        <v>0.4</v>
      </c>
      <c r="U82" s="431"/>
      <c r="V82" s="434"/>
      <c r="X82" s="328"/>
      <c r="Y82" s="329"/>
      <c r="Z82" s="329"/>
    </row>
    <row r="83" spans="1:26" ht="29.45" customHeight="1" thickBot="1" x14ac:dyDescent="0.3">
      <c r="A83" s="438"/>
      <c r="B83" s="441"/>
      <c r="C83" s="444"/>
      <c r="D83" s="447"/>
      <c r="E83" s="70">
        <v>4</v>
      </c>
      <c r="F83" s="232"/>
      <c r="G83" s="232"/>
      <c r="H83" s="232"/>
      <c r="I83" s="319"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4" t="str">
        <f t="shared" ref="R83" si="39">+IFERROR(K83+N83,"")</f>
        <v/>
      </c>
      <c r="S83" s="334">
        <f>IF(L83='11 FORMULAS'!$P$5,S82-(S82*R83),S82)</f>
        <v>0.36</v>
      </c>
      <c r="T83" s="334">
        <f>IF(L83='11 FORMULAS'!$P$6,T82-(T82*R83),T82)</f>
        <v>0.4</v>
      </c>
      <c r="U83" s="432"/>
      <c r="V83" s="435"/>
    </row>
    <row r="84" spans="1:26" ht="57" customHeight="1" x14ac:dyDescent="0.25">
      <c r="A84" s="436" t="str">
        <f>'2 CONTEXTO E IDENTIFICACIÓN'!A28</f>
        <v>M2 - R10</v>
      </c>
      <c r="B84" s="439" t="str">
        <f>+'2 CONTEXTO E IDENTIFICACIÓN'!E28</f>
        <v>Posibilidad de pérdida Económica y Reputacional por incumplimiento de la proyección de recaudo,  debido a que las entidades no cancelan lo radicado y la liquidación de entidades</v>
      </c>
      <c r="C84" s="442">
        <f>+'3 PROBABIL E IMPACTO INHERENTE'!E28</f>
        <v>0.4</v>
      </c>
      <c r="D84" s="445">
        <f>+'3 PROBABIL E IMPACTO INHERENTE'!M28</f>
        <v>0.6</v>
      </c>
      <c r="E84" s="68">
        <v>1</v>
      </c>
      <c r="F84" s="71" t="s">
        <v>382</v>
      </c>
      <c r="G84" s="71" t="s">
        <v>383</v>
      </c>
      <c r="H84" s="71" t="s">
        <v>384</v>
      </c>
      <c r="I84" s="317" t="str">
        <f t="shared" si="33"/>
        <v>Abogado encargado de área de Cartera,  realiza derechos de petición cuando no se recibe respuesta los cuales llevan a tutela y demandas, con el fin de recaudar dineros adeudados por las EPS.</v>
      </c>
      <c r="J84" s="5" t="s">
        <v>88</v>
      </c>
      <c r="K84" s="64">
        <f>+IF(J84='11 FORMULAS'!$E$4,'11 FORMULAS'!$F$4,IF(J84='11 FORMULAS'!$E$5,'11 FORMULAS'!$F$5,IF(J84='11 FORMULAS'!$E$6,'11 FORMULAS'!$F$6,"")))</f>
        <v>0.1</v>
      </c>
      <c r="L84" s="64" t="str">
        <f>+IF(OR(J84='11 FORMULAS'!$O$4,J84='11 FORMULAS'!$O$5),'11 FORMULAS'!$P$5,IF(J84='11 FORMULAS'!$O$6,'11 FORMULAS'!$P$6,""))</f>
        <v>Impacto</v>
      </c>
      <c r="M84" s="5" t="s">
        <v>75</v>
      </c>
      <c r="N84" s="64">
        <f>+IF(M84='11 FORMULAS'!$H$4,'11 FORMULAS'!$I$4,IF(M84='11 FORMULAS'!$H$5,'11 FORMULAS'!$I$5,""))</f>
        <v>0.15</v>
      </c>
      <c r="O84" s="6" t="s">
        <v>78</v>
      </c>
      <c r="P84" s="6" t="s">
        <v>80</v>
      </c>
      <c r="Q84" s="6" t="s">
        <v>83</v>
      </c>
      <c r="R84" s="332">
        <f>+IFERROR(K84+N84,"")</f>
        <v>0.25</v>
      </c>
      <c r="S84" s="332">
        <f>IF(L84='11 FORMULAS'!$P$5,C84-(C84*R84),C84)</f>
        <v>0.4</v>
      </c>
      <c r="T84" s="332">
        <f>IF(L84='11 FORMULAS'!$P$6,D84-(D84*R84),D84)</f>
        <v>0.44999999999999996</v>
      </c>
      <c r="U84" s="430">
        <f>+IF(S87="","",S87)</f>
        <v>0.28000000000000003</v>
      </c>
      <c r="V84" s="433">
        <f>+IF(T87="","",T87)</f>
        <v>0.44999999999999996</v>
      </c>
      <c r="X84" s="328"/>
      <c r="Y84" s="329"/>
      <c r="Z84" s="329"/>
    </row>
    <row r="85" spans="1:26" ht="74.25" customHeight="1" x14ac:dyDescent="0.25">
      <c r="A85" s="437"/>
      <c r="B85" s="440"/>
      <c r="C85" s="443"/>
      <c r="D85" s="446"/>
      <c r="E85" s="69">
        <v>2</v>
      </c>
      <c r="F85" s="231" t="s">
        <v>385</v>
      </c>
      <c r="G85" s="231" t="s">
        <v>386</v>
      </c>
      <c r="H85" s="231" t="s">
        <v>387</v>
      </c>
      <c r="I85" s="318" t="str">
        <f t="shared" si="33"/>
        <v>Personal de cartera,  presenta Informes de gestión de manera mensual al profesional especializado de recursos financieros, con el fin de que se conozca el recaudo mensual y la gestión del área a través de reuniones periódicas de cartera, facturación y glosas.</v>
      </c>
      <c r="J85" s="1" t="s">
        <v>87</v>
      </c>
      <c r="K85" s="65">
        <f>+IF(J85='11 FORMULAS'!$E$4,'11 FORMULAS'!$F$4,IF(J85='11 FORMULAS'!$E$5,'11 FORMULAS'!$F$5,IF(J85='11 FORMULAS'!$E$6,'11 FORMULAS'!$F$6,"")))</f>
        <v>0.15</v>
      </c>
      <c r="L85" s="65" t="str">
        <f>+IF(OR(J85='11 FORMULAS'!$O$4,J85='11 FORMULAS'!$O$5),'11 FORMULAS'!$P$5,IF(J85='11 FORMULAS'!$O$6,'11 FORMULAS'!$P$6,""))</f>
        <v>Probabilidad</v>
      </c>
      <c r="M85" s="1" t="s">
        <v>75</v>
      </c>
      <c r="N85" s="65">
        <f>+IF(M85='11 FORMULAS'!$H$4,'11 FORMULAS'!$I$4,IF(M85='11 FORMULAS'!$H$5,'11 FORMULAS'!$I$5,""))</f>
        <v>0.15</v>
      </c>
      <c r="O85" s="4" t="s">
        <v>78</v>
      </c>
      <c r="P85" s="4" t="s">
        <v>80</v>
      </c>
      <c r="Q85" s="4" t="s">
        <v>83</v>
      </c>
      <c r="R85" s="333">
        <f t="shared" ref="R85" si="40">+IFERROR(K85+N85,"")</f>
        <v>0.3</v>
      </c>
      <c r="S85" s="333">
        <f>IF(L85='11 FORMULAS'!$P$5,S84-(S84*R85),S84)</f>
        <v>0.28000000000000003</v>
      </c>
      <c r="T85" s="333">
        <f>IF(L85='11 FORMULAS'!$P$6,T84-(T84*R85),T84)</f>
        <v>0.44999999999999996</v>
      </c>
      <c r="U85" s="431"/>
      <c r="V85" s="434"/>
      <c r="X85" s="328"/>
      <c r="Y85" s="329"/>
      <c r="Z85" s="329"/>
    </row>
    <row r="86" spans="1:26" ht="29.45" customHeight="1" x14ac:dyDescent="0.25">
      <c r="A86" s="437"/>
      <c r="B86" s="440"/>
      <c r="C86" s="443"/>
      <c r="D86" s="446"/>
      <c r="E86" s="69">
        <v>3</v>
      </c>
      <c r="F86" s="231"/>
      <c r="G86" s="231"/>
      <c r="H86" s="231"/>
      <c r="I86" s="318"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3" t="str">
        <f>+IFERROR(K86+N86,"")</f>
        <v/>
      </c>
      <c r="S86" s="333">
        <f>IF(L86='11 FORMULAS'!$P$5,S85-(S85*R86),S85)</f>
        <v>0.28000000000000003</v>
      </c>
      <c r="T86" s="333">
        <f>IF(L86='11 FORMULAS'!$P$6,T85-(T85*R86),T85)</f>
        <v>0.44999999999999996</v>
      </c>
      <c r="U86" s="431"/>
      <c r="V86" s="434"/>
      <c r="X86" s="328"/>
      <c r="Y86" s="329"/>
      <c r="Z86" s="329"/>
    </row>
    <row r="87" spans="1:26" ht="29.45" customHeight="1" thickBot="1" x14ac:dyDescent="0.3">
      <c r="A87" s="438"/>
      <c r="B87" s="441"/>
      <c r="C87" s="444"/>
      <c r="D87" s="447"/>
      <c r="E87" s="70">
        <v>4</v>
      </c>
      <c r="F87" s="232"/>
      <c r="G87" s="232"/>
      <c r="H87" s="232"/>
      <c r="I87" s="319"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4" t="str">
        <f t="shared" ref="R87" si="41">+IFERROR(K87+N87,"")</f>
        <v/>
      </c>
      <c r="S87" s="334">
        <f>IF(L87='11 FORMULAS'!$P$5,S86-(S86*R87),S86)</f>
        <v>0.28000000000000003</v>
      </c>
      <c r="T87" s="334">
        <f>IF(L87='11 FORMULAS'!$P$6,T86-(T86*R87),T86)</f>
        <v>0.44999999999999996</v>
      </c>
      <c r="U87" s="432"/>
      <c r="V87" s="435"/>
    </row>
  </sheetData>
  <sheetProtection sheet="1" formatCells="0" formatColumns="0" formatRows="0" sort="0" autoFilter="0" pivotTables="0"/>
  <autoFilter ref="A7:W87" xr:uid="{00000000-0009-0000-0000-000004000000}"/>
  <dataConsolidate/>
  <mergeCells count="137">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X4:Z4"/>
    <mergeCell ref="U16:U19"/>
    <mergeCell ref="V16:V19"/>
    <mergeCell ref="U20:U23"/>
    <mergeCell ref="V20:V23"/>
    <mergeCell ref="U8:U11"/>
    <mergeCell ref="V8:V11"/>
    <mergeCell ref="U12:U15"/>
    <mergeCell ref="V12:V15"/>
    <mergeCell ref="U40:U43"/>
    <mergeCell ref="V40:V43"/>
    <mergeCell ref="U44:U47"/>
    <mergeCell ref="V44:V47"/>
    <mergeCell ref="U24:U27"/>
    <mergeCell ref="V24:V27"/>
    <mergeCell ref="U28:U31"/>
    <mergeCell ref="V28:V31"/>
    <mergeCell ref="U32:U35"/>
    <mergeCell ref="V32:V35"/>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s>
  <phoneticPr fontId="0" type="noConversion"/>
  <conditionalFormatting sqref="C8:D8 U8:V8 C12:D12 C16:D16 C20:D20 C24:D24 C28:D28 C32:D32 C36:D36 C40:D40 C44:D44 C48:D48 C52:D52 C56:D56 C60:D60 C64:D64 C68:D68 C72:D72 C76:D76 C80:D80 C84:D84">
    <cfRule type="cellIs" dxfId="159" priority="268" operator="between">
      <formula>$Y$10</formula>
      <formula>$Z$10</formula>
    </cfRule>
    <cfRule type="cellIs" dxfId="158" priority="267" operator="between">
      <formula>$Y$9</formula>
      <formula>$Z$9</formula>
    </cfRule>
    <cfRule type="cellIs" dxfId="157" priority="266" operator="between">
      <formula>$Y$8</formula>
      <formula>$Z$8</formula>
    </cfRule>
    <cfRule type="cellIs" dxfId="156" priority="265" operator="between">
      <formula>$Y$7</formula>
      <formula>$Z$7</formula>
    </cfRule>
    <cfRule type="cellIs" dxfId="155" priority="264" operator="between">
      <formula>$Y$6</formula>
      <formula>$Z$6</formula>
    </cfRule>
  </conditionalFormatting>
  <conditionalFormatting sqref="U12:V12">
    <cfRule type="cellIs" dxfId="154" priority="95" operator="between">
      <formula>$Y$10</formula>
      <formula>$Z$10</formula>
    </cfRule>
    <cfRule type="cellIs" dxfId="153" priority="94" operator="between">
      <formula>$Y$9</formula>
      <formula>$Z$9</formula>
    </cfRule>
    <cfRule type="cellIs" dxfId="152" priority="93" operator="between">
      <formula>$Y$8</formula>
      <formula>$Z$8</formula>
    </cfRule>
    <cfRule type="cellIs" dxfId="151" priority="92" operator="between">
      <formula>$Y$7</formula>
      <formula>$Z$7</formula>
    </cfRule>
    <cfRule type="cellIs" dxfId="150" priority="91" operator="between">
      <formula>$Y$6</formula>
      <formula>$Z$6</formula>
    </cfRule>
  </conditionalFormatting>
  <conditionalFormatting sqref="U16:V16">
    <cfRule type="cellIs" dxfId="149" priority="88" operator="between">
      <formula>$Y$8</formula>
      <formula>$Z$8</formula>
    </cfRule>
    <cfRule type="cellIs" dxfId="148" priority="90" operator="between">
      <formula>$Y$10</formula>
      <formula>$Z$10</formula>
    </cfRule>
    <cfRule type="cellIs" dxfId="147" priority="89" operator="between">
      <formula>$Y$9</formula>
      <formula>$Z$9</formula>
    </cfRule>
    <cfRule type="cellIs" dxfId="146" priority="87" operator="between">
      <formula>$Y$7</formula>
      <formula>$Z$7</formula>
    </cfRule>
    <cfRule type="cellIs" dxfId="145" priority="86" operator="between">
      <formula>$Y$6</formula>
      <formula>$Z$6</formula>
    </cfRule>
  </conditionalFormatting>
  <conditionalFormatting sqref="U20:V20">
    <cfRule type="cellIs" dxfId="144" priority="85" operator="between">
      <formula>$Y$10</formula>
      <formula>$Z$10</formula>
    </cfRule>
    <cfRule type="cellIs" dxfId="143" priority="84" operator="between">
      <formula>$Y$9</formula>
      <formula>$Z$9</formula>
    </cfRule>
    <cfRule type="cellIs" dxfId="142" priority="81" operator="between">
      <formula>$Y$6</formula>
      <formula>$Z$6</formula>
    </cfRule>
    <cfRule type="cellIs" dxfId="141" priority="83" operator="between">
      <formula>$Y$8</formula>
      <formula>$Z$8</formula>
    </cfRule>
    <cfRule type="cellIs" dxfId="140" priority="82" operator="between">
      <formula>$Y$7</formula>
      <formula>$Z$7</formula>
    </cfRule>
  </conditionalFormatting>
  <conditionalFormatting sqref="U24:V24">
    <cfRule type="cellIs" dxfId="139" priority="78" operator="between">
      <formula>$Y$8</formula>
      <formula>$Z$8</formula>
    </cfRule>
    <cfRule type="cellIs" dxfId="138" priority="77" operator="between">
      <formula>$Y$7</formula>
      <formula>$Z$7</formula>
    </cfRule>
    <cfRule type="cellIs" dxfId="137" priority="76" operator="between">
      <formula>$Y$6</formula>
      <formula>$Z$6</formula>
    </cfRule>
    <cfRule type="cellIs" dxfId="136" priority="80" operator="between">
      <formula>$Y$10</formula>
      <formula>$Z$10</formula>
    </cfRule>
    <cfRule type="cellIs" dxfId="135" priority="79" operator="between">
      <formula>$Y$9</formula>
      <formula>$Z$9</formula>
    </cfRule>
  </conditionalFormatting>
  <conditionalFormatting sqref="U28:V28">
    <cfRule type="cellIs" dxfId="134" priority="75" operator="between">
      <formula>$Y$10</formula>
      <formula>$Z$10</formula>
    </cfRule>
    <cfRule type="cellIs" dxfId="133" priority="74" operator="between">
      <formula>$Y$9</formula>
      <formula>$Z$9</formula>
    </cfRule>
    <cfRule type="cellIs" dxfId="132" priority="73" operator="between">
      <formula>$Y$8</formula>
      <formula>$Z$8</formula>
    </cfRule>
    <cfRule type="cellIs" dxfId="131" priority="72" operator="between">
      <formula>$Y$7</formula>
      <formula>$Z$7</formula>
    </cfRule>
    <cfRule type="cellIs" dxfId="130" priority="71" operator="between">
      <formula>$Y$6</formula>
      <formula>$Z$6</formula>
    </cfRule>
  </conditionalFormatting>
  <conditionalFormatting sqref="U32:V32">
    <cfRule type="cellIs" dxfId="129" priority="70" operator="between">
      <formula>$Y$10</formula>
      <formula>$Z$10</formula>
    </cfRule>
    <cfRule type="cellIs" dxfId="128" priority="69" operator="between">
      <formula>$Y$9</formula>
      <formula>$Z$9</formula>
    </cfRule>
    <cfRule type="cellIs" dxfId="127" priority="68" operator="between">
      <formula>$Y$8</formula>
      <formula>$Z$8</formula>
    </cfRule>
    <cfRule type="cellIs" dxfId="126" priority="67" operator="between">
      <formula>$Y$7</formula>
      <formula>$Z$7</formula>
    </cfRule>
    <cfRule type="cellIs" dxfId="125" priority="66" operator="between">
      <formula>$Y$6</formula>
      <formula>$Z$6</formula>
    </cfRule>
  </conditionalFormatting>
  <conditionalFormatting sqref="U36:V36">
    <cfRule type="cellIs" dxfId="124" priority="63" operator="between">
      <formula>$Y$8</formula>
      <formula>$Z$8</formula>
    </cfRule>
    <cfRule type="cellIs" dxfId="123" priority="65" operator="between">
      <formula>$Y$10</formula>
      <formula>$Z$10</formula>
    </cfRule>
    <cfRule type="cellIs" dxfId="122" priority="64" operator="between">
      <formula>$Y$9</formula>
      <formula>$Z$9</formula>
    </cfRule>
    <cfRule type="cellIs" dxfId="121" priority="62" operator="between">
      <formula>$Y$7</formula>
      <formula>$Z$7</formula>
    </cfRule>
    <cfRule type="cellIs" dxfId="120" priority="61" operator="between">
      <formula>$Y$6</formula>
      <formula>$Z$6</formula>
    </cfRule>
  </conditionalFormatting>
  <conditionalFormatting sqref="U40:V40">
    <cfRule type="cellIs" dxfId="119" priority="59" operator="between">
      <formula>$Y$9</formula>
      <formula>$Z$9</formula>
    </cfRule>
    <cfRule type="cellIs" dxfId="118" priority="58" operator="between">
      <formula>$Y$8</formula>
      <formula>$Z$8</formula>
    </cfRule>
    <cfRule type="cellIs" dxfId="117" priority="60" operator="between">
      <formula>$Y$10</formula>
      <formula>$Z$10</formula>
    </cfRule>
    <cfRule type="cellIs" dxfId="116" priority="56" operator="between">
      <formula>$Y$6</formula>
      <formula>$Z$6</formula>
    </cfRule>
    <cfRule type="cellIs" dxfId="115" priority="57" operator="between">
      <formula>$Y$7</formula>
      <formula>$Z$7</formula>
    </cfRule>
  </conditionalFormatting>
  <conditionalFormatting sqref="U44:V44">
    <cfRule type="cellIs" dxfId="114" priority="51" operator="between">
      <formula>$Y$6</formula>
      <formula>$Z$6</formula>
    </cfRule>
    <cfRule type="cellIs" dxfId="113" priority="52" operator="between">
      <formula>$Y$7</formula>
      <formula>$Z$7</formula>
    </cfRule>
    <cfRule type="cellIs" dxfId="112" priority="53" operator="between">
      <formula>$Y$8</formula>
      <formula>$Z$8</formula>
    </cfRule>
    <cfRule type="cellIs" dxfId="111" priority="54" operator="between">
      <formula>$Y$9</formula>
      <formula>$Z$9</formula>
    </cfRule>
    <cfRule type="cellIs" dxfId="110" priority="55" operator="between">
      <formula>$Y$10</formula>
      <formula>$Z$10</formula>
    </cfRule>
  </conditionalFormatting>
  <conditionalFormatting sqref="U48:V48">
    <cfRule type="cellIs" dxfId="109" priority="49" operator="between">
      <formula>$Y$9</formula>
      <formula>$Z$9</formula>
    </cfRule>
    <cfRule type="cellIs" dxfId="108" priority="50" operator="between">
      <formula>$Y$10</formula>
      <formula>$Z$10</formula>
    </cfRule>
    <cfRule type="cellIs" dxfId="107" priority="48" operator="between">
      <formula>$Y$8</formula>
      <formula>$Z$8</formula>
    </cfRule>
    <cfRule type="cellIs" dxfId="106" priority="47" operator="between">
      <formula>$Y$7</formula>
      <formula>$Z$7</formula>
    </cfRule>
    <cfRule type="cellIs" dxfId="105" priority="46" operator="between">
      <formula>$Y$6</formula>
      <formula>$Z$6</formula>
    </cfRule>
  </conditionalFormatting>
  <conditionalFormatting sqref="U52:V52">
    <cfRule type="cellIs" dxfId="104" priority="45" operator="between">
      <formula>$Y$10</formula>
      <formula>$Z$10</formula>
    </cfRule>
    <cfRule type="cellIs" dxfId="103" priority="44" operator="between">
      <formula>$Y$9</formula>
      <formula>$Z$9</formula>
    </cfRule>
    <cfRule type="cellIs" dxfId="102" priority="43" operator="between">
      <formula>$Y$8</formula>
      <formula>$Z$8</formula>
    </cfRule>
    <cfRule type="cellIs" dxfId="101" priority="42" operator="between">
      <formula>$Y$7</formula>
      <formula>$Z$7</formula>
    </cfRule>
    <cfRule type="cellIs" dxfId="100" priority="41" operator="between">
      <formula>$Y$6</formula>
      <formula>$Z$6</formula>
    </cfRule>
  </conditionalFormatting>
  <conditionalFormatting sqref="U56:V56">
    <cfRule type="cellIs" dxfId="99" priority="39" operator="between">
      <formula>$Y$9</formula>
      <formula>$Z$9</formula>
    </cfRule>
    <cfRule type="cellIs" dxfId="98" priority="40" operator="between">
      <formula>$Y$10</formula>
      <formula>$Z$10</formula>
    </cfRule>
    <cfRule type="cellIs" dxfId="97" priority="38" operator="between">
      <formula>$Y$8</formula>
      <formula>$Z$8</formula>
    </cfRule>
    <cfRule type="cellIs" dxfId="96" priority="37" operator="between">
      <formula>$Y$7</formula>
      <formula>$Z$7</formula>
    </cfRule>
    <cfRule type="cellIs" dxfId="95" priority="36" operator="between">
      <formula>$Y$6</formula>
      <formula>$Z$6</formula>
    </cfRule>
  </conditionalFormatting>
  <conditionalFormatting sqref="U60:V60">
    <cfRule type="cellIs" dxfId="94" priority="35" operator="between">
      <formula>$Y$10</formula>
      <formula>$Z$10</formula>
    </cfRule>
    <cfRule type="cellIs" dxfId="93" priority="34" operator="between">
      <formula>$Y$9</formula>
      <formula>$Z$9</formula>
    </cfRule>
    <cfRule type="cellIs" dxfId="92" priority="33" operator="between">
      <formula>$Y$8</formula>
      <formula>$Z$8</formula>
    </cfRule>
    <cfRule type="cellIs" dxfId="91" priority="32" operator="between">
      <formula>$Y$7</formula>
      <formula>$Z$7</formula>
    </cfRule>
    <cfRule type="cellIs" dxfId="90" priority="31" operator="between">
      <formula>$Y$6</formula>
      <formula>$Z$6</formula>
    </cfRule>
  </conditionalFormatting>
  <conditionalFormatting sqref="U64:V64">
    <cfRule type="cellIs" dxfId="89" priority="30" operator="between">
      <formula>$Y$10</formula>
      <formula>$Z$10</formula>
    </cfRule>
    <cfRule type="cellIs" dxfId="88" priority="29" operator="between">
      <formula>$Y$9</formula>
      <formula>$Z$9</formula>
    </cfRule>
    <cfRule type="cellIs" dxfId="87" priority="28" operator="between">
      <formula>$Y$8</formula>
      <formula>$Z$8</formula>
    </cfRule>
    <cfRule type="cellIs" dxfId="86" priority="27" operator="between">
      <formula>$Y$7</formula>
      <formula>$Z$7</formula>
    </cfRule>
    <cfRule type="cellIs" dxfId="85" priority="26" operator="between">
      <formula>$Y$6</formula>
      <formula>$Z$6</formula>
    </cfRule>
  </conditionalFormatting>
  <conditionalFormatting sqref="U68:V68">
    <cfRule type="cellIs" dxfId="84" priority="25" operator="between">
      <formula>$Y$10</formula>
      <formula>$Z$10</formula>
    </cfRule>
    <cfRule type="cellIs" dxfId="83" priority="24" operator="between">
      <formula>$Y$9</formula>
      <formula>$Z$9</formula>
    </cfRule>
    <cfRule type="cellIs" dxfId="82" priority="23" operator="between">
      <formula>$Y$8</formula>
      <formula>$Z$8</formula>
    </cfRule>
    <cfRule type="cellIs" dxfId="81" priority="22" operator="between">
      <formula>$Y$7</formula>
      <formula>$Z$7</formula>
    </cfRule>
    <cfRule type="cellIs" dxfId="80" priority="21" operator="between">
      <formula>$Y$6</formula>
      <formula>$Z$6</formula>
    </cfRule>
  </conditionalFormatting>
  <conditionalFormatting sqref="U72:V72">
    <cfRule type="cellIs" dxfId="79" priority="20" operator="between">
      <formula>$Y$10</formula>
      <formula>$Z$10</formula>
    </cfRule>
    <cfRule type="cellIs" dxfId="78" priority="19" operator="between">
      <formula>$Y$9</formula>
      <formula>$Z$9</formula>
    </cfRule>
    <cfRule type="cellIs" dxfId="77" priority="18" operator="between">
      <formula>$Y$8</formula>
      <formula>$Z$8</formula>
    </cfRule>
    <cfRule type="cellIs" dxfId="76" priority="17" operator="between">
      <formula>$Y$7</formula>
      <formula>$Z$7</formula>
    </cfRule>
    <cfRule type="cellIs" dxfId="75" priority="16" operator="between">
      <formula>$Y$6</formula>
      <formula>$Z$6</formula>
    </cfRule>
  </conditionalFormatting>
  <conditionalFormatting sqref="U76:V76">
    <cfRule type="cellIs" dxfId="74" priority="13" operator="between">
      <formula>$Y$8</formula>
      <formula>$Z$8</formula>
    </cfRule>
    <cfRule type="cellIs" dxfId="73" priority="15" operator="between">
      <formula>$Y$10</formula>
      <formula>$Z$10</formula>
    </cfRule>
    <cfRule type="cellIs" dxfId="72" priority="14" operator="between">
      <formula>$Y$9</formula>
      <formula>$Z$9</formula>
    </cfRule>
    <cfRule type="cellIs" dxfId="71" priority="12" operator="between">
      <formula>$Y$7</formula>
      <formula>$Z$7</formula>
    </cfRule>
    <cfRule type="cellIs" dxfId="70" priority="11" operator="between">
      <formula>$Y$6</formula>
      <formula>$Z$6</formula>
    </cfRule>
  </conditionalFormatting>
  <conditionalFormatting sqref="U80:V80">
    <cfRule type="cellIs" dxfId="69" priority="10" operator="between">
      <formula>$Y$10</formula>
      <formula>$Z$10</formula>
    </cfRule>
    <cfRule type="cellIs" dxfId="68" priority="9" operator="between">
      <formula>$Y$9</formula>
      <formula>$Z$9</formula>
    </cfRule>
    <cfRule type="cellIs" dxfId="67" priority="8" operator="between">
      <formula>$Y$8</formula>
      <formula>$Z$8</formula>
    </cfRule>
    <cfRule type="cellIs" dxfId="66" priority="7" operator="between">
      <formula>$Y$7</formula>
      <formula>$Z$7</formula>
    </cfRule>
    <cfRule type="cellIs" dxfId="65" priority="6" operator="between">
      <formula>$Y$6</formula>
      <formula>$Z$6</formula>
    </cfRule>
  </conditionalFormatting>
  <conditionalFormatting sqref="U84:V84">
    <cfRule type="cellIs" dxfId="64" priority="2" operator="between">
      <formula>$Y$7</formula>
      <formula>$Z$7</formula>
    </cfRule>
    <cfRule type="cellIs" dxfId="63" priority="3" operator="between">
      <formula>$Y$8</formula>
      <formula>$Z$8</formula>
    </cfRule>
    <cfRule type="cellIs" dxfId="62" priority="4" operator="between">
      <formula>$Y$9</formula>
      <formula>$Z$9</formula>
    </cfRule>
    <cfRule type="cellIs" dxfId="61" priority="5" operator="between">
      <formula>$Y$10</formula>
      <formula>$Z$10</formula>
    </cfRule>
    <cfRule type="cellIs" dxfId="60" priority="1" operator="between">
      <formula>$Y$6</formula>
      <formula>$Z$6</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C8" sqref="C8:C9"/>
    </sheetView>
  </sheetViews>
  <sheetFormatPr baseColWidth="10" defaultColWidth="14.28515625" defaultRowHeight="12.75" x14ac:dyDescent="0.25"/>
  <cols>
    <col min="1" max="1" width="11.5703125" style="87" customWidth="1"/>
    <col min="2" max="2" width="52.14062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50" t="str">
        <f>+'2 CONTEXTO E IDENTIFICACIÓN'!C1</f>
        <v>CÓDIGO:</v>
      </c>
      <c r="D1" s="131">
        <f>+'2 CONTEXTO E IDENTIFICACIÓN'!D1</f>
        <v>0</v>
      </c>
      <c r="E1" s="132"/>
      <c r="F1" s="9"/>
      <c r="G1" s="240" t="str">
        <f>+'2 CONTEXTO E IDENTIFICACIÓN'!$F$4</f>
        <v>Elaboración o Actualización:</v>
      </c>
      <c r="H1" s="261">
        <f>+IF('2 CONTEXTO E IDENTIFICACIÓN'!$G$4="","",'2 CONTEXTO E IDENTIFICACIÓN'!$G$4)</f>
        <v>44866</v>
      </c>
      <c r="I1" s="20"/>
      <c r="J1" s="20"/>
      <c r="AF1" s="76"/>
      <c r="AG1" s="76"/>
      <c r="AH1" s="76"/>
      <c r="AI1" s="76"/>
      <c r="AJ1" s="76"/>
    </row>
    <row r="2" spans="1:38" s="75" customFormat="1" ht="36" customHeight="1" x14ac:dyDescent="0.2">
      <c r="A2" s="420"/>
      <c r="B2" s="426"/>
      <c r="C2" s="50" t="str">
        <f>+'2 CONTEXTO E IDENTIFICACIÓN'!C2</f>
        <v>VERSIÓN:</v>
      </c>
      <c r="D2" s="131">
        <f>+'2 CONTEXTO E IDENTIFICACIÓN'!D2</f>
        <v>0</v>
      </c>
      <c r="E2" s="132"/>
      <c r="G2" s="243" t="str">
        <f>+'2 CONTEXTO E IDENTIFICACIÓN'!$D$5</f>
        <v>Vigencia del:</v>
      </c>
      <c r="H2" s="241" t="str">
        <f>+IF('2 CONTEXTO E IDENTIFICACIÓN'!$E$5="","",'2 CONTEXTO E IDENTIFICACIÓN'!$E$5)</f>
        <v/>
      </c>
      <c r="I2" s="242" t="s">
        <v>91</v>
      </c>
      <c r="J2" s="239" t="str">
        <f>+IF('2 CONTEXTO E IDENTIFICACIÓN'!$G$5="","",'2 CONTEXTO E IDENTIFICACIÓN'!$G$5)</f>
        <v/>
      </c>
      <c r="K2" s="78"/>
      <c r="L2" s="78"/>
      <c r="M2" s="78"/>
      <c r="N2" s="78"/>
      <c r="O2" s="78"/>
      <c r="P2" s="77"/>
      <c r="AF2" s="76"/>
      <c r="AG2" s="76"/>
      <c r="AH2" s="76"/>
      <c r="AI2" s="76"/>
      <c r="AJ2" s="76"/>
    </row>
    <row r="3" spans="1:38" s="75" customFormat="1" x14ac:dyDescent="0.2">
      <c r="A3" s="79"/>
      <c r="B3" s="77"/>
      <c r="C3" s="244"/>
      <c r="D3" s="244"/>
      <c r="E3" s="132"/>
      <c r="F3" s="264"/>
      <c r="G3" s="264"/>
      <c r="H3" s="265"/>
      <c r="I3" s="266"/>
      <c r="J3" s="237"/>
      <c r="K3" s="78"/>
      <c r="L3" s="78"/>
      <c r="M3" s="78"/>
      <c r="N3" s="78"/>
      <c r="O3" s="78"/>
      <c r="P3" s="77"/>
      <c r="AF3" s="76"/>
      <c r="AG3" s="76"/>
      <c r="AH3" s="76"/>
      <c r="AI3" s="76"/>
      <c r="AJ3" s="76"/>
    </row>
    <row r="4" spans="1:38" s="75" customFormat="1" ht="15" x14ac:dyDescent="0.2">
      <c r="A4" s="19" t="s">
        <v>139</v>
      </c>
      <c r="B4" s="410" t="str">
        <f>+IF('2 CONTEXTO E IDENTIFICACIÓN'!$B$4="","",'2 CONTEXTO E IDENTIFICACIÓN'!$B$4)</f>
        <v>HOSPITAL UNIVERSITARIO DEPARTAMENTAL DE NARIÑO</v>
      </c>
      <c r="C4" s="410"/>
      <c r="D4" s="410"/>
      <c r="E4" s="73"/>
      <c r="F4" s="133"/>
      <c r="AF4" s="76"/>
      <c r="AG4" s="76"/>
      <c r="AH4" s="76"/>
      <c r="AI4" s="76"/>
      <c r="AJ4" s="76"/>
    </row>
    <row r="5" spans="1:38" s="75" customFormat="1" ht="30.75" thickBot="1" x14ac:dyDescent="0.25">
      <c r="A5" s="19" t="s">
        <v>137</v>
      </c>
      <c r="B5" s="410" t="str">
        <f>+IF('2 CONTEXTO E IDENTIFICACIÓN'!$D$4="","",'2 CONTEXTO E IDENTIFICACIÓN'!$D$4)</f>
        <v>GESTIÓN FINANCIERA</v>
      </c>
      <c r="C5" s="411"/>
      <c r="D5" s="411"/>
      <c r="E5" s="73"/>
      <c r="F5" s="133"/>
      <c r="AF5" s="76"/>
      <c r="AG5" s="76"/>
      <c r="AH5" s="76"/>
      <c r="AI5" s="76"/>
      <c r="AJ5" s="76"/>
    </row>
    <row r="6" spans="1:38" s="75" customFormat="1" ht="13.5" thickBot="1" x14ac:dyDescent="0.25">
      <c r="D6" s="77"/>
      <c r="E6" s="52"/>
      <c r="F6" s="133"/>
      <c r="I6" s="427" t="s">
        <v>14</v>
      </c>
      <c r="J6" s="428"/>
      <c r="K6" s="428"/>
      <c r="L6" s="428"/>
      <c r="M6" s="428"/>
      <c r="N6" s="428"/>
      <c r="O6" s="429"/>
      <c r="R6" s="80"/>
      <c r="S6" s="81"/>
      <c r="T6" s="418" t="s">
        <v>67</v>
      </c>
      <c r="U6" s="418"/>
      <c r="V6" s="418"/>
      <c r="W6" s="418"/>
      <c r="X6" s="419"/>
      <c r="AF6" s="76"/>
      <c r="AG6" s="76"/>
      <c r="AH6" s="76"/>
      <c r="AI6" s="76"/>
      <c r="AJ6" s="76"/>
    </row>
    <row r="7" spans="1:38" x14ac:dyDescent="0.25">
      <c r="A7" s="134"/>
      <c r="B7" s="134"/>
      <c r="C7" s="84"/>
      <c r="D7" s="134"/>
      <c r="E7" s="421" t="s">
        <v>98</v>
      </c>
      <c r="F7" s="421"/>
      <c r="G7" s="421"/>
      <c r="H7" s="84"/>
      <c r="I7" s="85"/>
      <c r="J7" s="86"/>
      <c r="K7" s="418" t="s">
        <v>67</v>
      </c>
      <c r="L7" s="418"/>
      <c r="M7" s="418"/>
      <c r="N7" s="418"/>
      <c r="O7" s="419"/>
      <c r="P7" s="84"/>
      <c r="R7" s="88"/>
      <c r="T7" s="89">
        <v>0.2</v>
      </c>
      <c r="U7" s="89">
        <v>0.4</v>
      </c>
      <c r="V7" s="89">
        <v>0.6</v>
      </c>
      <c r="W7" s="89">
        <v>0.8</v>
      </c>
      <c r="X7" s="90">
        <v>1</v>
      </c>
      <c r="Y7" s="91"/>
      <c r="Z7" s="91"/>
      <c r="AA7" s="91"/>
      <c r="AB7" s="91"/>
      <c r="AC7" s="91"/>
      <c r="AD7" s="91"/>
      <c r="AE7" s="91"/>
    </row>
    <row r="8" spans="1:38" ht="39.950000000000003" customHeight="1" x14ac:dyDescent="0.2">
      <c r="A8" s="95" t="s">
        <v>177</v>
      </c>
      <c r="B8" s="95" t="s">
        <v>1</v>
      </c>
      <c r="C8" s="95" t="s">
        <v>9</v>
      </c>
      <c r="D8" s="95" t="s">
        <v>9</v>
      </c>
      <c r="E8" s="95" t="s">
        <v>34</v>
      </c>
      <c r="F8" s="95" t="s">
        <v>67</v>
      </c>
      <c r="G8" s="95" t="s">
        <v>185</v>
      </c>
      <c r="H8" s="84"/>
      <c r="I8" s="88"/>
      <c r="J8" s="97"/>
      <c r="K8" s="98" t="s">
        <v>45</v>
      </c>
      <c r="L8" s="98" t="s">
        <v>7</v>
      </c>
      <c r="M8" s="98" t="s">
        <v>5</v>
      </c>
      <c r="N8" s="98" t="s">
        <v>6</v>
      </c>
      <c r="O8" s="99" t="s">
        <v>53</v>
      </c>
      <c r="P8" s="84"/>
      <c r="R8" s="88"/>
      <c r="S8" s="100"/>
      <c r="T8" s="101" t="s">
        <v>45</v>
      </c>
      <c r="U8" s="101" t="s">
        <v>7</v>
      </c>
      <c r="V8" s="101" t="s">
        <v>5</v>
      </c>
      <c r="W8" s="101" t="s">
        <v>6</v>
      </c>
      <c r="X8" s="102" t="s">
        <v>53</v>
      </c>
      <c r="AA8" s="91"/>
      <c r="AB8" s="91"/>
      <c r="AC8" s="103"/>
      <c r="AD8" s="103"/>
      <c r="AE8" s="103"/>
      <c r="AF8" s="103"/>
      <c r="AG8" s="103"/>
      <c r="AH8" s="103"/>
      <c r="AI8" s="103"/>
      <c r="AJ8" s="103"/>
      <c r="AK8" s="103"/>
      <c r="AL8" s="103"/>
    </row>
    <row r="9" spans="1:38" ht="63.75" x14ac:dyDescent="0.2">
      <c r="A9" s="104" t="str">
        <f>'2 CONTEXTO E IDENTIFICACIÓN'!A9</f>
        <v>M1 - R1</v>
      </c>
      <c r="B9" s="105" t="str">
        <f>+'2 CONTEXTO E IDENTIFICACIÓN'!E9</f>
        <v>Posibilidad de pérdida Económica y Reputacional por copagos o cuotas moderadoras en alimentación de la factura sin cancelar, debido a la falta de conciencia de ingreso de recursos de la institución por parte de personal  y también la amistad o familiarización con los usuarios</v>
      </c>
      <c r="C9" s="135">
        <f>+'5 VALORACIÓN DEL CONTROL'!S11</f>
        <v>0.216</v>
      </c>
      <c r="D9" s="106">
        <f>+'5 VALORACIÓN DEL CONTROL'!T11</f>
        <v>0.4</v>
      </c>
      <c r="E9" s="136" t="str">
        <f>+IF(C9=0,"",IF(C9&lt;=$R$13,$S$13,IF(C9&lt;=$R$12,$S$12,IF(C9&lt;=$R$11,$S$11,IF(C9&lt;=$R$10,$S$10,IF(C9&lt;=$R$9,$S$9,""))))))</f>
        <v>Baja</v>
      </c>
      <c r="F9" s="136" t="str">
        <f>+IF(D9=0,"",IF(D9&lt;=$T$7,$T$8,IF(D9&lt;=$U$7,$U$8,IF(D9&lt;=$V$7,$V$8,IF(D9&lt;=$W$7,$W$8,IF(D9&lt;=$X$7,$X$8,""))))))</f>
        <v>Menor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4" t="s">
        <v>34</v>
      </c>
      <c r="J9" s="98" t="s">
        <v>42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4" t="s">
        <v>34</v>
      </c>
      <c r="R9" s="110">
        <v>1</v>
      </c>
      <c r="S9" s="101" t="s">
        <v>42</v>
      </c>
      <c r="T9" s="108" t="s">
        <v>65</v>
      </c>
      <c r="U9" s="108" t="s">
        <v>65</v>
      </c>
      <c r="V9" s="108" t="s">
        <v>65</v>
      </c>
      <c r="W9" s="108" t="s">
        <v>65</v>
      </c>
      <c r="X9" s="109" t="s">
        <v>64</v>
      </c>
      <c r="AA9" s="91"/>
      <c r="AB9" s="91"/>
      <c r="AC9" s="103"/>
      <c r="AD9" s="103"/>
      <c r="AE9" s="103"/>
      <c r="AF9" s="111"/>
      <c r="AG9" s="111"/>
      <c r="AH9" s="111"/>
      <c r="AI9" s="111"/>
      <c r="AJ9" s="111"/>
      <c r="AK9" s="103"/>
      <c r="AL9" s="103"/>
    </row>
    <row r="10" spans="1:38" ht="38.25" x14ac:dyDescent="0.2">
      <c r="A10" s="104" t="str">
        <f>'2 CONTEXTO E IDENTIFICACIÓN'!A10</f>
        <v>M1 - R2</v>
      </c>
      <c r="B10" s="105" t="str">
        <f>+'2 CONTEXTO E IDENTIFICACIÓN'!E10</f>
        <v>Posibilidad de pérdida Económica y Reputacional por inconsistencia en la verificación de derechos,  debido a las autorizaciones sin control por parte de la EPS</v>
      </c>
      <c r="C10" s="135">
        <f>+'5 VALORACIÓN DEL CONTROL'!S15</f>
        <v>0.36</v>
      </c>
      <c r="D10" s="106">
        <f>+'5 VALORACIÓN DEL CONTROL'!T15</f>
        <v>0.4</v>
      </c>
      <c r="E10" s="136" t="str">
        <f t="shared" ref="E10:E28" si="0">+IF(C10=0,"",IF(C10&lt;=$R$13,$S$13,IF(C10&lt;=$R$12,$S$12,IF(C10&lt;=$R$11,$S$11,IF(C10&lt;=$R$10,$S$10,IF(C10&lt;=$R$9,$S$9,""))))))</f>
        <v>Baja</v>
      </c>
      <c r="F10" s="136" t="str">
        <f t="shared" ref="F10:F28" si="1">+IF(D10=0,"",IF(D10&lt;=$T$7,$T$8,IF(D10&lt;=$U$7,$U$8,IF(D10&lt;=$V$7,$V$8,IF(D10&lt;=$W$7,$W$8,IF(D10&lt;=$X$7,$X$8,""))))))</f>
        <v>Menor</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4"/>
      <c r="J10" s="98" t="s">
        <v>41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M1 - R5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4"/>
      <c r="R10" s="110">
        <v>0.8</v>
      </c>
      <c r="S10" s="101" t="s">
        <v>41</v>
      </c>
      <c r="T10" s="112" t="s">
        <v>5</v>
      </c>
      <c r="U10" s="112" t="s">
        <v>5</v>
      </c>
      <c r="V10" s="108" t="s">
        <v>65</v>
      </c>
      <c r="W10" s="108" t="s">
        <v>65</v>
      </c>
      <c r="X10" s="109" t="s">
        <v>64</v>
      </c>
      <c r="AA10" s="91"/>
      <c r="AB10" s="91"/>
      <c r="AC10" s="103"/>
      <c r="AD10" s="113"/>
      <c r="AE10" s="114"/>
      <c r="AF10" s="111"/>
      <c r="AG10" s="111"/>
      <c r="AH10" s="111"/>
      <c r="AI10" s="111"/>
      <c r="AJ10" s="111"/>
      <c r="AK10" s="103"/>
      <c r="AL10" s="103"/>
    </row>
    <row r="11" spans="1:38" ht="63.75" x14ac:dyDescent="0.2">
      <c r="A11" s="104" t="str">
        <f>'2 CONTEXTO E IDENTIFICACIÓN'!A11</f>
        <v>M1 - R3</v>
      </c>
      <c r="B11" s="105" t="str">
        <f>+'2 CONTEXTO E IDENTIFICACIÓN'!E11</f>
        <v>Posibilidad de pérdida Económica y Reputacional por insuficiencia en radicación de facturación,   debido a deficiencia en los procesos de admisión del usuario  e inoportunidad en el cargue de servicios por parte del personal asistencial.</v>
      </c>
      <c r="C11" s="135">
        <f>+'5 VALORACIÓN DEL CONTROL'!S19</f>
        <v>0.15</v>
      </c>
      <c r="D11" s="106">
        <f>+'5 VALORACIÓN DEL CONTROL'!T19</f>
        <v>0.8</v>
      </c>
      <c r="E11" s="136" t="str">
        <f t="shared" si="0"/>
        <v>Muy Baja</v>
      </c>
      <c r="F11" s="136" t="str">
        <f t="shared" si="1"/>
        <v>Mayor</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Alto</v>
      </c>
      <c r="H11" s="107"/>
      <c r="I11" s="424"/>
      <c r="J11" s="98" t="s">
        <v>39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M2 - R2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M2 - R4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4"/>
      <c r="R11" s="110">
        <v>0.6</v>
      </c>
      <c r="S11" s="101" t="s">
        <v>39</v>
      </c>
      <c r="T11" s="112" t="s">
        <v>5</v>
      </c>
      <c r="U11" s="112" t="s">
        <v>5</v>
      </c>
      <c r="V11" s="112" t="s">
        <v>5</v>
      </c>
      <c r="W11" s="108" t="s">
        <v>65</v>
      </c>
      <c r="X11" s="109" t="s">
        <v>64</v>
      </c>
      <c r="AA11" s="91"/>
      <c r="AB11" s="91"/>
      <c r="AC11" s="103"/>
      <c r="AD11" s="113"/>
      <c r="AE11" s="114"/>
      <c r="AF11" s="111"/>
      <c r="AG11" s="111"/>
      <c r="AH11" s="111"/>
      <c r="AI11" s="111"/>
      <c r="AJ11" s="115"/>
      <c r="AK11" s="103"/>
      <c r="AL11" s="103"/>
    </row>
    <row r="12" spans="1:38" ht="102" x14ac:dyDescent="0.2">
      <c r="A12" s="104" t="str">
        <f>'2 CONTEXTO E IDENTIFICACIÓN'!A12</f>
        <v>M1 - R4</v>
      </c>
      <c r="B12" s="105" t="str">
        <f>+'2 CONTEXTO E IDENTIFICACIÓN'!E12</f>
        <v>Posibilidad de pérdida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v>
      </c>
      <c r="C12" s="135">
        <f>+'5 VALORACIÓN DEL CONTROL'!S23</f>
        <v>0.18</v>
      </c>
      <c r="D12" s="106">
        <f>+'5 VALORACIÓN DEL CONTROL'!T23</f>
        <v>0.8</v>
      </c>
      <c r="E12" s="136" t="str">
        <f t="shared" si="0"/>
        <v>Muy Baja</v>
      </c>
      <c r="F12" s="136" t="str">
        <f t="shared" si="1"/>
        <v>Mayor</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Alto</v>
      </c>
      <c r="H12" s="107"/>
      <c r="I12" s="424"/>
      <c r="J12" s="98" t="s">
        <v>37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M2 - R3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M1 - R1 M1 - R2    M1 - R6  M1 - R8 M1 - R9 M1 - R10        M2 - R8 M2 - R9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M2 - R1    M2 - R5 M2 - R6    M2 - R10</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4"/>
      <c r="R12" s="110">
        <v>0.4</v>
      </c>
      <c r="S12" s="101" t="s">
        <v>37</v>
      </c>
      <c r="T12" s="116" t="s">
        <v>66</v>
      </c>
      <c r="U12" s="112" t="s">
        <v>5</v>
      </c>
      <c r="V12" s="112" t="s">
        <v>5</v>
      </c>
      <c r="W12" s="108" t="s">
        <v>65</v>
      </c>
      <c r="X12" s="109" t="s">
        <v>64</v>
      </c>
      <c r="AA12" s="91"/>
      <c r="AB12" s="91"/>
      <c r="AC12" s="103"/>
      <c r="AD12" s="113"/>
      <c r="AE12" s="114"/>
      <c r="AF12" s="111"/>
      <c r="AG12" s="111"/>
      <c r="AH12" s="111"/>
      <c r="AI12" s="115"/>
      <c r="AJ12" s="111"/>
      <c r="AK12" s="103"/>
      <c r="AL12" s="103"/>
    </row>
    <row r="13" spans="1:38" ht="102.75" thickBot="1" x14ac:dyDescent="0.25">
      <c r="A13" s="104" t="str">
        <f>'2 CONTEXTO E IDENTIFICACIÓN'!A13</f>
        <v>M1 - R5</v>
      </c>
      <c r="B13" s="105" t="str">
        <f>+'2 CONTEXTO E IDENTIFICACIÓN'!E13</f>
        <v>Posibilidad de pérdida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v>
      </c>
      <c r="C13" s="135">
        <f>+'5 VALORACIÓN DEL CONTROL'!S27</f>
        <v>0.8</v>
      </c>
      <c r="D13" s="106">
        <f>+'5 VALORACIÓN DEL CONTROL'!T27</f>
        <v>0.60000000000000009</v>
      </c>
      <c r="E13" s="136" t="str">
        <f t="shared" si="0"/>
        <v>Alta</v>
      </c>
      <c r="F13" s="136" t="str">
        <f t="shared" si="1"/>
        <v>Moderado</v>
      </c>
      <c r="G13" s="105" t="str">
        <f t="shared" si="2"/>
        <v>Alto</v>
      </c>
      <c r="H13" s="107"/>
      <c r="I13" s="425"/>
      <c r="J13" s="117" t="s">
        <v>35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M1 - R7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M2 - R7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M1 - R3 M1 - R4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4"/>
      <c r="R13" s="122">
        <v>0.2</v>
      </c>
      <c r="S13" s="123" t="s">
        <v>35</v>
      </c>
      <c r="T13" s="118" t="s">
        <v>66</v>
      </c>
      <c r="U13" s="118" t="s">
        <v>66</v>
      </c>
      <c r="V13" s="119" t="s">
        <v>5</v>
      </c>
      <c r="W13" s="120" t="s">
        <v>65</v>
      </c>
      <c r="X13" s="121" t="s">
        <v>64</v>
      </c>
      <c r="AA13" s="91"/>
      <c r="AB13" s="91"/>
      <c r="AC13" s="103"/>
      <c r="AD13" s="113"/>
      <c r="AE13" s="114"/>
      <c r="AF13" s="111"/>
      <c r="AG13" s="111"/>
      <c r="AH13" s="111"/>
      <c r="AI13" s="124"/>
      <c r="AJ13" s="111"/>
      <c r="AK13" s="103"/>
      <c r="AL13" s="103"/>
    </row>
    <row r="14" spans="1:38" ht="153" x14ac:dyDescent="0.2">
      <c r="A14" s="104" t="str">
        <f>'2 CONTEXTO E IDENTIFICACIÓN'!A14</f>
        <v>M1 - R6</v>
      </c>
      <c r="B14" s="105" t="str">
        <f>+'2 CONTEXTO E IDENTIFICACIÓN'!E14</f>
        <v>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v>
      </c>
      <c r="C14" s="135">
        <f>+'5 VALORACIÓN DEL CONTROL'!S31</f>
        <v>0.216</v>
      </c>
      <c r="D14" s="106">
        <f>+'5 VALORACIÓN DEL CONTROL'!T31</f>
        <v>0.4</v>
      </c>
      <c r="E14" s="136" t="str">
        <f t="shared" si="0"/>
        <v>Baja</v>
      </c>
      <c r="F14" s="136" t="str">
        <f t="shared" si="1"/>
        <v>Menor</v>
      </c>
      <c r="G14" s="105" t="str">
        <f t="shared" si="2"/>
        <v>Moderado</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M1 - R7</v>
      </c>
      <c r="B15" s="105" t="str">
        <f>+'2 CONTEXTO E IDENTIFICACIÓN'!E15</f>
        <v xml:space="preserve">Posibilidad de pérdida Económica por indisponibilidad en el costeo de los servicios ofertados por el HUDN, debido a indisponibilidad tecnologica que permite realizar calculo de costeos, ausencia  de apoyo en el área asistencial y tecnologia que no se haya prestado y se requiera contratar, </v>
      </c>
      <c r="C15" s="135">
        <f>+'5 VALORACIÓN DEL CONTROL'!S35</f>
        <v>0.14399999999999999</v>
      </c>
      <c r="D15" s="106">
        <f>+'5 VALORACIÓN DEL CONTROL'!T35</f>
        <v>0.4</v>
      </c>
      <c r="E15" s="136" t="str">
        <f t="shared" si="0"/>
        <v>Muy Baja</v>
      </c>
      <c r="F15" s="136" t="str">
        <f t="shared" si="1"/>
        <v>Menor</v>
      </c>
      <c r="G15" s="105" t="str">
        <f t="shared" si="2"/>
        <v>Bajo</v>
      </c>
      <c r="H15" s="107"/>
      <c r="I15" s="107"/>
      <c r="J15" s="107"/>
      <c r="K15" s="107"/>
      <c r="L15" s="107"/>
      <c r="M15" s="107"/>
      <c r="N15" s="107"/>
      <c r="O15" s="107"/>
      <c r="P15" s="107"/>
      <c r="T15" s="95" t="s">
        <v>68</v>
      </c>
      <c r="V15" s="91"/>
      <c r="W15" s="91"/>
      <c r="X15" s="91"/>
      <c r="Y15" s="91"/>
      <c r="Z15" s="91"/>
      <c r="AA15" s="91"/>
      <c r="AB15" s="91"/>
      <c r="AC15" s="103"/>
      <c r="AD15" s="113"/>
      <c r="AE15" s="103"/>
      <c r="AF15" s="114"/>
      <c r="AG15" s="114"/>
      <c r="AH15" s="114"/>
      <c r="AI15" s="114"/>
      <c r="AJ15" s="114"/>
      <c r="AK15" s="103"/>
      <c r="AL15" s="103"/>
    </row>
    <row r="16" spans="1:38" ht="76.5" x14ac:dyDescent="0.2">
      <c r="A16" s="104" t="str">
        <f>'2 CONTEXTO E IDENTIFICACIÓN'!A16</f>
        <v>M1 - R8</v>
      </c>
      <c r="B16" s="105" t="str">
        <f>+'2 CONTEXTO E IDENTIFICACIÓN'!E16</f>
        <v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v>
      </c>
      <c r="C16" s="135">
        <f>+'5 VALORACIÓN DEL CONTROL'!S39</f>
        <v>0.28000000000000003</v>
      </c>
      <c r="D16" s="106">
        <f>+'5 VALORACIÓN DEL CONTROL'!T39</f>
        <v>0.4</v>
      </c>
      <c r="E16" s="136" t="str">
        <f t="shared" si="0"/>
        <v>Baja</v>
      </c>
      <c r="F16" s="136" t="str">
        <f t="shared" si="1"/>
        <v>Menor</v>
      </c>
      <c r="G16" s="105" t="str">
        <f t="shared" si="2"/>
        <v>Moderado</v>
      </c>
      <c r="H16" s="107"/>
      <c r="I16" s="107"/>
      <c r="J16" s="107"/>
      <c r="K16" s="107"/>
      <c r="L16" s="107"/>
      <c r="M16" s="107"/>
      <c r="N16" s="107"/>
      <c r="O16" s="107"/>
      <c r="P16" s="107"/>
      <c r="T16" s="125" t="s">
        <v>64</v>
      </c>
      <c r="V16" s="91"/>
      <c r="W16" s="91"/>
      <c r="X16" s="91"/>
      <c r="Y16" s="91"/>
      <c r="Z16" s="91"/>
      <c r="AA16" s="91"/>
      <c r="AB16" s="91"/>
      <c r="AC16" s="103"/>
      <c r="AD16" s="103"/>
      <c r="AE16" s="103"/>
      <c r="AF16" s="111"/>
      <c r="AG16" s="111"/>
      <c r="AH16" s="111"/>
      <c r="AI16" s="111"/>
      <c r="AJ16" s="111"/>
      <c r="AK16" s="103"/>
      <c r="AL16" s="103"/>
    </row>
    <row r="17" spans="1:38" ht="38.25" x14ac:dyDescent="0.2">
      <c r="A17" s="104" t="str">
        <f>'2 CONTEXTO E IDENTIFICACIÓN'!A17</f>
        <v>M1 - R9</v>
      </c>
      <c r="B17" s="105" t="str">
        <f>+'2 CONTEXTO E IDENTIFICACIÓN'!E17</f>
        <v xml:space="preserve">Posibilidad de pérdida Económica y Reputacional por bajo nivel de liquidez,  debido a la demora en pagos de EPS, bajo recaudo de cartera y alto índice de cuentas por pagar </v>
      </c>
      <c r="C17" s="135">
        <f>+'5 VALORACIÓN DEL CONTROL'!S43</f>
        <v>0.24</v>
      </c>
      <c r="D17" s="106">
        <f>+'5 VALORACIÓN DEL CONTROL'!T43</f>
        <v>0.4</v>
      </c>
      <c r="E17" s="136" t="str">
        <f t="shared" si="0"/>
        <v>Baja</v>
      </c>
      <c r="F17" s="136" t="str">
        <f t="shared" si="1"/>
        <v>Menor</v>
      </c>
      <c r="G17" s="105" t="str">
        <f t="shared" si="2"/>
        <v>Moderado</v>
      </c>
      <c r="H17" s="107"/>
      <c r="I17" s="107"/>
      <c r="J17" s="107"/>
      <c r="K17" s="107"/>
      <c r="L17" s="107"/>
      <c r="M17" s="107"/>
      <c r="N17" s="107"/>
      <c r="O17" s="107"/>
      <c r="P17" s="107"/>
      <c r="T17" s="108" t="s">
        <v>65</v>
      </c>
      <c r="U17" s="91"/>
      <c r="V17" s="91"/>
      <c r="W17" s="91"/>
      <c r="X17" s="91"/>
      <c r="Y17" s="91"/>
      <c r="Z17" s="91"/>
      <c r="AA17" s="91"/>
      <c r="AB17" s="91"/>
      <c r="AC17" s="103"/>
      <c r="AD17" s="103"/>
      <c r="AE17" s="103"/>
      <c r="AF17" s="111"/>
      <c r="AG17" s="111"/>
      <c r="AH17" s="111"/>
      <c r="AI17" s="111"/>
      <c r="AJ17" s="111"/>
      <c r="AK17" s="103"/>
      <c r="AL17" s="103"/>
    </row>
    <row r="18" spans="1:38" ht="38.25" x14ac:dyDescent="0.2">
      <c r="A18" s="104" t="str">
        <f>'2 CONTEXTO E IDENTIFICACIÓN'!A18</f>
        <v>M1 - R10</v>
      </c>
      <c r="B18" s="105" t="str">
        <f>+'2 CONTEXTO E IDENTIFICACIÓN'!E18</f>
        <v>Posibilidad de pérdida Económica y Reputacional por inconsistencias en arqueo, debido a errores humanos, fallas en el sistema y jineteo.</v>
      </c>
      <c r="C18" s="135">
        <f>+'5 VALORACIÓN DEL CONTROL'!S47</f>
        <v>0.36</v>
      </c>
      <c r="D18" s="106">
        <f>+'5 VALORACIÓN DEL CONTROL'!T47</f>
        <v>0.4</v>
      </c>
      <c r="E18" s="136" t="str">
        <f t="shared" si="0"/>
        <v>Baja</v>
      </c>
      <c r="F18" s="136" t="str">
        <f t="shared" si="1"/>
        <v>Menor</v>
      </c>
      <c r="G18" s="105" t="str">
        <f t="shared" si="2"/>
        <v>Moderado</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ht="38.25" x14ac:dyDescent="0.2">
      <c r="A19" s="104" t="str">
        <f>'2 CONTEXTO E IDENTIFICACIÓN'!A19</f>
        <v>M2 - R1</v>
      </c>
      <c r="B19" s="105" t="str">
        <f>+'2 CONTEXTO E IDENTIFICACIÓN'!E19</f>
        <v>Posibilidad de pérdida Económica y Reputacional por introducción de recursos de narcotráfico y terrorismo en la organización,  debido a fallas en el proceso SARLAFT.</v>
      </c>
      <c r="C19" s="135">
        <f>+'5 VALORACIÓN DEL CONTROL'!S51</f>
        <v>0.36</v>
      </c>
      <c r="D19" s="106">
        <f>+'5 VALORACIÓN DEL CONTROL'!T51</f>
        <v>0.6</v>
      </c>
      <c r="E19" s="136" t="str">
        <f t="shared" si="0"/>
        <v>Baja</v>
      </c>
      <c r="F19" s="136" t="str">
        <f t="shared" si="1"/>
        <v>Moderado</v>
      </c>
      <c r="G19" s="105" t="str">
        <f t="shared" si="2"/>
        <v>Moderado</v>
      </c>
      <c r="H19" s="107"/>
      <c r="I19" s="107"/>
      <c r="J19" s="107"/>
      <c r="K19" s="107"/>
      <c r="L19" s="107"/>
      <c r="M19" s="107"/>
      <c r="N19" s="107"/>
      <c r="O19" s="107"/>
      <c r="P19" s="107"/>
      <c r="S19" s="126"/>
      <c r="T19" s="116" t="s">
        <v>66</v>
      </c>
      <c r="AA19" s="126"/>
      <c r="AB19" s="126"/>
      <c r="AC19" s="103"/>
      <c r="AD19" s="103"/>
      <c r="AE19" s="103"/>
      <c r="AF19" s="111"/>
      <c r="AG19" s="111"/>
      <c r="AH19" s="111"/>
      <c r="AI19" s="111"/>
      <c r="AJ19" s="111"/>
      <c r="AK19" s="103"/>
      <c r="AL19" s="103"/>
    </row>
    <row r="20" spans="1:38" ht="140.25" x14ac:dyDescent="0.2">
      <c r="A20" s="104" t="str">
        <f>'2 CONTEXTO E IDENTIFICACIÓN'!A20</f>
        <v>M2 - R2</v>
      </c>
      <c r="B20" s="105" t="str">
        <f>+'2 CONTEXTO E IDENTIFICACIÓN'!E20</f>
        <v>Posibilidad de pérdida Económica por insuficiencia en la depuración contable permanente y sostenible para reflejar la realidad financiera, económica y social conforme a la normatividad contable vigente,  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v>
      </c>
      <c r="C20" s="135">
        <f>+'5 VALORACIÓN DEL CONTROL'!S55</f>
        <v>0.42</v>
      </c>
      <c r="D20" s="106">
        <f>+'5 VALORACIÓN DEL CONTROL'!T55</f>
        <v>0.30000000000000004</v>
      </c>
      <c r="E20" s="136" t="str">
        <f t="shared" si="0"/>
        <v>Media</v>
      </c>
      <c r="F20" s="136" t="str">
        <f t="shared" si="1"/>
        <v>Menor</v>
      </c>
      <c r="G20" s="105" t="str">
        <f t="shared" si="2"/>
        <v>Moderado</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ht="89.25" x14ac:dyDescent="0.2">
      <c r="A21" s="104" t="str">
        <f>'2 CONTEXTO E IDENTIFICACIÓN'!A21</f>
        <v>M2 - R3</v>
      </c>
      <c r="B21" s="105" t="str">
        <f>+'2 CONTEXTO E IDENTIFICACIÓN'!E21</f>
        <v>Posibilidad de pérdida Económica por inoportunidad en la información suministrada por parte de las áreas respectivas,  debido a Desconocimiento de los procesos y del sistema DGH, Ausencia de planeación en procesos administrativos que retardan la entrega y registro de  información oportunamente, Omisión en los procesos de registro y trámite de la información por parte de los responsables.</v>
      </c>
      <c r="C21" s="135">
        <f>+'5 VALORACIÓN DEL CONTROL'!S59</f>
        <v>0.36</v>
      </c>
      <c r="D21" s="106">
        <f>+'5 VALORACIÓN DEL CONTROL'!T59</f>
        <v>0.2</v>
      </c>
      <c r="E21" s="136" t="str">
        <f t="shared" si="0"/>
        <v>Baja</v>
      </c>
      <c r="F21" s="136" t="str">
        <f t="shared" si="1"/>
        <v>Leve</v>
      </c>
      <c r="G21" s="105" t="str">
        <f t="shared" si="2"/>
        <v>Bajo</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ht="140.25" x14ac:dyDescent="0.2">
      <c r="A22" s="104" t="str">
        <f>'2 CONTEXTO E IDENTIFICACIÓN'!A22</f>
        <v>M2 - R4</v>
      </c>
      <c r="B22" s="105" t="str">
        <f>+'2 CONTEXTO E IDENTIFICACIÓN'!E22</f>
        <v>Posibilidad de pérdida Económica por inconsistencias generadas por el sistema de información dinámica gerencial en el registro de información financiera, 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v>
      </c>
      <c r="C22" s="135">
        <f>+'5 VALORACIÓN DEL CONTROL'!S63</f>
        <v>0.6</v>
      </c>
      <c r="D22" s="106">
        <f>+'5 VALORACIÓN DEL CONTROL'!T63</f>
        <v>0.44999999999999996</v>
      </c>
      <c r="E22" s="136" t="str">
        <f t="shared" si="0"/>
        <v>Media</v>
      </c>
      <c r="F22" s="136" t="str">
        <f t="shared" si="1"/>
        <v>Moderado</v>
      </c>
      <c r="G22" s="105" t="str">
        <f t="shared" si="2"/>
        <v>Moderado</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ht="63.75" x14ac:dyDescent="0.2">
      <c r="A23" s="104" t="str">
        <f>'2 CONTEXTO E IDENTIFICACIÓN'!A23</f>
        <v>M2 - R5</v>
      </c>
      <c r="B23" s="105" t="str">
        <f>+'2 CONTEXTO E IDENTIFICACIÓN'!E23</f>
        <v>Posibilidad de pérdida Económica y Reputacional por incumplimiento a los cambios normativos, debido a costos de actualización elevados, poco accesibles a los funcionarios y dificultad en la asistencia a capacitaciones externas debido a los horarios y compromisos laborales.</v>
      </c>
      <c r="C23" s="135">
        <f>+'5 VALORACIÓN DEL CONTROL'!S67</f>
        <v>0.24</v>
      </c>
      <c r="D23" s="106">
        <f>+'5 VALORACIÓN DEL CONTROL'!T67</f>
        <v>0.6</v>
      </c>
      <c r="E23" s="136" t="str">
        <f t="shared" si="0"/>
        <v>Baja</v>
      </c>
      <c r="F23" s="136" t="str">
        <f t="shared" si="1"/>
        <v>Moderado</v>
      </c>
      <c r="G23" s="105" t="str">
        <f t="shared" si="2"/>
        <v>Moderado</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ht="89.25" x14ac:dyDescent="0.2">
      <c r="A24" s="104" t="str">
        <f>'2 CONTEXTO E IDENTIFICACIÓN'!A24</f>
        <v>M2 - R6</v>
      </c>
      <c r="B24" s="105" t="str">
        <f>+'2 CONTEXTO E IDENTIFICACIÓN'!E24</f>
        <v>Posibilidad de pérdida Económica por presentación incorrecta y/o inoportuna de las declaraciones tributarias y su respectivo pago,   debido a retraso en la elaboración de las declaraciones, retraso en la revisión y firma de Revisoría Fiscal, fallas en el sistema de información de la DIAN o Alcaldía Municipal, incumplimiento en la fecha de pago de acuerdo al calendario tributario por parte de tesorería.</v>
      </c>
      <c r="C24" s="135">
        <f>+'5 VALORACIÓN DEL CONTROL'!S71</f>
        <v>0.24</v>
      </c>
      <c r="D24" s="106">
        <f>+'5 VALORACIÓN DEL CONTROL'!T71</f>
        <v>0.6</v>
      </c>
      <c r="E24" s="136" t="str">
        <f t="shared" si="0"/>
        <v>Baja</v>
      </c>
      <c r="F24" s="136" t="str">
        <f t="shared" si="1"/>
        <v>Moderado</v>
      </c>
      <c r="G24" s="105" t="str">
        <f t="shared" si="2"/>
        <v>Moderado</v>
      </c>
      <c r="H24" s="107"/>
      <c r="I24" s="107"/>
      <c r="J24" s="107"/>
      <c r="K24" s="107"/>
      <c r="L24" s="107"/>
      <c r="M24" s="107"/>
      <c r="N24" s="107"/>
      <c r="O24" s="107"/>
      <c r="P24" s="107"/>
      <c r="AC24" s="103"/>
      <c r="AD24" s="124"/>
      <c r="AE24" s="124"/>
      <c r="AF24" s="124"/>
      <c r="AG24" s="124"/>
      <c r="AH24" s="124"/>
      <c r="AI24" s="124"/>
      <c r="AJ24" s="111"/>
      <c r="AK24" s="103"/>
      <c r="AL24" s="103"/>
    </row>
    <row r="25" spans="1:38" ht="76.5" x14ac:dyDescent="0.25">
      <c r="A25" s="104" t="str">
        <f>'2 CONTEXTO E IDENTIFICACIÓN'!A25</f>
        <v>M2 - R7</v>
      </c>
      <c r="B25" s="105" t="str">
        <f>+'2 CONTEXTO E IDENTIFICACIÓN'!E25</f>
        <v>Posibilidad de pérdida Económica y Reputacional por inoportunidad en la presentación de informes a los entes de control,  debido a retraso en la elaboración de los informes, fallas en los aplicativos para reportar la información, falta de conciliación de información a reportar, error en la consolidación de información por parte de responsable.</v>
      </c>
      <c r="C25" s="135">
        <f>+'5 VALORACIÓN DEL CONTROL'!S75</f>
        <v>0.14399999999999999</v>
      </c>
      <c r="D25" s="106">
        <f>+'5 VALORACIÓN DEL CONTROL'!T75</f>
        <v>0.6</v>
      </c>
      <c r="E25" s="136" t="str">
        <f t="shared" si="0"/>
        <v>Muy Baja</v>
      </c>
      <c r="F25" s="136" t="str">
        <f t="shared" si="1"/>
        <v>Moderado</v>
      </c>
      <c r="G25" s="105" t="str">
        <f t="shared" si="2"/>
        <v>Moderado</v>
      </c>
      <c r="H25" s="107"/>
      <c r="I25" s="107"/>
      <c r="J25" s="107"/>
      <c r="K25" s="107"/>
      <c r="L25" s="107"/>
      <c r="M25" s="107"/>
      <c r="N25" s="107"/>
      <c r="O25" s="107"/>
      <c r="P25" s="107"/>
    </row>
    <row r="26" spans="1:38" ht="63.75" x14ac:dyDescent="0.25">
      <c r="A26" s="104" t="str">
        <f>'2 CONTEXTO E IDENTIFICACIÓN'!A26</f>
        <v>M2 - R8</v>
      </c>
      <c r="B26" s="105" t="str">
        <f>+'2 CONTEXTO E IDENTIFICACIÓN'!E26</f>
        <v>Posibilidad de pérdida Económica y Reputacional por incremento en las cuentas por pagar financiadas con reconocimiento y no con recaudo, debido a incumplimiento de los pagos en los plazos pactados en los contratos, comprometen recursos mayores en OPS y proveedores.</v>
      </c>
      <c r="C26" s="135">
        <f>+'5 VALORACIÓN DEL CONTROL'!S79</f>
        <v>0.36</v>
      </c>
      <c r="D26" s="106">
        <f>+'5 VALORACIÓN DEL CONTROL'!T79</f>
        <v>0.4</v>
      </c>
      <c r="E26" s="136" t="str">
        <f t="shared" si="0"/>
        <v>Baja</v>
      </c>
      <c r="F26" s="136" t="str">
        <f t="shared" si="1"/>
        <v>Menor</v>
      </c>
      <c r="G26" s="105" t="str">
        <f t="shared" si="2"/>
        <v>Moderado</v>
      </c>
      <c r="H26" s="107"/>
      <c r="I26" s="107"/>
      <c r="J26" s="107"/>
      <c r="K26" s="107"/>
      <c r="L26" s="107"/>
      <c r="M26" s="107"/>
      <c r="N26" s="107"/>
      <c r="O26" s="107"/>
      <c r="P26" s="107"/>
    </row>
    <row r="27" spans="1:38" ht="63.75" x14ac:dyDescent="0.25">
      <c r="A27" s="104" t="str">
        <f>'2 CONTEXTO E IDENTIFICACIÓN'!A27</f>
        <v>M2 - R9</v>
      </c>
      <c r="B27" s="105" t="str">
        <f>+'2 CONTEXTO E IDENTIFICACIÓN'!E27</f>
        <v>Posibilidad de pérdida Económica por sanción de entes de control,  debido a la información errónea en el  reporte de recaudos por cartera y tesorería, en los rubros de ventas de servicios de cuentas por cobrar, ya que no se registran en la ejecución del sistema dinámica-net.</v>
      </c>
      <c r="C27" s="135">
        <f>+'5 VALORACIÓN DEL CONTROL'!S83</f>
        <v>0.36</v>
      </c>
      <c r="D27" s="106">
        <f>+'5 VALORACIÓN DEL CONTROL'!T83</f>
        <v>0.4</v>
      </c>
      <c r="E27" s="136" t="str">
        <f t="shared" si="0"/>
        <v>Baja</v>
      </c>
      <c r="F27" s="136" t="str">
        <f t="shared" si="1"/>
        <v>Menor</v>
      </c>
      <c r="G27" s="105" t="str">
        <f t="shared" si="2"/>
        <v>Moderado</v>
      </c>
      <c r="H27" s="107"/>
      <c r="I27" s="107"/>
      <c r="J27" s="107"/>
      <c r="K27" s="107"/>
      <c r="L27" s="107"/>
      <c r="M27" s="107"/>
      <c r="N27" s="107"/>
      <c r="O27" s="107"/>
      <c r="P27" s="107"/>
    </row>
    <row r="28" spans="1:38" ht="51" x14ac:dyDescent="0.25">
      <c r="A28" s="104" t="str">
        <f>'2 CONTEXTO E IDENTIFICACIÓN'!A28</f>
        <v>M2 - R10</v>
      </c>
      <c r="B28" s="105" t="str">
        <f>+'2 CONTEXTO E IDENTIFICACIÓN'!E28</f>
        <v>Posibilidad de pérdida Económica y Reputacional por incumplimiento de la proyección de recaudo,  debido a que las entidades no cancelan lo radicado y la liquidación de entidades</v>
      </c>
      <c r="C28" s="135">
        <f>+'5 VALORACIÓN DEL CONTROL'!S87</f>
        <v>0.28000000000000003</v>
      </c>
      <c r="D28" s="106">
        <f>+'5 VALORACIÓN DEL CONTROL'!T87</f>
        <v>0.44999999999999996</v>
      </c>
      <c r="E28" s="136" t="str">
        <f t="shared" si="0"/>
        <v>Baja</v>
      </c>
      <c r="F28" s="136" t="str">
        <f t="shared" si="1"/>
        <v>Moderado</v>
      </c>
      <c r="G28" s="105" t="str">
        <f t="shared" si="2"/>
        <v>Moderado</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T6:X6"/>
    <mergeCell ref="E7:G7"/>
    <mergeCell ref="K7:O7"/>
    <mergeCell ref="I9:I13"/>
    <mergeCell ref="Q9:Q13"/>
    <mergeCell ref="A1:A2"/>
    <mergeCell ref="B1:B2"/>
    <mergeCell ref="I6:O6"/>
    <mergeCell ref="B4:D4"/>
    <mergeCell ref="B5:D5"/>
  </mergeCells>
  <conditionalFormatting sqref="D9:E28">
    <cfRule type="cellIs" dxfId="59" priority="1" operator="equal">
      <formula>$S$13</formula>
    </cfRule>
    <cfRule type="cellIs" dxfId="58" priority="2" operator="equal">
      <formula>$S$12</formula>
    </cfRule>
    <cfRule type="cellIs" dxfId="57" priority="3" operator="equal">
      <formula>$S$11</formula>
    </cfRule>
    <cfRule type="cellIs" dxfId="56" priority="4" operator="equal">
      <formula>$S$10</formula>
    </cfRule>
    <cfRule type="cellIs" dxfId="55" priority="5" operator="equal">
      <formula>$S$9</formula>
    </cfRule>
  </conditionalFormatting>
  <conditionalFormatting sqref="F9:F28">
    <cfRule type="cellIs" dxfId="54" priority="6" operator="equal">
      <formula>$T$8</formula>
    </cfRule>
    <cfRule type="cellIs" dxfId="53" priority="7" operator="equal">
      <formula>$U$8</formula>
    </cfRule>
    <cfRule type="cellIs" dxfId="52" priority="8" operator="equal">
      <formula>$V$8</formula>
    </cfRule>
    <cfRule type="cellIs" dxfId="51" priority="9" operator="equal">
      <formula>$W$8</formula>
    </cfRule>
    <cfRule type="cellIs" dxfId="50" priority="10" operator="equal">
      <formula>$X$8</formula>
    </cfRule>
  </conditionalFormatting>
  <conditionalFormatting sqref="G9:G28">
    <cfRule type="cellIs" dxfId="49" priority="16" operator="equal">
      <formula>$T$16</formula>
    </cfRule>
    <cfRule type="cellIs" dxfId="48" priority="17" operator="equal">
      <formula>$T$17</formula>
    </cfRule>
    <cfRule type="cellIs" dxfId="47" priority="18" operator="equal">
      <formula>$T$18</formula>
    </cfRule>
    <cfRule type="cellIs" dxfId="46" priority="19" operator="equal">
      <formula>$T$19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426"/>
      <c r="D1" s="426"/>
      <c r="E1" s="50" t="str">
        <f>+'2 CONTEXTO E IDENTIFICACIÓN'!C1</f>
        <v>CÓDIGO:</v>
      </c>
      <c r="F1" s="131">
        <f>+'2 CONTEXTO E IDENTIFICACIÓN'!D1</f>
        <v>0</v>
      </c>
      <c r="J1" s="240" t="str">
        <f>+'2 CONTEXTO E IDENTIFICACIÓN'!$F$4</f>
        <v>Elaboración o Actualización:</v>
      </c>
      <c r="K1" s="261">
        <f>+IF('2 CONTEXTO E IDENTIFICACIÓN'!$G$4="","",'2 CONTEXTO E IDENTIFICACIÓN'!$G$4)</f>
        <v>44866</v>
      </c>
      <c r="L1" s="20"/>
      <c r="M1" s="20"/>
      <c r="AF1" s="76"/>
      <c r="AG1" s="76"/>
      <c r="AH1" s="76"/>
      <c r="AI1" s="76"/>
      <c r="AJ1" s="76"/>
    </row>
    <row r="2" spans="1:38" s="75" customFormat="1" ht="36" customHeight="1" x14ac:dyDescent="0.2">
      <c r="A2" s="420"/>
      <c r="B2" s="426"/>
      <c r="C2" s="426"/>
      <c r="D2" s="426"/>
      <c r="E2" s="50" t="str">
        <f>+'2 CONTEXTO E IDENTIFICACIÓN'!C2</f>
        <v>VERSIÓN:</v>
      </c>
      <c r="F2" s="131">
        <f>+'2 CONTEXTO E IDENTIFICACIÓN'!D2</f>
        <v>0</v>
      </c>
      <c r="G2" s="77"/>
      <c r="H2" s="77"/>
      <c r="J2" s="243" t="str">
        <f>+'2 CONTEXTO E IDENTIFICACIÓN'!$D$5</f>
        <v>Vigencia del:</v>
      </c>
      <c r="K2" s="241" t="str">
        <f>+IF('2 CONTEXTO E IDENTIFICACIÓN'!$E$5="","",'2 CONTEXTO E IDENTIFICACIÓN'!$E$5)</f>
        <v/>
      </c>
      <c r="L2" s="242" t="s">
        <v>91</v>
      </c>
      <c r="M2" s="239" t="str">
        <f>+IF('2 CONTEXTO E IDENTIFICACIÓN'!$G$5="","",'2 CONTEXTO E IDENTIFICACIÓN'!$G$5)</f>
        <v/>
      </c>
      <c r="N2" s="78"/>
      <c r="O2" s="78"/>
      <c r="P2" s="77"/>
      <c r="AF2" s="76"/>
      <c r="AG2" s="76"/>
      <c r="AH2" s="76"/>
      <c r="AI2" s="76"/>
      <c r="AJ2" s="76"/>
    </row>
    <row r="3" spans="1:38" s="75" customFormat="1" x14ac:dyDescent="0.2">
      <c r="A3" s="79"/>
      <c r="B3" s="77"/>
      <c r="C3" s="77"/>
      <c r="D3" s="77"/>
      <c r="E3" s="244"/>
      <c r="F3" s="244"/>
      <c r="G3" s="77"/>
      <c r="H3" s="77"/>
      <c r="N3" s="78"/>
      <c r="O3" s="78"/>
      <c r="P3" s="77"/>
      <c r="AF3" s="76"/>
      <c r="AG3" s="76"/>
      <c r="AH3" s="76"/>
      <c r="AI3" s="76"/>
      <c r="AJ3" s="76"/>
    </row>
    <row r="4" spans="1:38" s="75" customFormat="1" ht="17.45" customHeight="1" x14ac:dyDescent="0.2">
      <c r="A4" s="19" t="s">
        <v>139</v>
      </c>
      <c r="B4" s="410" t="str">
        <f>+IF('2 CONTEXTO E IDENTIFICACIÓN'!$B$4="","",'2 CONTEXTO E IDENTIFICACIÓN'!$B$4)</f>
        <v>HOSPITAL UNIVERSITARIO DEPARTAMENTAL DE NARIÑO</v>
      </c>
      <c r="C4" s="410"/>
      <c r="D4" s="410"/>
      <c r="E4" s="73"/>
      <c r="F4" s="244"/>
      <c r="G4" s="77"/>
      <c r="H4" s="77"/>
      <c r="I4" s="245"/>
      <c r="J4" s="245"/>
      <c r="K4" s="246"/>
      <c r="L4" s="246"/>
      <c r="M4" s="246"/>
      <c r="N4" s="78"/>
      <c r="O4" s="78"/>
      <c r="P4" s="77"/>
      <c r="AF4" s="76"/>
      <c r="AG4" s="76"/>
      <c r="AH4" s="76"/>
      <c r="AI4" s="76"/>
      <c r="AJ4" s="76"/>
    </row>
    <row r="5" spans="1:38" s="75" customFormat="1" ht="33" customHeight="1" x14ac:dyDescent="0.2">
      <c r="A5" s="19" t="s">
        <v>137</v>
      </c>
      <c r="B5" s="410" t="str">
        <f>+IF('2 CONTEXTO E IDENTIFICACIÓN'!$D$4="","",'2 CONTEXTO E IDENTIFICACIÓN'!$D$4)</f>
        <v>GESTIÓN FINANCIERA</v>
      </c>
      <c r="C5" s="411"/>
      <c r="D5" s="411"/>
      <c r="E5" s="73"/>
      <c r="F5" s="244"/>
      <c r="G5" s="77"/>
      <c r="H5" s="77"/>
      <c r="I5" s="245"/>
      <c r="J5" s="245"/>
      <c r="K5" s="246"/>
      <c r="L5" s="246"/>
      <c r="M5" s="246"/>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5" t="s">
        <v>13</v>
      </c>
      <c r="B7" s="466"/>
      <c r="C7" s="466"/>
      <c r="D7" s="466"/>
      <c r="E7" s="466"/>
      <c r="F7" s="466"/>
      <c r="G7" s="467"/>
      <c r="I7" s="465" t="s">
        <v>14</v>
      </c>
      <c r="J7" s="466"/>
      <c r="K7" s="466"/>
      <c r="L7" s="466"/>
      <c r="M7" s="466"/>
      <c r="N7" s="466"/>
      <c r="O7" s="467"/>
      <c r="R7" s="80"/>
      <c r="S7" s="81"/>
      <c r="T7" s="418" t="s">
        <v>67</v>
      </c>
      <c r="U7" s="418"/>
      <c r="V7" s="418"/>
      <c r="W7" s="418"/>
      <c r="X7" s="419"/>
      <c r="AF7" s="76"/>
      <c r="AG7" s="76"/>
      <c r="AH7" s="76"/>
      <c r="AI7" s="76"/>
      <c r="AJ7" s="76"/>
    </row>
    <row r="8" spans="1:38" x14ac:dyDescent="0.25">
      <c r="A8" s="85"/>
      <c r="B8" s="86"/>
      <c r="C8" s="418" t="s">
        <v>67</v>
      </c>
      <c r="D8" s="418"/>
      <c r="E8" s="418"/>
      <c r="F8" s="418"/>
      <c r="G8" s="419"/>
      <c r="H8" s="84"/>
      <c r="I8" s="85"/>
      <c r="J8" s="86"/>
      <c r="K8" s="418" t="s">
        <v>67</v>
      </c>
      <c r="L8" s="418"/>
      <c r="M8" s="418"/>
      <c r="N8" s="418"/>
      <c r="O8" s="419"/>
      <c r="P8" s="84"/>
      <c r="R8" s="88"/>
      <c r="T8" s="89">
        <v>0.2</v>
      </c>
      <c r="U8" s="89">
        <v>0.4</v>
      </c>
      <c r="V8" s="89">
        <v>0.6</v>
      </c>
      <c r="W8" s="89">
        <v>0.8</v>
      </c>
      <c r="X8" s="90">
        <v>1</v>
      </c>
      <c r="Y8" s="91"/>
      <c r="Z8" s="91"/>
      <c r="AA8" s="91"/>
      <c r="AB8" s="91"/>
      <c r="AC8" s="91"/>
      <c r="AD8" s="91"/>
      <c r="AE8" s="91"/>
    </row>
    <row r="9" spans="1:38" x14ac:dyDescent="0.2">
      <c r="A9" s="88"/>
      <c r="B9" s="97"/>
      <c r="C9" s="98" t="s">
        <v>45</v>
      </c>
      <c r="D9" s="98" t="s">
        <v>7</v>
      </c>
      <c r="E9" s="98" t="s">
        <v>5</v>
      </c>
      <c r="F9" s="98" t="s">
        <v>6</v>
      </c>
      <c r="G9" s="99" t="s">
        <v>53</v>
      </c>
      <c r="H9" s="84"/>
      <c r="I9" s="88"/>
      <c r="J9" s="97"/>
      <c r="K9" s="98" t="s">
        <v>45</v>
      </c>
      <c r="L9" s="98" t="s">
        <v>7</v>
      </c>
      <c r="M9" s="98" t="s">
        <v>5</v>
      </c>
      <c r="N9" s="98" t="s">
        <v>6</v>
      </c>
      <c r="O9" s="99" t="s">
        <v>53</v>
      </c>
      <c r="P9" s="84"/>
      <c r="R9" s="88"/>
      <c r="S9" s="100"/>
      <c r="T9" s="101" t="s">
        <v>45</v>
      </c>
      <c r="U9" s="101" t="s">
        <v>7</v>
      </c>
      <c r="V9" s="101" t="s">
        <v>5</v>
      </c>
      <c r="W9" s="101" t="s">
        <v>6</v>
      </c>
      <c r="X9" s="102" t="s">
        <v>53</v>
      </c>
      <c r="AA9" s="91"/>
      <c r="AB9" s="91"/>
      <c r="AC9" s="103"/>
      <c r="AD9" s="103"/>
      <c r="AE9" s="103"/>
      <c r="AF9" s="103"/>
      <c r="AG9" s="103"/>
      <c r="AH9" s="103"/>
      <c r="AI9" s="103"/>
      <c r="AJ9" s="103"/>
      <c r="AK9" s="103"/>
      <c r="AL9" s="103"/>
    </row>
    <row r="10" spans="1:38" ht="55.5" customHeight="1" x14ac:dyDescent="0.2">
      <c r="A10" s="424" t="s">
        <v>34</v>
      </c>
      <c r="B10" s="98" t="s">
        <v>42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4" t="s">
        <v>34</v>
      </c>
      <c r="J10" s="98" t="s">
        <v>42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4" t="s">
        <v>34</v>
      </c>
      <c r="R10" s="110">
        <v>1</v>
      </c>
      <c r="S10" s="101" t="s">
        <v>42</v>
      </c>
      <c r="T10" s="108" t="s">
        <v>65</v>
      </c>
      <c r="U10" s="108" t="s">
        <v>65</v>
      </c>
      <c r="V10" s="108" t="s">
        <v>65</v>
      </c>
      <c r="W10" s="108" t="s">
        <v>65</v>
      </c>
      <c r="X10" s="109" t="s">
        <v>64</v>
      </c>
      <c r="AA10" s="91"/>
      <c r="AB10" s="91"/>
      <c r="AC10" s="103"/>
      <c r="AD10" s="103"/>
      <c r="AE10" s="103"/>
      <c r="AF10" s="111"/>
      <c r="AG10" s="111"/>
      <c r="AH10" s="111"/>
      <c r="AI10" s="111"/>
      <c r="AJ10" s="111"/>
      <c r="AK10" s="103"/>
      <c r="AL10" s="103"/>
    </row>
    <row r="11" spans="1:38" ht="55.5" customHeight="1" x14ac:dyDescent="0.2">
      <c r="A11" s="424"/>
      <c r="B11" s="98" t="s">
        <v>41</v>
      </c>
      <c r="C11" s="112" t="str">
        <f>+'4 MAPA CALOR INHERENTE'!I10</f>
        <v xml:space="preserve">                   </v>
      </c>
      <c r="D11" s="112" t="str">
        <f>+'4 MAPA CALOR INHERENTE'!J10</f>
        <v xml:space="preserve">                   </v>
      </c>
      <c r="E11" s="108" t="str">
        <f>+'4 MAPA CALOR INHERENTE'!K10</f>
        <v xml:space="preserve">                   </v>
      </c>
      <c r="F11" s="108" t="str">
        <f>+'4 MAPA CALOR INHERENTE'!L10</f>
        <v xml:space="preserve">    M1 - R5               </v>
      </c>
      <c r="G11" s="109" t="str">
        <f>+'4 MAPA CALOR INHERENTE'!M10</f>
        <v xml:space="preserve">                   </v>
      </c>
      <c r="H11" s="107"/>
      <c r="I11" s="424"/>
      <c r="J11" s="98" t="s">
        <v>41</v>
      </c>
      <c r="K11" s="112" t="str">
        <f>+'6 MAPA CALOR RESIDUAL'!K10</f>
        <v xml:space="preserve">                   </v>
      </c>
      <c r="L11" s="112" t="str">
        <f>+'6 MAPA CALOR RESIDUAL'!L10</f>
        <v xml:space="preserve">                   </v>
      </c>
      <c r="M11" s="108" t="str">
        <f>+'6 MAPA CALOR RESIDUAL'!M10</f>
        <v xml:space="preserve">    M1 - R5               </v>
      </c>
      <c r="N11" s="108" t="str">
        <f>+'6 MAPA CALOR RESIDUAL'!N10</f>
        <v xml:space="preserve">                   </v>
      </c>
      <c r="O11" s="109" t="str">
        <f>+'6 MAPA CALOR RESIDUAL'!O10</f>
        <v xml:space="preserve">                   </v>
      </c>
      <c r="P11" s="107"/>
      <c r="Q11" s="464"/>
      <c r="R11" s="110">
        <v>0.8</v>
      </c>
      <c r="S11" s="101" t="s">
        <v>41</v>
      </c>
      <c r="T11" s="112" t="s">
        <v>5</v>
      </c>
      <c r="U11" s="112" t="s">
        <v>5</v>
      </c>
      <c r="V11" s="108" t="s">
        <v>65</v>
      </c>
      <c r="W11" s="108" t="s">
        <v>65</v>
      </c>
      <c r="X11" s="109" t="s">
        <v>64</v>
      </c>
      <c r="AA11" s="91"/>
      <c r="AB11" s="91"/>
      <c r="AC11" s="103"/>
      <c r="AD11" s="113"/>
      <c r="AE11" s="114"/>
      <c r="AF11" s="111"/>
      <c r="AG11" s="111"/>
      <c r="AH11" s="111"/>
      <c r="AI11" s="111"/>
      <c r="AJ11" s="111"/>
      <c r="AK11" s="103"/>
      <c r="AL11" s="103"/>
    </row>
    <row r="12" spans="1:38" ht="55.5" customHeight="1" x14ac:dyDescent="0.2">
      <c r="A12" s="424"/>
      <c r="B12" s="98" t="s">
        <v>39</v>
      </c>
      <c r="C12" s="112" t="str">
        <f>+'4 MAPA CALOR INHERENTE'!I11</f>
        <v xml:space="preserve">            M2 - R3       </v>
      </c>
      <c r="D12" s="112" t="str">
        <f>+'4 MAPA CALOR INHERENTE'!J11</f>
        <v xml:space="preserve">M1 - R1 M1 - R2    M1 - R6    M1 - R10  M2 - R2      M2 - R8 M2 - R9 </v>
      </c>
      <c r="E12" s="112" t="str">
        <f>+'4 MAPA CALOR INHERENTE'!K11</f>
        <v xml:space="preserve">          M2 - R1   M2 - R4      </v>
      </c>
      <c r="F12" s="108" t="str">
        <f>+'4 MAPA CALOR INHERENTE'!L11</f>
        <v xml:space="preserve">  M1 - R3 M1 - R4                </v>
      </c>
      <c r="G12" s="109" t="str">
        <f>+'4 MAPA CALOR INHERENTE'!M11</f>
        <v xml:space="preserve">                   </v>
      </c>
      <c r="H12" s="107"/>
      <c r="I12" s="424"/>
      <c r="J12" s="98" t="s">
        <v>39</v>
      </c>
      <c r="K12" s="112" t="str">
        <f>+'6 MAPA CALOR RESIDUAL'!K11</f>
        <v xml:space="preserve">                   </v>
      </c>
      <c r="L12" s="112" t="str">
        <f>+'6 MAPA CALOR RESIDUAL'!L11</f>
        <v xml:space="preserve">           M2 - R2        </v>
      </c>
      <c r="M12" s="112" t="str">
        <f>+'6 MAPA CALOR RESIDUAL'!M11</f>
        <v xml:space="preserve">             M2 - R4      </v>
      </c>
      <c r="N12" s="108" t="str">
        <f>+'6 MAPA CALOR RESIDUAL'!N11</f>
        <v xml:space="preserve">                   </v>
      </c>
      <c r="O12" s="109" t="str">
        <f>+'6 MAPA CALOR RESIDUAL'!O11</f>
        <v xml:space="preserve">                   </v>
      </c>
      <c r="P12" s="107"/>
      <c r="Q12" s="464"/>
      <c r="R12" s="110">
        <v>0.6</v>
      </c>
      <c r="S12" s="101" t="s">
        <v>39</v>
      </c>
      <c r="T12" s="112" t="s">
        <v>5</v>
      </c>
      <c r="U12" s="112" t="s">
        <v>5</v>
      </c>
      <c r="V12" s="112" t="s">
        <v>5</v>
      </c>
      <c r="W12" s="108" t="s">
        <v>65</v>
      </c>
      <c r="X12" s="109" t="s">
        <v>64</v>
      </c>
      <c r="AA12" s="91"/>
      <c r="AB12" s="91"/>
      <c r="AC12" s="103"/>
      <c r="AD12" s="113"/>
      <c r="AE12" s="114"/>
      <c r="AF12" s="111"/>
      <c r="AG12" s="111"/>
      <c r="AH12" s="111"/>
      <c r="AI12" s="111"/>
      <c r="AJ12" s="115"/>
      <c r="AK12" s="103"/>
      <c r="AL12" s="103"/>
    </row>
    <row r="13" spans="1:38" ht="55.5" customHeight="1" x14ac:dyDescent="0.2">
      <c r="A13" s="424"/>
      <c r="B13" s="98" t="s">
        <v>37</v>
      </c>
      <c r="C13" s="116" t="str">
        <f>+'4 MAPA CALOR INHERENTE'!I12</f>
        <v xml:space="preserve">                   </v>
      </c>
      <c r="D13" s="112" t="str">
        <f>+'4 MAPA CALOR INHERENTE'!J12</f>
        <v xml:space="preserve">      M1 - R7 M1 - R8 M1 - R9           </v>
      </c>
      <c r="E13" s="112" t="str">
        <f>+'4 MAPA CALOR INHERENTE'!K12</f>
        <v xml:space="preserve">              M2 - R5 M2 - R6 M2 - R7   M2 - R10</v>
      </c>
      <c r="F13" s="108" t="str">
        <f>+'4 MAPA CALOR INHERENTE'!L12</f>
        <v xml:space="preserve">                   </v>
      </c>
      <c r="G13" s="109" t="str">
        <f>+'4 MAPA CALOR INHERENTE'!M12</f>
        <v xml:space="preserve">                   </v>
      </c>
      <c r="H13" s="107"/>
      <c r="I13" s="424"/>
      <c r="J13" s="98" t="s">
        <v>37</v>
      </c>
      <c r="K13" s="116" t="str">
        <f>+'6 MAPA CALOR RESIDUAL'!K12</f>
        <v xml:space="preserve">            M2 - R3       </v>
      </c>
      <c r="L13" s="112" t="str">
        <f>+'6 MAPA CALOR RESIDUAL'!L12</f>
        <v xml:space="preserve">M1 - R1 M1 - R2    M1 - R6  M1 - R8 M1 - R9 M1 - R10        M2 - R8 M2 - R9 </v>
      </c>
      <c r="M13" s="112" t="str">
        <f>+'6 MAPA CALOR RESIDUAL'!M12</f>
        <v xml:space="preserve">          M2 - R1    M2 - R5 M2 - R6    M2 - R10</v>
      </c>
      <c r="N13" s="108" t="str">
        <f>+'6 MAPA CALOR RESIDUAL'!N12</f>
        <v xml:space="preserve">                   </v>
      </c>
      <c r="O13" s="109" t="str">
        <f>+'6 MAPA CALOR RESIDUAL'!O12</f>
        <v xml:space="preserve">                   </v>
      </c>
      <c r="P13" s="107"/>
      <c r="Q13" s="464"/>
      <c r="R13" s="110">
        <v>0.4</v>
      </c>
      <c r="S13" s="101" t="s">
        <v>37</v>
      </c>
      <c r="T13" s="116" t="s">
        <v>66</v>
      </c>
      <c r="U13" s="112" t="s">
        <v>5</v>
      </c>
      <c r="V13" s="112" t="s">
        <v>5</v>
      </c>
      <c r="W13" s="108" t="s">
        <v>65</v>
      </c>
      <c r="X13" s="109" t="s">
        <v>64</v>
      </c>
      <c r="AA13" s="91"/>
      <c r="AB13" s="91"/>
      <c r="AC13" s="103"/>
      <c r="AD13" s="113"/>
      <c r="AE13" s="114"/>
      <c r="AF13" s="111"/>
      <c r="AG13" s="111"/>
      <c r="AH13" s="111"/>
      <c r="AI13" s="115"/>
      <c r="AJ13" s="111"/>
      <c r="AK13" s="103"/>
      <c r="AL13" s="103"/>
    </row>
    <row r="14" spans="1:38" ht="55.5" customHeight="1" thickBot="1" x14ac:dyDescent="0.25">
      <c r="A14" s="425"/>
      <c r="B14" s="117" t="s">
        <v>35</v>
      </c>
      <c r="C14" s="118" t="str">
        <f>+'4 MAPA CALOR INHERENTE'!I13</f>
        <v xml:space="preserve">                   </v>
      </c>
      <c r="D14" s="118" t="str">
        <f>+'4 MAPA CALOR INHERENTE'!J13</f>
        <v xml:space="preserve">                   </v>
      </c>
      <c r="E14" s="119" t="str">
        <f>+'4 MAPA CALOR INHERENTE'!K13</f>
        <v xml:space="preserve">                   </v>
      </c>
      <c r="F14" s="120" t="str">
        <f>+'4 MAPA CALOR INHERENTE'!L13</f>
        <v xml:space="preserve">                   </v>
      </c>
      <c r="G14" s="121" t="str">
        <f>+'4 MAPA CALOR INHERENTE'!M13</f>
        <v xml:space="preserve">                   </v>
      </c>
      <c r="H14" s="107"/>
      <c r="I14" s="425"/>
      <c r="J14" s="117" t="s">
        <v>35</v>
      </c>
      <c r="K14" s="118" t="str">
        <f>+'6 MAPA CALOR RESIDUAL'!K13</f>
        <v xml:space="preserve">                   </v>
      </c>
      <c r="L14" s="118" t="str">
        <f>+'6 MAPA CALOR RESIDUAL'!L13</f>
        <v xml:space="preserve">      M1 - R7             </v>
      </c>
      <c r="M14" s="119" t="str">
        <f>+'6 MAPA CALOR RESIDUAL'!M13</f>
        <v xml:space="preserve">                M2 - R7   </v>
      </c>
      <c r="N14" s="120" t="str">
        <f>+'6 MAPA CALOR RESIDUAL'!N13</f>
        <v xml:space="preserve">  M1 - R3 M1 - R4                </v>
      </c>
      <c r="O14" s="121" t="str">
        <f>+'6 MAPA CALOR RESIDUAL'!O13</f>
        <v xml:space="preserve">                   </v>
      </c>
      <c r="P14" s="107"/>
      <c r="Q14" s="464"/>
      <c r="R14" s="122">
        <v>0.2</v>
      </c>
      <c r="S14" s="123" t="s">
        <v>35</v>
      </c>
      <c r="T14" s="118" t="s">
        <v>66</v>
      </c>
      <c r="U14" s="118" t="s">
        <v>66</v>
      </c>
      <c r="V14" s="119" t="s">
        <v>5</v>
      </c>
      <c r="W14" s="120" t="s">
        <v>65</v>
      </c>
      <c r="X14" s="121" t="s">
        <v>64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68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64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65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66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I10:I14"/>
    <mergeCell ref="Q10:Q14"/>
    <mergeCell ref="A7:G7"/>
    <mergeCell ref="C8:G8"/>
    <mergeCell ref="A10:A14"/>
    <mergeCell ref="B1:D2"/>
    <mergeCell ref="A1:A2"/>
    <mergeCell ref="I7:O7"/>
    <mergeCell ref="T7:X7"/>
    <mergeCell ref="K8:O8"/>
    <mergeCell ref="B4:D4"/>
    <mergeCell ref="B5:D5"/>
  </mergeCells>
  <conditionalFormatting sqref="D15:E29">
    <cfRule type="cellIs" dxfId="45" priority="1" operator="equal">
      <formula>$S$14</formula>
    </cfRule>
    <cfRule type="cellIs" dxfId="44" priority="2" operator="equal">
      <formula>$S$13</formula>
    </cfRule>
    <cfRule type="cellIs" dxfId="43" priority="3" operator="equal">
      <formula>$S$12</formula>
    </cfRule>
    <cfRule type="cellIs" dxfId="42" priority="4" operator="equal">
      <formula>$S$11</formula>
    </cfRule>
    <cfRule type="cellIs" dxfId="41" priority="5" operator="equal">
      <formula>$S$10</formula>
    </cfRule>
  </conditionalFormatting>
  <conditionalFormatting sqref="F15:F29">
    <cfRule type="cellIs" dxfId="40" priority="6" operator="equal">
      <formula>$T$9</formula>
    </cfRule>
    <cfRule type="cellIs" dxfId="39" priority="7" operator="equal">
      <formula>$U$9</formula>
    </cfRule>
    <cfRule type="cellIs" dxfId="38" priority="8" operator="equal">
      <formula>$V$9</formula>
    </cfRule>
    <cfRule type="cellIs" dxfId="37" priority="9" operator="equal">
      <formula>$W$9</formula>
    </cfRule>
    <cfRule type="cellIs" dxfId="36" priority="10" operator="equal">
      <formula>$X$9</formula>
    </cfRule>
  </conditionalFormatting>
  <conditionalFormatting sqref="G15:G29">
    <cfRule type="cellIs" dxfId="35" priority="16" operator="equal">
      <formula>$T$17</formula>
    </cfRule>
    <cfRule type="cellIs" dxfId="34" priority="17" operator="equal">
      <formula>$T$18</formula>
    </cfRule>
    <cfRule type="cellIs" dxfId="33" priority="18" operator="equal">
      <formula>$T$19</formula>
    </cfRule>
    <cfRule type="cellIs" dxfId="32" priority="19" operator="equal">
      <formula>$T$20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90" zoomScaleNormal="90" workbookViewId="0">
      <pane xSplit="1" ySplit="8" topLeftCell="V28" activePane="bottomRight" state="frozen"/>
      <selection pane="topRight" activeCell="B1" sqref="B1"/>
      <selection pane="bottomLeft" activeCell="A7" sqref="A7"/>
      <selection pane="bottomRight" activeCell="V28" sqref="V28"/>
    </sheetView>
  </sheetViews>
  <sheetFormatPr baseColWidth="10" defaultColWidth="14.28515625" defaultRowHeight="12.75" x14ac:dyDescent="0.25"/>
  <cols>
    <col min="1" max="1" width="21" style="87" customWidth="1"/>
    <col min="2" max="2" width="59.71093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0.85546875" style="92" customWidth="1"/>
    <col min="19" max="19" width="17.7109375" style="143" bestFit="1" customWidth="1"/>
    <col min="20" max="20" width="13.5703125" style="143" customWidth="1"/>
    <col min="21" max="21" width="71.7109375" style="92" customWidth="1"/>
    <col min="22" max="22" width="73.5703125" style="92" customWidth="1"/>
    <col min="23"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0"/>
      <c r="B1" s="426" t="str">
        <f>+'2 CONTEXTO E IDENTIFICACIÓN'!B1</f>
        <v>MAPA DE RIESGOS</v>
      </c>
      <c r="C1" s="50" t="str">
        <f>+'2 CONTEXTO E IDENTIFICACIÓN'!C1</f>
        <v>CÓDIGO:</v>
      </c>
      <c r="D1" s="131">
        <f>+'2 CONTEXTO E IDENTIFICACIÓN'!D1</f>
        <v>0</v>
      </c>
      <c r="E1" s="132"/>
      <c r="F1" s="240" t="str">
        <f>+'2 CONTEXTO E IDENTIFICACIÓN'!$F$4</f>
        <v>Elaboración o Actualización:</v>
      </c>
      <c r="G1" s="261">
        <f>+IF('2 CONTEXTO E IDENTIFICACIÓN'!$G$4="","",'2 CONTEXTO E IDENTIFICACIÓN'!$G$4)</f>
        <v>44866</v>
      </c>
      <c r="H1" s="20"/>
      <c r="I1" s="20"/>
      <c r="U1" s="138"/>
      <c r="V1" s="138"/>
      <c r="AR1" s="76"/>
      <c r="AS1" s="76"/>
      <c r="AT1" s="76"/>
      <c r="AU1" s="76"/>
      <c r="AV1" s="76"/>
    </row>
    <row r="2" spans="1:50" s="75" customFormat="1" ht="36" customHeight="1" x14ac:dyDescent="0.2">
      <c r="A2" s="420"/>
      <c r="B2" s="426"/>
      <c r="C2" s="50" t="str">
        <f>+'2 CONTEXTO E IDENTIFICACIÓN'!C2</f>
        <v>VERSIÓN:</v>
      </c>
      <c r="D2" s="131">
        <f>+'2 CONTEXTO E IDENTIFICACIÓN'!D2</f>
        <v>0</v>
      </c>
      <c r="E2" s="132"/>
      <c r="F2" s="243" t="str">
        <f>+'2 CONTEXTO E IDENTIFICACIÓN'!$D$5</f>
        <v>Vigencia del:</v>
      </c>
      <c r="G2" s="241" t="str">
        <f>+IF('2 CONTEXTO E IDENTIFICACIÓN'!$E$5="","",'2 CONTEXTO E IDENTIFICACIÓN'!$E$5)</f>
        <v/>
      </c>
      <c r="H2" s="242" t="s">
        <v>91</v>
      </c>
      <c r="I2" s="239"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4"/>
      <c r="D3" s="244"/>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139</v>
      </c>
      <c r="B4" s="410" t="str">
        <f>+IF('2 CONTEXTO E IDENTIFICACIÓN'!$B$4="","",'2 CONTEXTO E IDENTIFICACIÓN'!$B$4)</f>
        <v>HOSPITAL UNIVERSITARIO DEPARTAMENTAL DE NARIÑO</v>
      </c>
      <c r="C4" s="410"/>
      <c r="D4" s="410"/>
      <c r="E4" s="73"/>
      <c r="F4" s="73"/>
      <c r="G4" s="73"/>
      <c r="H4" s="73"/>
      <c r="I4" s="73"/>
      <c r="J4" s="73"/>
      <c r="K4" s="133"/>
      <c r="S4" s="138"/>
      <c r="T4" s="138"/>
      <c r="AR4" s="76"/>
      <c r="AS4" s="76"/>
      <c r="AT4" s="76"/>
      <c r="AU4" s="76"/>
      <c r="AV4" s="76"/>
    </row>
    <row r="5" spans="1:50" s="75" customFormat="1" ht="15" x14ac:dyDescent="0.2">
      <c r="A5" s="19" t="s">
        <v>137</v>
      </c>
      <c r="B5" s="410" t="str">
        <f>+IF('2 CONTEXTO E IDENTIFICACIÓN'!$D$4="","",'2 CONTEXTO E IDENTIFICACIÓN'!$D$4)</f>
        <v>GESTIÓN FINANCIERA</v>
      </c>
      <c r="C5" s="411"/>
      <c r="D5" s="411"/>
      <c r="E5" s="52"/>
      <c r="F5" s="133"/>
      <c r="H5" s="77"/>
      <c r="I5" s="77"/>
      <c r="J5" s="52"/>
      <c r="K5" s="133"/>
      <c r="S5" s="138"/>
      <c r="T5" s="138"/>
      <c r="AD5" s="80"/>
      <c r="AE5" s="81"/>
      <c r="AF5" s="471" t="s">
        <v>67</v>
      </c>
      <c r="AG5" s="472"/>
      <c r="AH5" s="472"/>
      <c r="AI5" s="472"/>
      <c r="AJ5" s="473"/>
      <c r="AR5" s="76"/>
      <c r="AS5" s="76"/>
      <c r="AT5" s="76"/>
      <c r="AU5" s="76"/>
      <c r="AV5" s="76"/>
    </row>
    <row r="6" spans="1:50" s="75" customFormat="1" ht="5.45" customHeight="1" x14ac:dyDescent="0.2">
      <c r="A6" s="247"/>
      <c r="B6" s="246"/>
      <c r="C6" s="246"/>
      <c r="D6" s="77"/>
      <c r="E6" s="52"/>
      <c r="F6" s="133"/>
      <c r="H6" s="77"/>
      <c r="I6" s="77"/>
      <c r="J6" s="52"/>
      <c r="K6" s="133"/>
      <c r="S6" s="138"/>
      <c r="T6" s="138"/>
      <c r="AD6" s="267"/>
      <c r="AF6" s="268"/>
      <c r="AG6" s="269"/>
      <c r="AH6" s="269"/>
      <c r="AI6" s="269"/>
      <c r="AJ6" s="270"/>
      <c r="AR6" s="76"/>
      <c r="AS6" s="76"/>
      <c r="AT6" s="76"/>
      <c r="AU6" s="76"/>
      <c r="AV6" s="76"/>
    </row>
    <row r="7" spans="1:50" ht="14.45" customHeight="1" x14ac:dyDescent="0.25">
      <c r="A7" s="134"/>
      <c r="B7" s="134"/>
      <c r="C7" s="134"/>
      <c r="D7" s="134"/>
      <c r="E7" s="421" t="s">
        <v>69</v>
      </c>
      <c r="F7" s="421"/>
      <c r="G7" s="421"/>
      <c r="H7" s="84"/>
      <c r="I7" s="134"/>
      <c r="J7" s="421" t="s">
        <v>98</v>
      </c>
      <c r="K7" s="421"/>
      <c r="L7" s="421"/>
      <c r="M7" s="84"/>
      <c r="N7" s="84"/>
      <c r="O7" s="84"/>
      <c r="P7" s="84"/>
      <c r="Q7" s="421" t="s">
        <v>111</v>
      </c>
      <c r="R7" s="421"/>
      <c r="S7" s="421"/>
      <c r="T7" s="421"/>
      <c r="U7" s="421" t="s">
        <v>130</v>
      </c>
      <c r="V7" s="421"/>
      <c r="W7" s="421"/>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102</v>
      </c>
      <c r="D8" s="95" t="s">
        <v>103</v>
      </c>
      <c r="E8" s="95" t="s">
        <v>2</v>
      </c>
      <c r="F8" s="95" t="s">
        <v>4</v>
      </c>
      <c r="G8" s="96" t="s">
        <v>104</v>
      </c>
      <c r="H8" s="95" t="s">
        <v>100</v>
      </c>
      <c r="I8" s="95" t="s">
        <v>101</v>
      </c>
      <c r="J8" s="95" t="s">
        <v>2</v>
      </c>
      <c r="K8" s="95" t="s">
        <v>4</v>
      </c>
      <c r="L8" s="95" t="s">
        <v>104</v>
      </c>
      <c r="M8" s="95" t="s">
        <v>158</v>
      </c>
      <c r="N8" s="95" t="s">
        <v>105</v>
      </c>
      <c r="O8" s="95" t="s">
        <v>262</v>
      </c>
      <c r="P8" s="95" t="s">
        <v>257</v>
      </c>
      <c r="Q8" s="95" t="s">
        <v>162</v>
      </c>
      <c r="R8" s="95" t="s">
        <v>161</v>
      </c>
      <c r="S8" s="140" t="s">
        <v>132</v>
      </c>
      <c r="T8" s="140" t="s">
        <v>133</v>
      </c>
      <c r="U8" s="95" t="s">
        <v>128</v>
      </c>
      <c r="V8" s="95" t="s">
        <v>129</v>
      </c>
      <c r="W8" s="95" t="s">
        <v>131</v>
      </c>
      <c r="X8" s="95" t="s">
        <v>134</v>
      </c>
      <c r="Y8" s="95" t="s">
        <v>135</v>
      </c>
      <c r="Z8" s="95" t="s">
        <v>112</v>
      </c>
      <c r="AA8" s="84"/>
      <c r="AB8" s="84"/>
      <c r="AD8" s="88"/>
      <c r="AE8" s="100"/>
      <c r="AF8" s="101" t="s">
        <v>45</v>
      </c>
      <c r="AG8" s="101" t="s">
        <v>7</v>
      </c>
      <c r="AH8" s="101" t="s">
        <v>5</v>
      </c>
      <c r="AI8" s="101" t="s">
        <v>6</v>
      </c>
      <c r="AJ8" s="102" t="s">
        <v>53</v>
      </c>
      <c r="AM8" s="91"/>
      <c r="AN8" s="91"/>
      <c r="AO8" s="103"/>
      <c r="AP8" s="103"/>
      <c r="AQ8" s="103"/>
      <c r="AR8" s="103"/>
      <c r="AS8" s="103"/>
      <c r="AT8" s="103"/>
      <c r="AU8" s="103"/>
      <c r="AV8" s="103"/>
      <c r="AW8" s="103"/>
      <c r="AX8" s="103"/>
    </row>
    <row r="9" spans="1:50" ht="191.25" x14ac:dyDescent="0.2">
      <c r="A9" s="104" t="str">
        <f>'2 CONTEXTO E IDENTIFICACIÓN'!A9</f>
        <v>M1 - R1</v>
      </c>
      <c r="B9" s="105" t="str">
        <f>+'2 CONTEXTO E IDENTIFICACIÓN'!E9</f>
        <v>Posibilidad de pérdida Económica y Reputacional por copagos o cuotas moderadoras en alimentación de la factura sin cancelar, debido a la falta de conciencia de ingreso de recursos de la institución por parte de personal  y también la amistad o familiarización con los usuarios</v>
      </c>
      <c r="C9" s="141">
        <f>+'3 PROBABIL E IMPACTO INHERENTE'!E9</f>
        <v>0.6</v>
      </c>
      <c r="D9" s="141">
        <f>+'3 PROBABIL E IMPACTO INHERENTE'!M9</f>
        <v>0.4</v>
      </c>
      <c r="E9" s="136" t="str">
        <f>+'4 MAPA CALOR INHERENTE'!C9</f>
        <v>Media</v>
      </c>
      <c r="F9" s="136" t="str">
        <f>+'4 MAPA CALOR INHERENTE'!D9</f>
        <v>Menor</v>
      </c>
      <c r="G9" s="105" t="str">
        <f>+'4 MAPA CALOR INHERENTE'!E9</f>
        <v>Moderado</v>
      </c>
      <c r="H9" s="135">
        <f>+'6 MAPA CALOR RESIDUAL'!C9</f>
        <v>0.216</v>
      </c>
      <c r="I9" s="106">
        <f>+'6 MAPA CALOR RESIDUAL'!D9</f>
        <v>0.4</v>
      </c>
      <c r="J9" s="136" t="str">
        <f>+'6 MAPA CALOR RESIDUAL'!E9</f>
        <v>Baja</v>
      </c>
      <c r="K9" s="136" t="str">
        <f>+'6 MAPA CALOR RESIDUAL'!F9</f>
        <v>Menor</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8" t="s">
        <v>264</v>
      </c>
      <c r="R9" s="338" t="s">
        <v>362</v>
      </c>
      <c r="S9" s="339">
        <v>44927</v>
      </c>
      <c r="T9" s="339">
        <v>45291</v>
      </c>
      <c r="U9" s="233" t="s">
        <v>410</v>
      </c>
      <c r="V9" s="233" t="s">
        <v>430</v>
      </c>
      <c r="W9" s="233"/>
      <c r="X9" s="233"/>
      <c r="Y9" s="233"/>
      <c r="Z9" s="233" t="s">
        <v>127</v>
      </c>
      <c r="AA9" s="107"/>
      <c r="AB9" s="107"/>
      <c r="AC9" s="468" t="s">
        <v>34</v>
      </c>
      <c r="AD9" s="110">
        <v>1</v>
      </c>
      <c r="AE9" s="101" t="s">
        <v>42</v>
      </c>
      <c r="AF9" s="108" t="s">
        <v>65</v>
      </c>
      <c r="AG9" s="108" t="s">
        <v>65</v>
      </c>
      <c r="AH9" s="108" t="s">
        <v>65</v>
      </c>
      <c r="AI9" s="108" t="s">
        <v>65</v>
      </c>
      <c r="AJ9" s="109" t="s">
        <v>64</v>
      </c>
      <c r="AM9" s="91"/>
      <c r="AN9" s="91"/>
      <c r="AO9" s="103"/>
      <c r="AP9" s="103"/>
      <c r="AQ9" s="103"/>
      <c r="AR9" s="111"/>
      <c r="AS9" s="111"/>
      <c r="AT9" s="111"/>
      <c r="AU9" s="111"/>
      <c r="AV9" s="111"/>
      <c r="AW9" s="103"/>
      <c r="AX9" s="103"/>
    </row>
    <row r="10" spans="1:50" ht="38.25" x14ac:dyDescent="0.2">
      <c r="A10" s="104" t="str">
        <f>'2 CONTEXTO E IDENTIFICACIÓN'!A10</f>
        <v>M1 - R2</v>
      </c>
      <c r="B10" s="105" t="str">
        <f>+'2 CONTEXTO E IDENTIFICACIÓN'!E10</f>
        <v>Posibilidad de pérdida Económica y Reputacional por inconsistencia en la verificación de derechos,  debido a las autorizaciones sin control por parte de la EPS</v>
      </c>
      <c r="C10" s="141">
        <f>+'3 PROBABIL E IMPACTO INHERENTE'!E10</f>
        <v>0.6</v>
      </c>
      <c r="D10" s="141">
        <f>+'3 PROBABIL E IMPACTO INHERENTE'!M10</f>
        <v>0.4</v>
      </c>
      <c r="E10" s="136" t="str">
        <f>+'4 MAPA CALOR INHERENTE'!C10</f>
        <v>Media</v>
      </c>
      <c r="F10" s="136" t="str">
        <f>+'4 MAPA CALOR INHERENTE'!D10</f>
        <v>Menor</v>
      </c>
      <c r="G10" s="105" t="str">
        <f>+'4 MAPA CALOR INHERENTE'!E10</f>
        <v>Moderado</v>
      </c>
      <c r="H10" s="135">
        <f>+'5 VALORACIÓN DEL CONTROL'!S15</f>
        <v>0.36</v>
      </c>
      <c r="I10" s="106">
        <f>+'5 VALORACIÓN DEL CONTROL'!T15</f>
        <v>0.4</v>
      </c>
      <c r="J10" s="136" t="str">
        <f t="shared" ref="J10:J28" si="3">+IF(H10=0,"",IF(H10&lt;=$AD$13,$AE$13,IF(H10&lt;=$AD$12,$AE$12,IF(H10&lt;=$AD$11,$AE$11,IF(H10&lt;=$AD$10,$AE$10,IF(H10&lt;=$AD$9,$AE$9,""))))))</f>
        <v>Baja</v>
      </c>
      <c r="K10" s="136" t="str">
        <f t="shared" ref="K10:K28" si="4">+IF(I10=0,"",IF(I10&lt;=$AF$7,$AF$8,IF(I10&lt;=$AG$7,$AG$8,IF(I10&lt;=$AH$7,$AH$8,IF(I10&lt;=$AI$7,$AI$8,IF(I10&lt;=$AJ$7,$AJ$8,""))))))</f>
        <v>Menor</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8" t="s">
        <v>264</v>
      </c>
      <c r="R10" s="338" t="s">
        <v>362</v>
      </c>
      <c r="S10" s="339">
        <v>44927</v>
      </c>
      <c r="T10" s="339">
        <v>45291</v>
      </c>
      <c r="U10" s="233" t="s">
        <v>411</v>
      </c>
      <c r="V10" s="233" t="s">
        <v>432</v>
      </c>
      <c r="W10" s="233"/>
      <c r="X10" s="233"/>
      <c r="Y10" s="233"/>
      <c r="Z10" s="233" t="s">
        <v>127</v>
      </c>
      <c r="AA10" s="107"/>
      <c r="AB10" s="107"/>
      <c r="AC10" s="469"/>
      <c r="AD10" s="110">
        <v>0.8</v>
      </c>
      <c r="AE10" s="101" t="s">
        <v>41</v>
      </c>
      <c r="AF10" s="112" t="s">
        <v>5</v>
      </c>
      <c r="AG10" s="112" t="s">
        <v>5</v>
      </c>
      <c r="AH10" s="108" t="s">
        <v>65</v>
      </c>
      <c r="AI10" s="108" t="s">
        <v>65</v>
      </c>
      <c r="AJ10" s="109" t="s">
        <v>64</v>
      </c>
      <c r="AM10" s="91"/>
      <c r="AN10" s="91"/>
      <c r="AO10" s="103"/>
      <c r="AP10" s="113"/>
      <c r="AQ10" s="114"/>
      <c r="AR10" s="111"/>
      <c r="AS10" s="111"/>
      <c r="AT10" s="111"/>
      <c r="AU10" s="111"/>
      <c r="AV10" s="111"/>
      <c r="AW10" s="103"/>
      <c r="AX10" s="103"/>
    </row>
    <row r="11" spans="1:50" ht="127.5" x14ac:dyDescent="0.2">
      <c r="A11" s="104" t="str">
        <f>'2 CONTEXTO E IDENTIFICACIÓN'!A11</f>
        <v>M1 - R3</v>
      </c>
      <c r="B11" s="105" t="str">
        <f>+'2 CONTEXTO E IDENTIFICACIÓN'!E11</f>
        <v>Posibilidad de pérdida Económica y Reputacional por insuficiencia en radicación de facturación,   debido a deficiencia en los procesos de admisión del usuario  e inoportunidad en el cargue de servicios por parte del personal asistencial.</v>
      </c>
      <c r="C11" s="141">
        <f>+'3 PROBABIL E IMPACTO INHERENTE'!E11</f>
        <v>0.6</v>
      </c>
      <c r="D11" s="141">
        <f>+'3 PROBABIL E IMPACTO INHERENTE'!M11</f>
        <v>0.8</v>
      </c>
      <c r="E11" s="136" t="str">
        <f>+'4 MAPA CALOR INHERENTE'!C11</f>
        <v>Media</v>
      </c>
      <c r="F11" s="136" t="str">
        <f>+'4 MAPA CALOR INHERENTE'!D11</f>
        <v>Mayor</v>
      </c>
      <c r="G11" s="105" t="str">
        <f>+'4 MAPA CALOR INHERENTE'!E11</f>
        <v>Alto</v>
      </c>
      <c r="H11" s="135">
        <f>+'5 VALORACIÓN DEL CONTROL'!S19</f>
        <v>0.15</v>
      </c>
      <c r="I11" s="106">
        <f>+'5 VALORACIÓN DEL CONTROL'!T19</f>
        <v>0.8</v>
      </c>
      <c r="J11" s="136" t="str">
        <f t="shared" si="3"/>
        <v>Muy Baja</v>
      </c>
      <c r="K11" s="136" t="str">
        <f t="shared" si="4"/>
        <v>Mayor</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Alto</v>
      </c>
      <c r="M11" s="105" t="str">
        <f t="shared" si="0"/>
        <v>Requiere Plan de Acción</v>
      </c>
      <c r="N11" s="105" t="str">
        <f t="shared" si="1"/>
        <v>Reducir_mitigar_Transferir_Evitar</v>
      </c>
      <c r="O11" s="233"/>
      <c r="P11" s="105">
        <f t="shared" si="2"/>
        <v>0</v>
      </c>
      <c r="Q11" s="338" t="s">
        <v>363</v>
      </c>
      <c r="R11" s="338" t="s">
        <v>362</v>
      </c>
      <c r="S11" s="339">
        <v>44927</v>
      </c>
      <c r="T11" s="339">
        <v>45291</v>
      </c>
      <c r="U11" s="233" t="s">
        <v>412</v>
      </c>
      <c r="V11" s="233" t="s">
        <v>431</v>
      </c>
      <c r="W11" s="233"/>
      <c r="X11" s="233"/>
      <c r="Y11" s="233"/>
      <c r="Z11" s="233" t="s">
        <v>127</v>
      </c>
      <c r="AA11" s="107"/>
      <c r="AB11" s="107"/>
      <c r="AC11" s="469"/>
      <c r="AD11" s="110">
        <v>0.6</v>
      </c>
      <c r="AE11" s="101" t="s">
        <v>39</v>
      </c>
      <c r="AF11" s="112" t="s">
        <v>5</v>
      </c>
      <c r="AG11" s="112" t="s">
        <v>5</v>
      </c>
      <c r="AH11" s="112" t="s">
        <v>5</v>
      </c>
      <c r="AI11" s="108" t="s">
        <v>65</v>
      </c>
      <c r="AJ11" s="109" t="s">
        <v>64</v>
      </c>
      <c r="AM11" s="91"/>
      <c r="AN11" s="91"/>
      <c r="AO11" s="103"/>
      <c r="AP11" s="113"/>
      <c r="AQ11" s="114"/>
      <c r="AR11" s="111"/>
      <c r="AS11" s="111"/>
      <c r="AT11" s="111"/>
      <c r="AU11" s="111"/>
      <c r="AV11" s="115"/>
      <c r="AW11" s="103"/>
      <c r="AX11" s="103"/>
    </row>
    <row r="12" spans="1:50" ht="216.75" x14ac:dyDescent="0.2">
      <c r="A12" s="104" t="str">
        <f>'2 CONTEXTO E IDENTIFICACIÓN'!A12</f>
        <v>M1 - R4</v>
      </c>
      <c r="B12" s="105" t="str">
        <f>+'2 CONTEXTO E IDENTIFICACIÓN'!E12</f>
        <v>Posibilidad de pérdida Económica y Reputacional por ausencia de control de ingresos abiertos,  debido a insuficiencia en la identificación del responsable del servicio, falta de control de los egresos hospitalarios y ambulatorios, insuficiencia en identificación de la entidad responsable de pago, inoportunidad de actividades de la parte asistencial en el cargue materias osteosíntesis, carencia en el registro de los procedimientos quirúrgicos.</v>
      </c>
      <c r="C12" s="141">
        <f>+'3 PROBABIL E IMPACTO INHERENTE'!E12</f>
        <v>0.6</v>
      </c>
      <c r="D12" s="141">
        <f>+'3 PROBABIL E IMPACTO INHERENTE'!M12</f>
        <v>0.8</v>
      </c>
      <c r="E12" s="136" t="str">
        <f>+'4 MAPA CALOR INHERENTE'!C12</f>
        <v>Media</v>
      </c>
      <c r="F12" s="136" t="str">
        <f>+'4 MAPA CALOR INHERENTE'!D12</f>
        <v>Mayor</v>
      </c>
      <c r="G12" s="105" t="str">
        <f>+'4 MAPA CALOR INHERENTE'!E12</f>
        <v>Alto</v>
      </c>
      <c r="H12" s="135">
        <f>+'5 VALORACIÓN DEL CONTROL'!S23</f>
        <v>0.18</v>
      </c>
      <c r="I12" s="106">
        <f>+'5 VALORACIÓN DEL CONTROL'!T23</f>
        <v>0.8</v>
      </c>
      <c r="J12" s="136" t="str">
        <f t="shared" si="3"/>
        <v>Muy Baja</v>
      </c>
      <c r="K12" s="136" t="str">
        <f t="shared" si="4"/>
        <v>Mayor</v>
      </c>
      <c r="L12" s="105" t="str">
        <f t="shared" si="5"/>
        <v>Alto</v>
      </c>
      <c r="M12" s="105" t="str">
        <f t="shared" si="0"/>
        <v>Requiere Plan de Acción</v>
      </c>
      <c r="N12" s="105" t="str">
        <f t="shared" si="1"/>
        <v>Reducir_mitigar_Transferir_Evitar</v>
      </c>
      <c r="O12" s="233"/>
      <c r="P12" s="105">
        <f t="shared" si="2"/>
        <v>0</v>
      </c>
      <c r="Q12" s="338" t="s">
        <v>364</v>
      </c>
      <c r="R12" s="338" t="s">
        <v>362</v>
      </c>
      <c r="S12" s="339">
        <v>44927</v>
      </c>
      <c r="T12" s="339">
        <v>45291</v>
      </c>
      <c r="U12" s="233" t="s">
        <v>413</v>
      </c>
      <c r="V12" s="233" t="s">
        <v>413</v>
      </c>
      <c r="W12" s="233"/>
      <c r="X12" s="233"/>
      <c r="Y12" s="233"/>
      <c r="Z12" s="233" t="s">
        <v>127</v>
      </c>
      <c r="AA12" s="107"/>
      <c r="AB12" s="107"/>
      <c r="AC12" s="469"/>
      <c r="AD12" s="110">
        <v>0.4</v>
      </c>
      <c r="AE12" s="101" t="s">
        <v>37</v>
      </c>
      <c r="AF12" s="116" t="s">
        <v>66</v>
      </c>
      <c r="AG12" s="112" t="s">
        <v>5</v>
      </c>
      <c r="AH12" s="112" t="s">
        <v>5</v>
      </c>
      <c r="AI12" s="108" t="s">
        <v>65</v>
      </c>
      <c r="AJ12" s="109" t="s">
        <v>64</v>
      </c>
      <c r="AM12" s="91"/>
      <c r="AN12" s="91"/>
      <c r="AO12" s="103"/>
      <c r="AP12" s="113"/>
      <c r="AQ12" s="114"/>
      <c r="AR12" s="111"/>
      <c r="AS12" s="111"/>
      <c r="AT12" s="111"/>
      <c r="AU12" s="115"/>
      <c r="AV12" s="111"/>
      <c r="AW12" s="103"/>
      <c r="AX12" s="103"/>
    </row>
    <row r="13" spans="1:50" ht="128.25" thickBot="1" x14ac:dyDescent="0.25">
      <c r="A13" s="104" t="str">
        <f>'2 CONTEXTO E IDENTIFICACIÓN'!A13</f>
        <v>M1 - R5</v>
      </c>
      <c r="B13" s="105" t="str">
        <f>+'2 CONTEXTO E IDENTIFICACIÓN'!E13</f>
        <v>Posibilidad de pérdida Económica y Reputacional por anulación y/o modificación de facturas, debido a error en la parte asistencial por modificación de actividades diarias, devolución de medicamentos por no aplicación de estos, inasistencia a las consultas programadas por parte de usuarios, cancelación de agendas por parte de especialistas, corrección de digitación por la parte administrativa en el cargue de procedimientos.</v>
      </c>
      <c r="C13" s="141">
        <f>+'3 PROBABIL E IMPACTO INHERENTE'!E13</f>
        <v>0.8</v>
      </c>
      <c r="D13" s="141">
        <f>+'3 PROBABIL E IMPACTO INHERENTE'!M13</f>
        <v>0.8</v>
      </c>
      <c r="E13" s="136" t="str">
        <f>+'4 MAPA CALOR INHERENTE'!C13</f>
        <v>Alta</v>
      </c>
      <c r="F13" s="136" t="str">
        <f>+'4 MAPA CALOR INHERENTE'!D13</f>
        <v>Mayor</v>
      </c>
      <c r="G13" s="105" t="str">
        <f>+'4 MAPA CALOR INHERENTE'!E13</f>
        <v>Alto</v>
      </c>
      <c r="H13" s="135">
        <f>+'5 VALORACIÓN DEL CONTROL'!S27</f>
        <v>0.8</v>
      </c>
      <c r="I13" s="106">
        <f>+'5 VALORACIÓN DEL CONTROL'!T27</f>
        <v>0.60000000000000009</v>
      </c>
      <c r="J13" s="136" t="str">
        <f t="shared" si="3"/>
        <v>Alta</v>
      </c>
      <c r="K13" s="136" t="str">
        <f t="shared" si="4"/>
        <v>Moderado</v>
      </c>
      <c r="L13" s="105" t="str">
        <f t="shared" si="5"/>
        <v>Alto</v>
      </c>
      <c r="M13" s="105" t="str">
        <f t="shared" si="0"/>
        <v>Requiere Plan de Acción</v>
      </c>
      <c r="N13" s="105" t="str">
        <f t="shared" si="1"/>
        <v>Reducir_mitigar_Transferir_Evitar</v>
      </c>
      <c r="O13" s="233"/>
      <c r="P13" s="105">
        <f t="shared" si="2"/>
        <v>0</v>
      </c>
      <c r="Q13" s="338" t="s">
        <v>365</v>
      </c>
      <c r="R13" s="338" t="s">
        <v>362</v>
      </c>
      <c r="S13" s="339">
        <v>44927</v>
      </c>
      <c r="T13" s="339">
        <v>45291</v>
      </c>
      <c r="U13" s="233" t="s">
        <v>414</v>
      </c>
      <c r="V13" s="233" t="s">
        <v>414</v>
      </c>
      <c r="W13" s="233"/>
      <c r="X13" s="233"/>
      <c r="Y13" s="233"/>
      <c r="Z13" s="233" t="s">
        <v>127</v>
      </c>
      <c r="AA13" s="107"/>
      <c r="AB13" s="107"/>
      <c r="AC13" s="470"/>
      <c r="AD13" s="122">
        <v>0.2</v>
      </c>
      <c r="AE13" s="123" t="s">
        <v>35</v>
      </c>
      <c r="AF13" s="118" t="s">
        <v>66</v>
      </c>
      <c r="AG13" s="118" t="s">
        <v>66</v>
      </c>
      <c r="AH13" s="119" t="s">
        <v>5</v>
      </c>
      <c r="AI13" s="120" t="s">
        <v>65</v>
      </c>
      <c r="AJ13" s="121" t="s">
        <v>64</v>
      </c>
      <c r="AM13" s="91"/>
      <c r="AN13" s="91"/>
      <c r="AO13" s="103"/>
      <c r="AP13" s="113"/>
      <c r="AQ13" s="114"/>
      <c r="AR13" s="111"/>
      <c r="AS13" s="111"/>
      <c r="AT13" s="111"/>
      <c r="AU13" s="124"/>
      <c r="AV13" s="111"/>
      <c r="AW13" s="103"/>
      <c r="AX13" s="103"/>
    </row>
    <row r="14" spans="1:50" ht="127.5" x14ac:dyDescent="0.2">
      <c r="A14" s="104" t="str">
        <f>'2 CONTEXTO E IDENTIFICACIÓN'!A14</f>
        <v>M1 - R6</v>
      </c>
      <c r="B14" s="105" t="str">
        <f>+'2 CONTEXTO E IDENTIFICACIÓN'!E14</f>
        <v>Posibilidad de pérdida Económica y Reputacional por insuficiencia en la depuración contable permanente y sostenible para reflejar la realidad financiera, económica y social conforme a la normatividad contable vigente,  debido a  desconocimiento de la Ley 1797 de 2016, Resolución 6066 del 2016  y demás normatividad relacionada con la depuración contable permanente y sostenible, ausencia en la verificación y conciliación de saldos por parte de los responsables de la información, y también por no promover por parte del Comité Técnico de Sostenibilidad Contable la depuración permanente en todos los subprocesos de  la Institución</v>
      </c>
      <c r="C14" s="141">
        <f>+'3 PROBABIL E IMPACTO INHERENTE'!E14</f>
        <v>0.6</v>
      </c>
      <c r="D14" s="141">
        <f>+'3 PROBABIL E IMPACTO INHERENTE'!M14</f>
        <v>0.4</v>
      </c>
      <c r="E14" s="136" t="str">
        <f>+'4 MAPA CALOR INHERENTE'!C14</f>
        <v>Media</v>
      </c>
      <c r="F14" s="136" t="str">
        <f>+'4 MAPA CALOR INHERENTE'!D14</f>
        <v>Menor</v>
      </c>
      <c r="G14" s="105" t="str">
        <f>+'4 MAPA CALOR INHERENTE'!E14</f>
        <v>Moderado</v>
      </c>
      <c r="H14" s="135">
        <f>+'5 VALORACIÓN DEL CONTROL'!S31</f>
        <v>0.216</v>
      </c>
      <c r="I14" s="106">
        <f>+'5 VALORACIÓN DEL CONTROL'!T31</f>
        <v>0.4</v>
      </c>
      <c r="J14" s="136" t="str">
        <f t="shared" si="3"/>
        <v>Baja</v>
      </c>
      <c r="K14" s="136" t="str">
        <f t="shared" si="4"/>
        <v>Menor</v>
      </c>
      <c r="L14" s="105" t="str">
        <f t="shared" si="5"/>
        <v>Moderado</v>
      </c>
      <c r="M14" s="105" t="str">
        <f t="shared" si="0"/>
        <v>Requiere Plan de Acción</v>
      </c>
      <c r="N14" s="105" t="str">
        <f t="shared" si="1"/>
        <v>Reducir_mitigar_Transferir_Evitar</v>
      </c>
      <c r="O14" s="233"/>
      <c r="P14" s="105">
        <f t="shared" si="2"/>
        <v>0</v>
      </c>
      <c r="Q14" s="338" t="s">
        <v>264</v>
      </c>
      <c r="R14" s="338" t="s">
        <v>362</v>
      </c>
      <c r="S14" s="339">
        <v>44927</v>
      </c>
      <c r="T14" s="339">
        <v>45291</v>
      </c>
      <c r="U14" s="233" t="s">
        <v>415</v>
      </c>
      <c r="V14" s="233" t="s">
        <v>433</v>
      </c>
      <c r="W14" s="233"/>
      <c r="X14" s="233"/>
      <c r="Y14" s="233"/>
      <c r="Z14" s="233" t="s">
        <v>127</v>
      </c>
      <c r="AA14" s="107"/>
      <c r="AB14" s="107"/>
      <c r="AM14" s="91"/>
      <c r="AN14" s="91"/>
      <c r="AO14" s="103"/>
      <c r="AP14" s="113"/>
      <c r="AQ14" s="114"/>
      <c r="AR14" s="111"/>
      <c r="AS14" s="111"/>
      <c r="AT14" s="111"/>
      <c r="AU14" s="111"/>
      <c r="AV14" s="111"/>
      <c r="AW14" s="103"/>
      <c r="AX14" s="103"/>
    </row>
    <row r="15" spans="1:50" ht="114.75" x14ac:dyDescent="0.2">
      <c r="A15" s="104" t="str">
        <f>'2 CONTEXTO E IDENTIFICACIÓN'!A15</f>
        <v>M1 - R7</v>
      </c>
      <c r="B15" s="105" t="str">
        <f>+'2 CONTEXTO E IDENTIFICACIÓN'!E15</f>
        <v xml:space="preserve">Posibilidad de pérdida Económica por indisponibilidad en el costeo de los servicios ofertados por el HUDN, debido a indisponibilidad tecnologica que permite realizar calculo de costeos, ausencia  de apoyo en el área asistencial y tecnologia que no se haya prestado y se requiera contratar, </v>
      </c>
      <c r="C15" s="141">
        <f>+'3 PROBABIL E IMPACTO INHERENTE'!E15</f>
        <v>0.4</v>
      </c>
      <c r="D15" s="141">
        <f>+'3 PROBABIL E IMPACTO INHERENTE'!M15</f>
        <v>0.4</v>
      </c>
      <c r="E15" s="136" t="str">
        <f>+'4 MAPA CALOR INHERENTE'!C15</f>
        <v>Baja</v>
      </c>
      <c r="F15" s="136" t="str">
        <f>+'4 MAPA CALOR INHERENTE'!D15</f>
        <v>Menor</v>
      </c>
      <c r="G15" s="105" t="str">
        <f>+'4 MAPA CALOR INHERENTE'!E15</f>
        <v>Moderado</v>
      </c>
      <c r="H15" s="135">
        <f>+'5 VALORACIÓN DEL CONTROL'!S35</f>
        <v>0.14399999999999999</v>
      </c>
      <c r="I15" s="106">
        <f>+'5 VALORACIÓN DEL CONTROL'!T35</f>
        <v>0.4</v>
      </c>
      <c r="J15" s="136" t="str">
        <f t="shared" si="3"/>
        <v>Muy Baja</v>
      </c>
      <c r="K15" s="136" t="str">
        <f t="shared" si="4"/>
        <v>Menor</v>
      </c>
      <c r="L15" s="105" t="str">
        <f t="shared" si="5"/>
        <v>Bajo</v>
      </c>
      <c r="M15" s="105" t="str">
        <f t="shared" si="0"/>
        <v>No requiere Plan de Acción</v>
      </c>
      <c r="N15" s="105" t="str">
        <f t="shared" si="1"/>
        <v>Aceptar</v>
      </c>
      <c r="O15" s="233"/>
      <c r="P15" s="105" t="str">
        <f t="shared" si="2"/>
        <v>Aceptar</v>
      </c>
      <c r="Q15" s="338" t="s">
        <v>264</v>
      </c>
      <c r="R15" s="338" t="s">
        <v>362</v>
      </c>
      <c r="S15" s="339">
        <v>44927</v>
      </c>
      <c r="T15" s="339">
        <v>45291</v>
      </c>
      <c r="U15" s="233" t="s">
        <v>416</v>
      </c>
      <c r="V15" s="233" t="s">
        <v>442</v>
      </c>
      <c r="W15" s="233"/>
      <c r="X15" s="233"/>
      <c r="Y15" s="233"/>
      <c r="Z15" s="233" t="s">
        <v>127</v>
      </c>
      <c r="AA15" s="107"/>
      <c r="AB15" s="107"/>
      <c r="AF15" s="95" t="s">
        <v>68</v>
      </c>
      <c r="AG15" s="95" t="s">
        <v>105</v>
      </c>
      <c r="AH15" s="95" t="s">
        <v>158</v>
      </c>
      <c r="AJ15" s="100" t="s">
        <v>260</v>
      </c>
      <c r="AK15" s="91"/>
      <c r="AL15" s="91"/>
      <c r="AM15" s="91"/>
      <c r="AN15" s="91"/>
      <c r="AO15" s="103"/>
      <c r="AP15" s="113"/>
      <c r="AQ15" s="103"/>
      <c r="AR15" s="114"/>
      <c r="AS15" s="114"/>
      <c r="AT15" s="114"/>
      <c r="AU15" s="114"/>
      <c r="AV15" s="114"/>
      <c r="AW15" s="103"/>
      <c r="AX15" s="103"/>
    </row>
    <row r="16" spans="1:50" ht="63.75" x14ac:dyDescent="0.2">
      <c r="A16" s="104" t="str">
        <f>'2 CONTEXTO E IDENTIFICACIÓN'!A16</f>
        <v>M1 - R8</v>
      </c>
      <c r="B16" s="105" t="str">
        <f>+'2 CONTEXTO E IDENTIFICACIÓN'!E16</f>
        <v xml:space="preserve">Posibilidad de pérdida Reputacional por debilidad en la información de los costos generada por los diferentes procesos,  debido a inconsistencia en la información que hace interfaz por registro errado y /o parametros inadecuados desde otros modulos y deficiencia en capacitación a usuarios del sistema. </v>
      </c>
      <c r="C16" s="141">
        <f>+'3 PROBABIL E IMPACTO INHERENTE'!E16</f>
        <v>0.4</v>
      </c>
      <c r="D16" s="141">
        <f>+'3 PROBABIL E IMPACTO INHERENTE'!M16</f>
        <v>0.4</v>
      </c>
      <c r="E16" s="136" t="str">
        <f>+'4 MAPA CALOR INHERENTE'!C16</f>
        <v>Baja</v>
      </c>
      <c r="F16" s="136" t="str">
        <f>+'4 MAPA CALOR INHERENTE'!D16</f>
        <v>Menor</v>
      </c>
      <c r="G16" s="105" t="str">
        <f>+'4 MAPA CALOR INHERENTE'!E16</f>
        <v>Moderado</v>
      </c>
      <c r="H16" s="135">
        <f>+'5 VALORACIÓN DEL CONTROL'!S39</f>
        <v>0.28000000000000003</v>
      </c>
      <c r="I16" s="106">
        <f>+'5 VALORACIÓN DEL CONTROL'!T39</f>
        <v>0.4</v>
      </c>
      <c r="J16" s="136" t="str">
        <f t="shared" si="3"/>
        <v>Baja</v>
      </c>
      <c r="K16" s="136" t="str">
        <f t="shared" si="4"/>
        <v>Menor</v>
      </c>
      <c r="L16" s="105" t="str">
        <f t="shared" si="5"/>
        <v>Moderado</v>
      </c>
      <c r="M16" s="105" t="str">
        <f t="shared" si="0"/>
        <v>Requiere Plan de Acción</v>
      </c>
      <c r="N16" s="105" t="str">
        <f t="shared" si="1"/>
        <v>Reducir_mitigar_Transferir_Evitar</v>
      </c>
      <c r="O16" s="233"/>
      <c r="P16" s="105">
        <f t="shared" si="2"/>
        <v>0</v>
      </c>
      <c r="Q16" s="338" t="s">
        <v>264</v>
      </c>
      <c r="R16" s="338" t="s">
        <v>362</v>
      </c>
      <c r="S16" s="339">
        <v>44927</v>
      </c>
      <c r="T16" s="339">
        <v>45291</v>
      </c>
      <c r="U16" s="233" t="s">
        <v>417</v>
      </c>
      <c r="V16" s="233" t="s">
        <v>417</v>
      </c>
      <c r="W16" s="233"/>
      <c r="X16" s="233"/>
      <c r="Y16" s="233"/>
      <c r="Z16" s="233" t="s">
        <v>127</v>
      </c>
      <c r="AA16" s="107"/>
      <c r="AB16" s="107"/>
      <c r="AF16" s="125" t="s">
        <v>64</v>
      </c>
      <c r="AG16" s="100" t="s">
        <v>260</v>
      </c>
      <c r="AH16" s="100" t="s">
        <v>159</v>
      </c>
      <c r="AI16" s="91"/>
      <c r="AJ16" s="337" t="s">
        <v>258</v>
      </c>
      <c r="AM16" s="91"/>
      <c r="AN16" s="91"/>
      <c r="AO16" s="103"/>
      <c r="AP16" s="103"/>
      <c r="AQ16" s="103"/>
      <c r="AR16" s="111"/>
      <c r="AS16" s="111"/>
      <c r="AT16" s="111"/>
      <c r="AU16" s="111"/>
      <c r="AV16" s="111"/>
      <c r="AW16" s="103"/>
      <c r="AX16" s="103"/>
    </row>
    <row r="17" spans="1:50" ht="76.5" x14ac:dyDescent="0.2">
      <c r="A17" s="104" t="str">
        <f>'2 CONTEXTO E IDENTIFICACIÓN'!A17</f>
        <v>M1 - R9</v>
      </c>
      <c r="B17" s="105" t="str">
        <f>+'2 CONTEXTO E IDENTIFICACIÓN'!E17</f>
        <v xml:space="preserve">Posibilidad de pérdida Económica y Reputacional por bajo nivel de liquidez,  debido a la demora en pagos de EPS, bajo recaudo de cartera y alto índice de cuentas por pagar </v>
      </c>
      <c r="C17" s="141">
        <f>+'3 PROBABIL E IMPACTO INHERENTE'!E17</f>
        <v>0.4</v>
      </c>
      <c r="D17" s="141">
        <f>+'3 PROBABIL E IMPACTO INHERENTE'!M17</f>
        <v>0.4</v>
      </c>
      <c r="E17" s="136" t="str">
        <f>+'4 MAPA CALOR INHERENTE'!C17</f>
        <v>Baja</v>
      </c>
      <c r="F17" s="136" t="str">
        <f>+'4 MAPA CALOR INHERENTE'!D17</f>
        <v>Menor</v>
      </c>
      <c r="G17" s="105" t="str">
        <f>+'4 MAPA CALOR INHERENTE'!E17</f>
        <v>Moderado</v>
      </c>
      <c r="H17" s="135">
        <f>+'5 VALORACIÓN DEL CONTROL'!S43</f>
        <v>0.24</v>
      </c>
      <c r="I17" s="106">
        <f>+'5 VALORACIÓN DEL CONTROL'!T43</f>
        <v>0.4</v>
      </c>
      <c r="J17" s="136" t="str">
        <f t="shared" si="3"/>
        <v>Baja</v>
      </c>
      <c r="K17" s="136" t="str">
        <f t="shared" si="4"/>
        <v>Menor</v>
      </c>
      <c r="L17" s="105" t="str">
        <f t="shared" si="5"/>
        <v>Moderado</v>
      </c>
      <c r="M17" s="105" t="str">
        <f t="shared" si="0"/>
        <v>Requiere Plan de Acción</v>
      </c>
      <c r="N17" s="105" t="str">
        <f t="shared" si="1"/>
        <v>Reducir_mitigar_Transferir_Evitar</v>
      </c>
      <c r="O17" s="233"/>
      <c r="P17" s="105">
        <f t="shared" si="2"/>
        <v>0</v>
      </c>
      <c r="Q17" s="338" t="s">
        <v>264</v>
      </c>
      <c r="R17" s="338" t="s">
        <v>362</v>
      </c>
      <c r="S17" s="339">
        <v>44927</v>
      </c>
      <c r="T17" s="339">
        <v>45291</v>
      </c>
      <c r="U17" s="233" t="s">
        <v>418</v>
      </c>
      <c r="V17" s="233" t="s">
        <v>434</v>
      </c>
      <c r="W17" s="233"/>
      <c r="X17" s="233"/>
      <c r="Y17" s="233"/>
      <c r="Z17" s="233" t="s">
        <v>127</v>
      </c>
      <c r="AA17" s="107"/>
      <c r="AB17" s="107"/>
      <c r="AF17" s="108" t="s">
        <v>65</v>
      </c>
      <c r="AG17" s="100" t="s">
        <v>260</v>
      </c>
      <c r="AH17" s="100" t="s">
        <v>159</v>
      </c>
      <c r="AI17" s="91"/>
      <c r="AJ17" s="337" t="s">
        <v>259</v>
      </c>
      <c r="AK17" s="91"/>
      <c r="AL17" s="91"/>
      <c r="AM17" s="91"/>
      <c r="AN17" s="91"/>
      <c r="AO17" s="103"/>
      <c r="AP17" s="103"/>
      <c r="AQ17" s="103"/>
      <c r="AR17" s="111"/>
      <c r="AS17" s="111"/>
      <c r="AT17" s="111"/>
      <c r="AU17" s="111"/>
      <c r="AV17" s="111"/>
      <c r="AW17" s="103"/>
      <c r="AX17" s="103"/>
    </row>
    <row r="18" spans="1:50" ht="75.75" customHeight="1" x14ac:dyDescent="0.2">
      <c r="A18" s="104" t="str">
        <f>'2 CONTEXTO E IDENTIFICACIÓN'!A18</f>
        <v>M1 - R10</v>
      </c>
      <c r="B18" s="105" t="str">
        <f>+'2 CONTEXTO E IDENTIFICACIÓN'!E18</f>
        <v>Posibilidad de pérdida Económica y Reputacional por inconsistencias en arqueo, debido a errores humanos, fallas en el sistema y jineteo.</v>
      </c>
      <c r="C18" s="141">
        <f>+'3 PROBABIL E IMPACTO INHERENTE'!E18</f>
        <v>0.6</v>
      </c>
      <c r="D18" s="141">
        <f>+'3 PROBABIL E IMPACTO INHERENTE'!M18</f>
        <v>0.4</v>
      </c>
      <c r="E18" s="136" t="str">
        <f>+'4 MAPA CALOR INHERENTE'!C18</f>
        <v>Media</v>
      </c>
      <c r="F18" s="136" t="str">
        <f>+'4 MAPA CALOR INHERENTE'!D18</f>
        <v>Menor</v>
      </c>
      <c r="G18" s="105" t="str">
        <f>+'4 MAPA CALOR INHERENTE'!E18</f>
        <v>Moderado</v>
      </c>
      <c r="H18" s="135">
        <f>+'5 VALORACIÓN DEL CONTROL'!S47</f>
        <v>0.36</v>
      </c>
      <c r="I18" s="106">
        <f>+'5 VALORACIÓN DEL CONTROL'!T47</f>
        <v>0.4</v>
      </c>
      <c r="J18" s="136" t="str">
        <f t="shared" si="3"/>
        <v>Baja</v>
      </c>
      <c r="K18" s="136" t="str">
        <f t="shared" si="4"/>
        <v>Menor</v>
      </c>
      <c r="L18" s="105" t="str">
        <f t="shared" si="5"/>
        <v>Moderado</v>
      </c>
      <c r="M18" s="105" t="str">
        <f t="shared" si="0"/>
        <v>Requiere Plan de Acción</v>
      </c>
      <c r="N18" s="105" t="str">
        <f t="shared" si="1"/>
        <v>Reducir_mitigar_Transferir_Evitar</v>
      </c>
      <c r="O18" s="233"/>
      <c r="P18" s="105">
        <f t="shared" si="2"/>
        <v>0</v>
      </c>
      <c r="Q18" s="338" t="s">
        <v>264</v>
      </c>
      <c r="R18" s="338" t="s">
        <v>362</v>
      </c>
      <c r="S18" s="339">
        <v>44927</v>
      </c>
      <c r="T18" s="339">
        <v>45291</v>
      </c>
      <c r="U18" s="233" t="s">
        <v>419</v>
      </c>
      <c r="V18" s="233" t="s">
        <v>435</v>
      </c>
      <c r="W18" s="233"/>
      <c r="X18" s="233"/>
      <c r="Y18" s="233"/>
      <c r="Z18" s="233" t="s">
        <v>127</v>
      </c>
      <c r="AA18" s="107"/>
      <c r="AB18" s="107"/>
      <c r="AE18" s="126"/>
      <c r="AF18" s="112" t="s">
        <v>5</v>
      </c>
      <c r="AG18" s="100" t="s">
        <v>260</v>
      </c>
      <c r="AH18" s="100" t="s">
        <v>159</v>
      </c>
      <c r="AI18" s="126"/>
      <c r="AJ18" s="337" t="s">
        <v>110</v>
      </c>
      <c r="AK18" s="126"/>
      <c r="AL18" s="126"/>
      <c r="AM18" s="126"/>
      <c r="AN18" s="126"/>
      <c r="AO18" s="103"/>
      <c r="AP18" s="103"/>
      <c r="AQ18" s="127"/>
      <c r="AR18" s="127"/>
      <c r="AS18" s="127"/>
      <c r="AT18" s="127"/>
      <c r="AU18" s="127"/>
      <c r="AV18" s="127"/>
      <c r="AW18" s="103"/>
      <c r="AX18" s="103"/>
    </row>
    <row r="19" spans="1:50" ht="63.75" x14ac:dyDescent="0.2">
      <c r="A19" s="104" t="str">
        <f>'2 CONTEXTO E IDENTIFICACIÓN'!A19</f>
        <v>M2 - R1</v>
      </c>
      <c r="B19" s="105" t="str">
        <f>+'2 CONTEXTO E IDENTIFICACIÓN'!E19</f>
        <v>Posibilidad de pérdida Económica y Reputacional por introducción de recursos de narcotráfico y terrorismo en la organización,  debido a fallas en el proceso SARLAFT.</v>
      </c>
      <c r="C19" s="141">
        <f>+'3 PROBABIL E IMPACTO INHERENTE'!E19</f>
        <v>0.6</v>
      </c>
      <c r="D19" s="141">
        <f>+'3 PROBABIL E IMPACTO INHERENTE'!M19</f>
        <v>0.6</v>
      </c>
      <c r="E19" s="136" t="str">
        <f>+'4 MAPA CALOR INHERENTE'!C19</f>
        <v>Media</v>
      </c>
      <c r="F19" s="136" t="str">
        <f>+'4 MAPA CALOR INHERENTE'!D19</f>
        <v>Moderado</v>
      </c>
      <c r="G19" s="105" t="str">
        <f>+'4 MAPA CALOR INHERENTE'!E19</f>
        <v>Moderado</v>
      </c>
      <c r="H19" s="135">
        <f>+'5 VALORACIÓN DEL CONTROL'!S51</f>
        <v>0.36</v>
      </c>
      <c r="I19" s="106">
        <f>+'5 VALORACIÓN DEL CONTROL'!T51</f>
        <v>0.6</v>
      </c>
      <c r="J19" s="136" t="str">
        <f t="shared" si="3"/>
        <v>Baja</v>
      </c>
      <c r="K19" s="136" t="str">
        <f t="shared" si="4"/>
        <v>Moderado</v>
      </c>
      <c r="L19" s="105" t="str">
        <f t="shared" si="5"/>
        <v>Moderado</v>
      </c>
      <c r="M19" s="105" t="str">
        <f t="shared" si="0"/>
        <v>Requiere Plan de Acción</v>
      </c>
      <c r="N19" s="105" t="str">
        <f t="shared" si="1"/>
        <v>Reducir_mitigar_Transferir_Evitar</v>
      </c>
      <c r="O19" s="233"/>
      <c r="P19" s="105">
        <f t="shared" si="2"/>
        <v>0</v>
      </c>
      <c r="Q19" s="338" t="s">
        <v>264</v>
      </c>
      <c r="R19" s="338" t="s">
        <v>362</v>
      </c>
      <c r="S19" s="339">
        <v>44927</v>
      </c>
      <c r="T19" s="339">
        <v>45291</v>
      </c>
      <c r="U19" s="233" t="s">
        <v>420</v>
      </c>
      <c r="V19" s="233" t="s">
        <v>436</v>
      </c>
      <c r="W19" s="233"/>
      <c r="X19" s="233"/>
      <c r="Y19" s="233"/>
      <c r="Z19" s="233" t="s">
        <v>127</v>
      </c>
      <c r="AA19" s="107"/>
      <c r="AB19" s="107"/>
      <c r="AE19" s="126"/>
      <c r="AF19" s="116" t="s">
        <v>66</v>
      </c>
      <c r="AG19" s="100" t="s">
        <v>109</v>
      </c>
      <c r="AH19" s="100" t="s">
        <v>160</v>
      </c>
      <c r="AM19" s="126"/>
      <c r="AN19" s="126"/>
      <c r="AO19" s="103"/>
      <c r="AP19" s="103"/>
      <c r="AQ19" s="103"/>
      <c r="AR19" s="111"/>
      <c r="AS19" s="111"/>
      <c r="AT19" s="111"/>
      <c r="AU19" s="111"/>
      <c r="AV19" s="111"/>
      <c r="AW19" s="103"/>
      <c r="AX19" s="103"/>
    </row>
    <row r="20" spans="1:50" ht="114.75" x14ac:dyDescent="0.2">
      <c r="A20" s="104" t="str">
        <f>'2 CONTEXTO E IDENTIFICACIÓN'!A20</f>
        <v>M2 - R2</v>
      </c>
      <c r="B20" s="105" t="str">
        <f>+'2 CONTEXTO E IDENTIFICACIÓN'!E20</f>
        <v>Posibilidad de pérdida Económica por insuficiencia en la depuración contable permanente y sostenible para reflejar la realidad financiera, económica y social conforme a la normatividad contable vigente,  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v>
      </c>
      <c r="C20" s="141">
        <f>+'3 PROBABIL E IMPACTO INHERENTE'!E20</f>
        <v>0.6</v>
      </c>
      <c r="D20" s="141">
        <f>+'3 PROBABIL E IMPACTO INHERENTE'!M20</f>
        <v>0.4</v>
      </c>
      <c r="E20" s="136" t="str">
        <f>+'4 MAPA CALOR INHERENTE'!C20</f>
        <v>Media</v>
      </c>
      <c r="F20" s="136" t="str">
        <f>+'4 MAPA CALOR INHERENTE'!D20</f>
        <v>Menor</v>
      </c>
      <c r="G20" s="105" t="str">
        <f>+'4 MAPA CALOR INHERENTE'!E20</f>
        <v>Moderado</v>
      </c>
      <c r="H20" s="135">
        <f>+'5 VALORACIÓN DEL CONTROL'!S55</f>
        <v>0.42</v>
      </c>
      <c r="I20" s="106">
        <f>+'5 VALORACIÓN DEL CONTROL'!T55</f>
        <v>0.30000000000000004</v>
      </c>
      <c r="J20" s="136" t="str">
        <f t="shared" si="3"/>
        <v>Media</v>
      </c>
      <c r="K20" s="136" t="str">
        <f t="shared" si="4"/>
        <v>Menor</v>
      </c>
      <c r="L20" s="105" t="str">
        <f t="shared" si="5"/>
        <v>Moderado</v>
      </c>
      <c r="M20" s="105" t="str">
        <f t="shared" si="0"/>
        <v>Requiere Plan de Acción</v>
      </c>
      <c r="N20" s="105" t="str">
        <f t="shared" si="1"/>
        <v>Reducir_mitigar_Transferir_Evitar</v>
      </c>
      <c r="O20" s="233"/>
      <c r="P20" s="105">
        <f t="shared" si="2"/>
        <v>0</v>
      </c>
      <c r="Q20" s="338" t="s">
        <v>264</v>
      </c>
      <c r="R20" s="338" t="s">
        <v>362</v>
      </c>
      <c r="S20" s="339">
        <v>44927</v>
      </c>
      <c r="T20" s="339">
        <v>45291</v>
      </c>
      <c r="U20" s="233" t="s">
        <v>421</v>
      </c>
      <c r="V20" s="233" t="s">
        <v>437</v>
      </c>
      <c r="W20" s="233"/>
      <c r="X20" s="233"/>
      <c r="Y20" s="233"/>
      <c r="Z20" s="233" t="s">
        <v>127</v>
      </c>
      <c r="AA20" s="107"/>
      <c r="AB20" s="107"/>
      <c r="AC20" s="128"/>
      <c r="AD20" s="128"/>
      <c r="AE20" s="126"/>
      <c r="AF20" s="209"/>
      <c r="AM20" s="126"/>
      <c r="AN20" s="126"/>
      <c r="AO20" s="103"/>
      <c r="AP20" s="103"/>
      <c r="AQ20" s="103"/>
      <c r="AR20" s="111"/>
      <c r="AS20" s="111"/>
      <c r="AT20" s="111"/>
      <c r="AU20" s="111"/>
      <c r="AV20" s="111"/>
      <c r="AW20" s="103"/>
      <c r="AX20" s="103"/>
    </row>
    <row r="21" spans="1:50" ht="114.75" x14ac:dyDescent="0.2">
      <c r="A21" s="104" t="str">
        <f>'2 CONTEXTO E IDENTIFICACIÓN'!A21</f>
        <v>M2 - R3</v>
      </c>
      <c r="B21" s="340" t="str">
        <f>+'2 CONTEXTO E IDENTIFICACIÓN'!E21</f>
        <v>Posibilidad de pérdida Económica por inoportunidad en la información suministrada por parte de las áreas respectivas,  debido a Desconocimiento de los procesos y del sistema DGH, Ausencia de planeación en procesos administrativos que retardan la entrega y registro de  información oportunamente, Omisión en los procesos de registro y trámite de la información por parte de los responsables.</v>
      </c>
      <c r="C21" s="141">
        <f>+'3 PROBABIL E IMPACTO INHERENTE'!E21</f>
        <v>0.6</v>
      </c>
      <c r="D21" s="141">
        <f>+'3 PROBABIL E IMPACTO INHERENTE'!M21</f>
        <v>0.2</v>
      </c>
      <c r="E21" s="136" t="str">
        <f>+'4 MAPA CALOR INHERENTE'!C21</f>
        <v>Media</v>
      </c>
      <c r="F21" s="136" t="str">
        <f>+'4 MAPA CALOR INHERENTE'!D21</f>
        <v>Leve</v>
      </c>
      <c r="G21" s="105" t="str">
        <f>+'4 MAPA CALOR INHERENTE'!E21</f>
        <v>Moderado</v>
      </c>
      <c r="H21" s="135">
        <f>+'5 VALORACIÓN DEL CONTROL'!S59</f>
        <v>0.36</v>
      </c>
      <c r="I21" s="106">
        <f>+'5 VALORACIÓN DEL CONTROL'!T59</f>
        <v>0.2</v>
      </c>
      <c r="J21" s="136" t="str">
        <f t="shared" si="3"/>
        <v>Baja</v>
      </c>
      <c r="K21" s="136" t="str">
        <f t="shared" si="4"/>
        <v>Leve</v>
      </c>
      <c r="L21" s="105" t="str">
        <f t="shared" si="5"/>
        <v>Bajo</v>
      </c>
      <c r="M21" s="105" t="str">
        <f t="shared" si="0"/>
        <v>No requiere Plan de Acción</v>
      </c>
      <c r="N21" s="105" t="str">
        <f t="shared" si="1"/>
        <v>Aceptar</v>
      </c>
      <c r="O21" s="233"/>
      <c r="P21" s="105" t="str">
        <f t="shared" si="2"/>
        <v>Aceptar</v>
      </c>
      <c r="Q21" s="338" t="s">
        <v>264</v>
      </c>
      <c r="R21" s="338" t="s">
        <v>362</v>
      </c>
      <c r="S21" s="339">
        <v>44927</v>
      </c>
      <c r="T21" s="339">
        <v>45291</v>
      </c>
      <c r="U21" s="233" t="s">
        <v>422</v>
      </c>
      <c r="V21" s="233" t="s">
        <v>438</v>
      </c>
      <c r="W21" s="233"/>
      <c r="X21" s="233"/>
      <c r="Y21" s="233"/>
      <c r="Z21" s="233" t="s">
        <v>127</v>
      </c>
      <c r="AA21" s="107"/>
      <c r="AB21" s="107"/>
      <c r="AC21" s="128"/>
      <c r="AD21" s="128"/>
      <c r="AE21" s="129"/>
      <c r="AM21" s="126"/>
      <c r="AN21" s="126"/>
      <c r="AO21" s="103"/>
      <c r="AP21" s="124"/>
      <c r="AQ21" s="124"/>
      <c r="AR21" s="124"/>
      <c r="AS21" s="124"/>
      <c r="AT21" s="124"/>
      <c r="AU21" s="124"/>
      <c r="AV21" s="111"/>
      <c r="AW21" s="103"/>
      <c r="AX21" s="103"/>
    </row>
    <row r="22" spans="1:50" ht="114.75" x14ac:dyDescent="0.2">
      <c r="A22" s="104" t="str">
        <f>'2 CONTEXTO E IDENTIFICACIÓN'!A22</f>
        <v>M2 - R4</v>
      </c>
      <c r="B22" s="105" t="str">
        <f>+'2 CONTEXTO E IDENTIFICACIÓN'!E22</f>
        <v>Posibilidad de pérdida Económica por inconsistencias generadas por el sistema de información dinámica gerencial en el registro de información financiera, 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v>
      </c>
      <c r="C22" s="141">
        <f>+'3 PROBABIL E IMPACTO INHERENTE'!E22</f>
        <v>0.6</v>
      </c>
      <c r="D22" s="141">
        <f>+'3 PROBABIL E IMPACTO INHERENTE'!M22</f>
        <v>0.6</v>
      </c>
      <c r="E22" s="136" t="str">
        <f>+'4 MAPA CALOR INHERENTE'!C22</f>
        <v>Media</v>
      </c>
      <c r="F22" s="136" t="str">
        <f>+'4 MAPA CALOR INHERENTE'!D22</f>
        <v>Moderado</v>
      </c>
      <c r="G22" s="105" t="str">
        <f>+'4 MAPA CALOR INHERENTE'!E22</f>
        <v>Moderado</v>
      </c>
      <c r="H22" s="135">
        <f>+'5 VALORACIÓN DEL CONTROL'!S63</f>
        <v>0.6</v>
      </c>
      <c r="I22" s="106">
        <f>+'5 VALORACIÓN DEL CONTROL'!T63</f>
        <v>0.44999999999999996</v>
      </c>
      <c r="J22" s="136" t="str">
        <f t="shared" si="3"/>
        <v>Media</v>
      </c>
      <c r="K22" s="136" t="str">
        <f t="shared" si="4"/>
        <v>Moderado</v>
      </c>
      <c r="L22" s="105" t="str">
        <f t="shared" si="5"/>
        <v>Moderado</v>
      </c>
      <c r="M22" s="105" t="str">
        <f t="shared" si="0"/>
        <v>Requiere Plan de Acción</v>
      </c>
      <c r="N22" s="105" t="str">
        <f t="shared" si="1"/>
        <v>Reducir_mitigar_Transferir_Evitar</v>
      </c>
      <c r="O22" s="233"/>
      <c r="P22" s="105">
        <f t="shared" si="2"/>
        <v>0</v>
      </c>
      <c r="Q22" s="338" t="s">
        <v>264</v>
      </c>
      <c r="R22" s="338" t="s">
        <v>362</v>
      </c>
      <c r="S22" s="339">
        <v>44927</v>
      </c>
      <c r="T22" s="339">
        <v>45291</v>
      </c>
      <c r="U22" s="233" t="s">
        <v>423</v>
      </c>
      <c r="V22" s="233" t="s">
        <v>439</v>
      </c>
      <c r="W22" s="233"/>
      <c r="X22" s="233"/>
      <c r="Y22" s="233"/>
      <c r="Z22" s="233" t="s">
        <v>127</v>
      </c>
      <c r="AA22" s="107"/>
      <c r="AB22" s="107"/>
      <c r="AC22" s="128"/>
      <c r="AD22" s="128"/>
      <c r="AO22" s="103"/>
      <c r="AP22" s="130"/>
      <c r="AQ22" s="130"/>
      <c r="AR22" s="130"/>
      <c r="AS22" s="130"/>
      <c r="AT22" s="130"/>
      <c r="AU22" s="130"/>
      <c r="AV22" s="111"/>
      <c r="AW22" s="103"/>
      <c r="AX22" s="103"/>
    </row>
    <row r="23" spans="1:50" ht="63.75" x14ac:dyDescent="0.2">
      <c r="A23" s="104" t="str">
        <f>'2 CONTEXTO E IDENTIFICACIÓN'!A23</f>
        <v>M2 - R5</v>
      </c>
      <c r="B23" s="105" t="str">
        <f>+'2 CONTEXTO E IDENTIFICACIÓN'!E23</f>
        <v>Posibilidad de pérdida Económica y Reputacional por incumplimiento a los cambios normativos, debido a costos de actualización elevados, poco accesibles a los funcionarios y dificultad en la asistencia a capacitaciones externas debido a los horarios y compromisos laborales.</v>
      </c>
      <c r="C23" s="141">
        <f>+'3 PROBABIL E IMPACTO INHERENTE'!E23</f>
        <v>0.4</v>
      </c>
      <c r="D23" s="141">
        <f>+'3 PROBABIL E IMPACTO INHERENTE'!M23</f>
        <v>0.6</v>
      </c>
      <c r="E23" s="136" t="str">
        <f>+'4 MAPA CALOR INHERENTE'!C23</f>
        <v>Baja</v>
      </c>
      <c r="F23" s="136" t="str">
        <f>+'4 MAPA CALOR INHERENTE'!D23</f>
        <v>Moderado</v>
      </c>
      <c r="G23" s="105" t="str">
        <f>+'4 MAPA CALOR INHERENTE'!E23</f>
        <v>Moderado</v>
      </c>
      <c r="H23" s="135">
        <f>+'5 VALORACIÓN DEL CONTROL'!S67</f>
        <v>0.24</v>
      </c>
      <c r="I23" s="106">
        <f>+'5 VALORACIÓN DEL CONTROL'!T67</f>
        <v>0.6</v>
      </c>
      <c r="J23" s="136" t="str">
        <f t="shared" si="3"/>
        <v>Baja</v>
      </c>
      <c r="K23" s="136" t="str">
        <f t="shared" si="4"/>
        <v>Moderado</v>
      </c>
      <c r="L23" s="105" t="str">
        <f t="shared" si="5"/>
        <v>Moderado</v>
      </c>
      <c r="M23" s="105" t="str">
        <f t="shared" si="0"/>
        <v>Requiere Plan de Acción</v>
      </c>
      <c r="N23" s="105" t="str">
        <f t="shared" si="1"/>
        <v>Reducir_mitigar_Transferir_Evitar</v>
      </c>
      <c r="O23" s="233"/>
      <c r="P23" s="105">
        <f t="shared" si="2"/>
        <v>0</v>
      </c>
      <c r="Q23" s="338" t="s">
        <v>264</v>
      </c>
      <c r="R23" s="338" t="s">
        <v>362</v>
      </c>
      <c r="S23" s="339">
        <v>44927</v>
      </c>
      <c r="T23" s="339">
        <v>45291</v>
      </c>
      <c r="U23" s="233" t="s">
        <v>424</v>
      </c>
      <c r="V23" s="233" t="s">
        <v>424</v>
      </c>
      <c r="W23" s="233"/>
      <c r="X23" s="233"/>
      <c r="Y23" s="233"/>
      <c r="Z23" s="233" t="s">
        <v>127</v>
      </c>
      <c r="AA23" s="107"/>
      <c r="AB23" s="107"/>
      <c r="AC23" s="128"/>
      <c r="AD23" s="128"/>
      <c r="AO23" s="103"/>
      <c r="AP23" s="124"/>
      <c r="AQ23" s="124"/>
      <c r="AR23" s="124"/>
      <c r="AS23" s="124"/>
      <c r="AT23" s="124"/>
      <c r="AU23" s="124"/>
      <c r="AV23" s="111"/>
      <c r="AW23" s="103"/>
      <c r="AX23" s="103"/>
    </row>
    <row r="24" spans="1:50" ht="89.25" x14ac:dyDescent="0.2">
      <c r="A24" s="104" t="str">
        <f>'2 CONTEXTO E IDENTIFICACIÓN'!A24</f>
        <v>M2 - R6</v>
      </c>
      <c r="B24" s="105" t="str">
        <f>+'2 CONTEXTO E IDENTIFICACIÓN'!E24</f>
        <v>Posibilidad de pérdida Económica por presentación incorrecta y/o inoportuna de las declaraciones tributarias y su respectivo pago,   debido a retraso en la elaboración de las declaraciones, retraso en la revisión y firma de Revisoría Fiscal, fallas en el sistema de información de la DIAN o Alcaldía Municipal, incumplimiento en la fecha de pago de acuerdo al calendario tributario por parte de tesorería.</v>
      </c>
      <c r="C24" s="141">
        <f>+'3 PROBABIL E IMPACTO INHERENTE'!E24</f>
        <v>0.4</v>
      </c>
      <c r="D24" s="141">
        <f>+'3 PROBABIL E IMPACTO INHERENTE'!M24</f>
        <v>0.6</v>
      </c>
      <c r="E24" s="136" t="str">
        <f>+'4 MAPA CALOR INHERENTE'!C24</f>
        <v>Baja</v>
      </c>
      <c r="F24" s="136" t="str">
        <f>+'4 MAPA CALOR INHERENTE'!D24</f>
        <v>Moderado</v>
      </c>
      <c r="G24" s="105" t="str">
        <f>+'4 MAPA CALOR INHERENTE'!E24</f>
        <v>Moderado</v>
      </c>
      <c r="H24" s="135">
        <f>+'5 VALORACIÓN DEL CONTROL'!S71</f>
        <v>0.24</v>
      </c>
      <c r="I24" s="106">
        <f>+'5 VALORACIÓN DEL CONTROL'!T71</f>
        <v>0.6</v>
      </c>
      <c r="J24" s="136" t="str">
        <f t="shared" si="3"/>
        <v>Baja</v>
      </c>
      <c r="K24" s="136" t="str">
        <f t="shared" si="4"/>
        <v>Moderado</v>
      </c>
      <c r="L24" s="105" t="str">
        <f t="shared" si="5"/>
        <v>Moderado</v>
      </c>
      <c r="M24" s="105" t="str">
        <f t="shared" si="0"/>
        <v>Requiere Plan de Acción</v>
      </c>
      <c r="N24" s="105" t="str">
        <f t="shared" si="1"/>
        <v>Reducir_mitigar_Transferir_Evitar</v>
      </c>
      <c r="O24" s="233"/>
      <c r="P24" s="105">
        <f t="shared" si="2"/>
        <v>0</v>
      </c>
      <c r="Q24" s="338" t="s">
        <v>264</v>
      </c>
      <c r="R24" s="338" t="s">
        <v>362</v>
      </c>
      <c r="S24" s="339">
        <v>44927</v>
      </c>
      <c r="T24" s="339">
        <v>45291</v>
      </c>
      <c r="U24" s="233" t="s">
        <v>425</v>
      </c>
      <c r="V24" s="233" t="s">
        <v>440</v>
      </c>
      <c r="W24" s="233"/>
      <c r="X24" s="233"/>
      <c r="Y24" s="233"/>
      <c r="Z24" s="233" t="s">
        <v>127</v>
      </c>
      <c r="AA24" s="107"/>
      <c r="AB24" s="107"/>
      <c r="AO24" s="103"/>
      <c r="AP24" s="124"/>
      <c r="AQ24" s="124"/>
      <c r="AR24" s="124"/>
      <c r="AS24" s="124"/>
      <c r="AT24" s="124"/>
      <c r="AU24" s="124"/>
      <c r="AV24" s="111"/>
      <c r="AW24" s="103"/>
      <c r="AX24" s="103"/>
    </row>
    <row r="25" spans="1:50" ht="114.75" x14ac:dyDescent="0.25">
      <c r="A25" s="104" t="str">
        <f>'2 CONTEXTO E IDENTIFICACIÓN'!A25</f>
        <v>M2 - R7</v>
      </c>
      <c r="B25" s="105" t="str">
        <f>+'2 CONTEXTO E IDENTIFICACIÓN'!E25</f>
        <v>Posibilidad de pérdida Económica y Reputacional por inoportunidad en la presentación de informes a los entes de control,  debido a retraso en la elaboración de los informes, fallas en los aplicativos para reportar la información, falta de conciliación de información a reportar, error en la consolidación de información por parte de responsable.</v>
      </c>
      <c r="C25" s="141">
        <f>+'3 PROBABIL E IMPACTO INHERENTE'!E25</f>
        <v>0.4</v>
      </c>
      <c r="D25" s="141">
        <f>+'3 PROBABIL E IMPACTO INHERENTE'!M25</f>
        <v>0.6</v>
      </c>
      <c r="E25" s="136" t="str">
        <f>+'4 MAPA CALOR INHERENTE'!C25</f>
        <v>Baja</v>
      </c>
      <c r="F25" s="136" t="str">
        <f>+'4 MAPA CALOR INHERENTE'!D25</f>
        <v>Moderado</v>
      </c>
      <c r="G25" s="105" t="str">
        <f>+'4 MAPA CALOR INHERENTE'!E25</f>
        <v>Moderado</v>
      </c>
      <c r="H25" s="135">
        <f>+'5 VALORACIÓN DEL CONTROL'!S75</f>
        <v>0.14399999999999999</v>
      </c>
      <c r="I25" s="106">
        <f>+'5 VALORACIÓN DEL CONTROL'!T75</f>
        <v>0.6</v>
      </c>
      <c r="J25" s="136" t="str">
        <f t="shared" si="3"/>
        <v>Muy Baja</v>
      </c>
      <c r="K25" s="136" t="str">
        <f t="shared" si="4"/>
        <v>Moderado</v>
      </c>
      <c r="L25" s="105" t="str">
        <f t="shared" si="5"/>
        <v>Moderado</v>
      </c>
      <c r="M25" s="105" t="str">
        <f t="shared" si="0"/>
        <v>Requiere Plan de Acción</v>
      </c>
      <c r="N25" s="105" t="str">
        <f t="shared" si="1"/>
        <v>Reducir_mitigar_Transferir_Evitar</v>
      </c>
      <c r="O25" s="233"/>
      <c r="P25" s="105">
        <f t="shared" si="2"/>
        <v>0</v>
      </c>
      <c r="Q25" s="338" t="s">
        <v>264</v>
      </c>
      <c r="R25" s="338" t="s">
        <v>362</v>
      </c>
      <c r="S25" s="339">
        <v>44927</v>
      </c>
      <c r="T25" s="339">
        <v>45291</v>
      </c>
      <c r="U25" s="233" t="s">
        <v>426</v>
      </c>
      <c r="V25" s="233" t="s">
        <v>441</v>
      </c>
      <c r="W25" s="233"/>
      <c r="X25" s="233"/>
      <c r="Y25" s="233"/>
      <c r="Z25" s="233" t="s">
        <v>127</v>
      </c>
      <c r="AA25" s="107"/>
      <c r="AB25" s="107"/>
    </row>
    <row r="26" spans="1:50" ht="102" x14ac:dyDescent="0.25">
      <c r="A26" s="104" t="str">
        <f>'2 CONTEXTO E IDENTIFICACIÓN'!A26</f>
        <v>M2 - R8</v>
      </c>
      <c r="B26" s="105" t="str">
        <f>+'2 CONTEXTO E IDENTIFICACIÓN'!E26</f>
        <v>Posibilidad de pérdida Económica y Reputacional por incremento en las cuentas por pagar financiadas con reconocimiento y no con recaudo, debido a incumplimiento de los pagos en los plazos pactados en los contratos, comprometen recursos mayores en OPS y proveedores.</v>
      </c>
      <c r="C26" s="141">
        <f>+'3 PROBABIL E IMPACTO INHERENTE'!E26</f>
        <v>0.6</v>
      </c>
      <c r="D26" s="141">
        <f>+'3 PROBABIL E IMPACTO INHERENTE'!M26</f>
        <v>0.4</v>
      </c>
      <c r="E26" s="136" t="str">
        <f>+'4 MAPA CALOR INHERENTE'!C26</f>
        <v>Media</v>
      </c>
      <c r="F26" s="136" t="str">
        <f>+'4 MAPA CALOR INHERENTE'!D26</f>
        <v>Menor</v>
      </c>
      <c r="G26" s="105" t="str">
        <f>+'4 MAPA CALOR INHERENTE'!E26</f>
        <v>Moderado</v>
      </c>
      <c r="H26" s="135">
        <f>+'5 VALORACIÓN DEL CONTROL'!S79</f>
        <v>0.36</v>
      </c>
      <c r="I26" s="106">
        <f>+'5 VALORACIÓN DEL CONTROL'!T79</f>
        <v>0.4</v>
      </c>
      <c r="J26" s="136" t="str">
        <f t="shared" si="3"/>
        <v>Baja</v>
      </c>
      <c r="K26" s="136" t="str">
        <f t="shared" si="4"/>
        <v>Menor</v>
      </c>
      <c r="L26" s="105" t="str">
        <f t="shared" si="5"/>
        <v>Moderado</v>
      </c>
      <c r="M26" s="105" t="str">
        <f t="shared" si="0"/>
        <v>Requiere Plan de Acción</v>
      </c>
      <c r="N26" s="105" t="str">
        <f t="shared" si="1"/>
        <v>Reducir_mitigar_Transferir_Evitar</v>
      </c>
      <c r="O26" s="233"/>
      <c r="P26" s="105">
        <f t="shared" si="2"/>
        <v>0</v>
      </c>
      <c r="Q26" s="338" t="s">
        <v>264</v>
      </c>
      <c r="R26" s="338" t="s">
        <v>362</v>
      </c>
      <c r="S26" s="339">
        <v>44927</v>
      </c>
      <c r="T26" s="339">
        <v>45291</v>
      </c>
      <c r="U26" s="233" t="s">
        <v>427</v>
      </c>
      <c r="V26" s="233" t="s">
        <v>443</v>
      </c>
      <c r="W26" s="233"/>
      <c r="X26" s="233"/>
      <c r="Y26" s="233"/>
      <c r="Z26" s="233" t="s">
        <v>127</v>
      </c>
      <c r="AA26" s="107"/>
      <c r="AB26" s="107"/>
    </row>
    <row r="27" spans="1:50" ht="63.75" x14ac:dyDescent="0.25">
      <c r="A27" s="104" t="str">
        <f>'2 CONTEXTO E IDENTIFICACIÓN'!A27</f>
        <v>M2 - R9</v>
      </c>
      <c r="B27" s="105" t="str">
        <f>+'2 CONTEXTO E IDENTIFICACIÓN'!E27</f>
        <v>Posibilidad de pérdida Económica por sanción de entes de control,  debido a la información errónea en el  reporte de recaudos por cartera y tesorería, en los rubros de ventas de servicios de cuentas por cobrar, ya que no se registran en la ejecución del sistema dinámica-net.</v>
      </c>
      <c r="C27" s="141">
        <f>+'3 PROBABIL E IMPACTO INHERENTE'!E27</f>
        <v>0.6</v>
      </c>
      <c r="D27" s="141">
        <f>+'3 PROBABIL E IMPACTO INHERENTE'!M27</f>
        <v>0.4</v>
      </c>
      <c r="E27" s="136" t="str">
        <f>+'4 MAPA CALOR INHERENTE'!C27</f>
        <v>Media</v>
      </c>
      <c r="F27" s="136" t="str">
        <f>+'4 MAPA CALOR INHERENTE'!D27</f>
        <v>Menor</v>
      </c>
      <c r="G27" s="105" t="str">
        <f>+'4 MAPA CALOR INHERENTE'!E27</f>
        <v>Moderado</v>
      </c>
      <c r="H27" s="135">
        <f>+'5 VALORACIÓN DEL CONTROL'!S83</f>
        <v>0.36</v>
      </c>
      <c r="I27" s="106">
        <f>+'5 VALORACIÓN DEL CONTROL'!T83</f>
        <v>0.4</v>
      </c>
      <c r="J27" s="136" t="str">
        <f t="shared" si="3"/>
        <v>Baja</v>
      </c>
      <c r="K27" s="136" t="str">
        <f t="shared" si="4"/>
        <v>Menor</v>
      </c>
      <c r="L27" s="105" t="str">
        <f t="shared" si="5"/>
        <v>Moderado</v>
      </c>
      <c r="M27" s="105" t="str">
        <f t="shared" si="0"/>
        <v>Requiere Plan de Acción</v>
      </c>
      <c r="N27" s="105" t="str">
        <f t="shared" si="1"/>
        <v>Reducir_mitigar_Transferir_Evitar</v>
      </c>
      <c r="O27" s="233"/>
      <c r="P27" s="105">
        <f t="shared" si="2"/>
        <v>0</v>
      </c>
      <c r="Q27" s="338" t="s">
        <v>264</v>
      </c>
      <c r="R27" s="338" t="s">
        <v>362</v>
      </c>
      <c r="S27" s="339">
        <v>44927</v>
      </c>
      <c r="T27" s="339">
        <v>45291</v>
      </c>
      <c r="U27" s="233" t="s">
        <v>428</v>
      </c>
      <c r="V27" s="233" t="s">
        <v>444</v>
      </c>
      <c r="W27" s="233"/>
      <c r="X27" s="233"/>
      <c r="Y27" s="233"/>
      <c r="Z27" s="233" t="s">
        <v>127</v>
      </c>
      <c r="AA27" s="107"/>
      <c r="AB27" s="107"/>
    </row>
    <row r="28" spans="1:50" ht="140.25" x14ac:dyDescent="0.25">
      <c r="A28" s="104" t="str">
        <f>'2 CONTEXTO E IDENTIFICACIÓN'!A28</f>
        <v>M2 - R10</v>
      </c>
      <c r="B28" s="105" t="str">
        <f>+'2 CONTEXTO E IDENTIFICACIÓN'!E28</f>
        <v>Posibilidad de pérdida Económica y Reputacional por incumplimiento de la proyección de recaudo,  debido a que las entidades no cancelan lo radicado y la liquidación de entidades</v>
      </c>
      <c r="C28" s="141">
        <f>+'3 PROBABIL E IMPACTO INHERENTE'!E28</f>
        <v>0.4</v>
      </c>
      <c r="D28" s="141">
        <f>+'3 PROBABIL E IMPACTO INHERENTE'!M28</f>
        <v>0.6</v>
      </c>
      <c r="E28" s="136" t="str">
        <f>+'4 MAPA CALOR INHERENTE'!C28</f>
        <v>Baja</v>
      </c>
      <c r="F28" s="136" t="str">
        <f>+'4 MAPA CALOR INHERENTE'!D28</f>
        <v>Moderado</v>
      </c>
      <c r="G28" s="105" t="str">
        <f>+'4 MAPA CALOR INHERENTE'!E28</f>
        <v>Moderado</v>
      </c>
      <c r="H28" s="135">
        <f>+'5 VALORACIÓN DEL CONTROL'!S87</f>
        <v>0.28000000000000003</v>
      </c>
      <c r="I28" s="106">
        <f>+'5 VALORACIÓN DEL CONTROL'!T87</f>
        <v>0.44999999999999996</v>
      </c>
      <c r="J28" s="136" t="str">
        <f t="shared" si="3"/>
        <v>Baja</v>
      </c>
      <c r="K28" s="136" t="str">
        <f t="shared" si="4"/>
        <v>Moderado</v>
      </c>
      <c r="L28" s="105" t="str">
        <f t="shared" si="5"/>
        <v>Moderado</v>
      </c>
      <c r="M28" s="105" t="str">
        <f t="shared" si="0"/>
        <v>Requiere Plan de Acción</v>
      </c>
      <c r="N28" s="105" t="str">
        <f t="shared" si="1"/>
        <v>Reducir_mitigar_Transferir_Evitar</v>
      </c>
      <c r="O28" s="233"/>
      <c r="P28" s="105">
        <f t="shared" si="2"/>
        <v>0</v>
      </c>
      <c r="Q28" s="338" t="s">
        <v>264</v>
      </c>
      <c r="R28" s="338" t="s">
        <v>362</v>
      </c>
      <c r="S28" s="339">
        <v>44927</v>
      </c>
      <c r="T28" s="339">
        <v>45291</v>
      </c>
      <c r="U28" s="233" t="s">
        <v>429</v>
      </c>
      <c r="V28" s="233" t="s">
        <v>445</v>
      </c>
      <c r="W28" s="233"/>
      <c r="X28" s="233"/>
      <c r="Y28" s="233"/>
      <c r="Z28" s="233" t="s">
        <v>127</v>
      </c>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E9:E28">
    <cfRule type="cellIs" dxfId="31" priority="6" operator="equal">
      <formula>$AE$13</formula>
    </cfRule>
    <cfRule type="cellIs" dxfId="30" priority="7" operator="equal">
      <formula>$AE$12</formula>
    </cfRule>
    <cfRule type="cellIs" dxfId="29" priority="8" operator="equal">
      <formula>$AE$11</formula>
    </cfRule>
    <cfRule type="cellIs" dxfId="28" priority="9" operator="equal">
      <formula>$AE$10</formula>
    </cfRule>
    <cfRule type="cellIs" dxfId="27" priority="10" operator="equal">
      <formula>$AE$9</formula>
    </cfRule>
  </conditionalFormatting>
  <conditionalFormatting sqref="F9:F28">
    <cfRule type="cellIs" dxfId="26" priority="1" operator="equal">
      <formula>$AF$8</formula>
    </cfRule>
    <cfRule type="cellIs" dxfId="25" priority="2" operator="equal">
      <formula>$AG$8</formula>
    </cfRule>
    <cfRule type="cellIs" dxfId="24" priority="3" operator="equal">
      <formula>$AH$8</formula>
    </cfRule>
    <cfRule type="cellIs" dxfId="23" priority="4" operator="equal">
      <formula>$AI$8</formula>
    </cfRule>
    <cfRule type="cellIs" dxfId="22" priority="5" operator="equal">
      <formula>$AJ$8</formula>
    </cfRule>
  </conditionalFormatting>
  <conditionalFormatting sqref="G9:G28">
    <cfRule type="cellIs" dxfId="21" priority="11" operator="equal">
      <formula>$AF$16</formula>
    </cfRule>
    <cfRule type="cellIs" dxfId="20" priority="12" operator="equal">
      <formula>$AF$17</formula>
    </cfRule>
    <cfRule type="cellIs" dxfId="19" priority="13" operator="equal">
      <formula>$AF$18</formula>
    </cfRule>
    <cfRule type="cellIs" dxfId="18" priority="14" operator="equal">
      <formula>$AF$19</formula>
    </cfRule>
  </conditionalFormatting>
  <conditionalFormatting sqref="I9:J28">
    <cfRule type="cellIs" dxfId="17" priority="15" operator="equal">
      <formula>$AE$13</formula>
    </cfRule>
    <cfRule type="cellIs" dxfId="16" priority="16" operator="equal">
      <formula>$AE$12</formula>
    </cfRule>
    <cfRule type="cellIs" dxfId="15" priority="17" operator="equal">
      <formula>$AE$11</formula>
    </cfRule>
    <cfRule type="cellIs" dxfId="14" priority="18" operator="equal">
      <formula>$AE$10</formula>
    </cfRule>
    <cfRule type="cellIs" dxfId="13" priority="19" operator="equal">
      <formula>$AE$9</formula>
    </cfRule>
  </conditionalFormatting>
  <conditionalFormatting sqref="K9:K28">
    <cfRule type="cellIs" dxfId="12" priority="20" operator="equal">
      <formula>$AF$8</formula>
    </cfRule>
    <cfRule type="cellIs" dxfId="11" priority="21" operator="equal">
      <formula>$AG$8</formula>
    </cfRule>
    <cfRule type="cellIs" dxfId="10" priority="22" operator="equal">
      <formula>$AH$8</formula>
    </cfRule>
    <cfRule type="cellIs" dxfId="9" priority="23" operator="equal">
      <formula>$AI$8</formula>
    </cfRule>
    <cfRule type="cellIs" dxfId="8" priority="24" operator="equal">
      <formula>$AJ$8</formula>
    </cfRule>
  </conditionalFormatting>
  <conditionalFormatting sqref="L9:L28">
    <cfRule type="cellIs" dxfId="7" priority="30" operator="equal">
      <formula>$AF$16</formula>
    </cfRule>
    <cfRule type="cellIs" dxfId="6" priority="31" operator="equal">
      <formula>$AF$17</formula>
    </cfRule>
    <cfRule type="cellIs" dxfId="5" priority="32" operator="equal">
      <formula>$AF$18</formula>
    </cfRule>
    <cfRule type="cellIs" dxfId="4" priority="33"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6" t="s">
        <v>261</v>
      </c>
      <c r="B1" s="476"/>
      <c r="E1" s="475" t="s">
        <v>115</v>
      </c>
      <c r="F1" s="475"/>
      <c r="G1" s="475"/>
      <c r="H1" s="475"/>
    </row>
    <row r="2" spans="1:22" ht="48.95" customHeight="1" x14ac:dyDescent="0.2">
      <c r="B2" s="170" t="s">
        <v>31</v>
      </c>
      <c r="C2" s="170"/>
      <c r="E2" s="474" t="s">
        <v>85</v>
      </c>
      <c r="F2" s="474"/>
      <c r="G2" s="474"/>
      <c r="H2" s="474"/>
      <c r="I2" s="474"/>
      <c r="K2" s="474" t="s">
        <v>76</v>
      </c>
      <c r="L2" s="474"/>
      <c r="M2" s="474"/>
      <c r="O2" s="474" t="s">
        <v>94</v>
      </c>
      <c r="P2" s="474"/>
      <c r="R2" s="156" t="s">
        <v>105</v>
      </c>
      <c r="T2" s="156" t="s">
        <v>136</v>
      </c>
      <c r="V2" s="95" t="s">
        <v>112</v>
      </c>
    </row>
    <row r="3" spans="1:22" ht="29.25" thickBot="1" x14ac:dyDescent="0.25">
      <c r="A3" s="157" t="s">
        <v>8</v>
      </c>
      <c r="B3" s="170" t="s">
        <v>8</v>
      </c>
      <c r="C3" s="170" t="s">
        <v>31</v>
      </c>
      <c r="E3" s="158" t="s">
        <v>70</v>
      </c>
      <c r="F3" s="158" t="s">
        <v>71</v>
      </c>
      <c r="H3" s="158" t="s">
        <v>72</v>
      </c>
      <c r="I3" s="158" t="s">
        <v>73</v>
      </c>
      <c r="K3" s="156" t="s">
        <v>77</v>
      </c>
      <c r="L3" s="156" t="s">
        <v>3</v>
      </c>
      <c r="M3" s="156" t="s">
        <v>82</v>
      </c>
      <c r="O3" s="162" t="s">
        <v>70</v>
      </c>
      <c r="P3" s="162" t="s">
        <v>184</v>
      </c>
      <c r="R3" s="157" t="s">
        <v>106</v>
      </c>
      <c r="T3" s="18" t="s">
        <v>120</v>
      </c>
      <c r="V3" s="72" t="s">
        <v>125</v>
      </c>
    </row>
    <row r="4" spans="1:22" ht="28.5" x14ac:dyDescent="0.2">
      <c r="A4" s="169" t="s">
        <v>140</v>
      </c>
      <c r="B4" s="172" t="s">
        <v>140</v>
      </c>
      <c r="C4" s="184" t="s">
        <v>116</v>
      </c>
      <c r="E4" s="157" t="s">
        <v>86</v>
      </c>
      <c r="F4" s="159">
        <v>0.25</v>
      </c>
      <c r="H4" s="157" t="s">
        <v>74</v>
      </c>
      <c r="I4" s="159">
        <v>0.25</v>
      </c>
      <c r="K4" s="157" t="s">
        <v>78</v>
      </c>
      <c r="L4" s="157" t="s">
        <v>80</v>
      </c>
      <c r="M4" s="157" t="s">
        <v>83</v>
      </c>
      <c r="O4" s="157" t="s">
        <v>86</v>
      </c>
      <c r="P4" s="208" t="s">
        <v>34</v>
      </c>
      <c r="R4" s="157" t="s">
        <v>107</v>
      </c>
      <c r="T4" s="18" t="s">
        <v>121</v>
      </c>
      <c r="V4" s="72" t="s">
        <v>127</v>
      </c>
    </row>
    <row r="5" spans="1:22" ht="29.25" thickBot="1" x14ac:dyDescent="0.25">
      <c r="A5" s="169" t="s">
        <v>141</v>
      </c>
      <c r="B5" s="176"/>
      <c r="C5" s="185"/>
      <c r="E5" s="157" t="s">
        <v>87</v>
      </c>
      <c r="F5" s="159">
        <v>0.15</v>
      </c>
      <c r="H5" s="157" t="s">
        <v>75</v>
      </c>
      <c r="I5" s="159">
        <v>0.15</v>
      </c>
      <c r="K5" s="157" t="s">
        <v>79</v>
      </c>
      <c r="L5" s="157" t="s">
        <v>81</v>
      </c>
      <c r="M5" s="157" t="s">
        <v>84</v>
      </c>
      <c r="O5" s="157" t="s">
        <v>87</v>
      </c>
      <c r="P5" s="208" t="s">
        <v>34</v>
      </c>
      <c r="R5" s="157" t="s">
        <v>108</v>
      </c>
      <c r="T5" s="18" t="s">
        <v>122</v>
      </c>
      <c r="V5" s="72" t="s">
        <v>126</v>
      </c>
    </row>
    <row r="6" spans="1:22" ht="28.5" x14ac:dyDescent="0.2">
      <c r="A6" s="169" t="s">
        <v>142</v>
      </c>
      <c r="B6" s="178" t="s">
        <v>141</v>
      </c>
      <c r="C6" s="186" t="s">
        <v>123</v>
      </c>
      <c r="E6" s="157" t="s">
        <v>88</v>
      </c>
      <c r="F6" s="159">
        <v>0.1</v>
      </c>
      <c r="H6" s="157"/>
      <c r="I6" s="157"/>
      <c r="K6" s="157"/>
      <c r="L6" s="157"/>
      <c r="M6" s="157"/>
      <c r="O6" s="157" t="s">
        <v>88</v>
      </c>
      <c r="P6" s="208" t="s">
        <v>67</v>
      </c>
      <c r="R6" s="157" t="s">
        <v>109</v>
      </c>
      <c r="T6" s="18" t="s">
        <v>247</v>
      </c>
      <c r="V6" s="157"/>
    </row>
    <row r="7" spans="1:22" ht="13.5" thickBot="1" x14ac:dyDescent="0.25">
      <c r="A7" s="169" t="s">
        <v>143</v>
      </c>
      <c r="B7" s="176"/>
      <c r="C7" s="185"/>
      <c r="E7" s="157"/>
      <c r="F7" s="159"/>
      <c r="O7" s="160"/>
      <c r="R7" s="157" t="s">
        <v>110</v>
      </c>
    </row>
    <row r="8" spans="1:22" x14ac:dyDescent="0.2">
      <c r="A8" s="169" t="s">
        <v>144</v>
      </c>
      <c r="B8" s="178" t="s">
        <v>142</v>
      </c>
      <c r="C8" s="186" t="s">
        <v>57</v>
      </c>
      <c r="R8" s="157"/>
    </row>
    <row r="9" spans="1:22" ht="26.25" thickBot="1" x14ac:dyDescent="0.25">
      <c r="A9" s="169" t="s">
        <v>145</v>
      </c>
      <c r="B9" s="180"/>
      <c r="C9" s="185"/>
    </row>
    <row r="10" spans="1:22" x14ac:dyDescent="0.2">
      <c r="A10" s="169" t="s">
        <v>146</v>
      </c>
      <c r="B10" s="178" t="s">
        <v>143</v>
      </c>
      <c r="C10" s="186" t="s">
        <v>117</v>
      </c>
    </row>
    <row r="11" spans="1:22" ht="14.1" customHeight="1" thickBot="1" x14ac:dyDescent="0.25">
      <c r="A11" s="171"/>
      <c r="B11" s="176"/>
      <c r="C11" s="185"/>
    </row>
    <row r="12" spans="1:22" ht="14.1" customHeight="1" x14ac:dyDescent="0.2">
      <c r="B12" s="178" t="s">
        <v>144</v>
      </c>
      <c r="C12" s="179" t="s">
        <v>116</v>
      </c>
    </row>
    <row r="13" spans="1:22" ht="14.1" customHeight="1" x14ac:dyDescent="0.2">
      <c r="B13" s="175"/>
      <c r="C13" s="174" t="s">
        <v>123</v>
      </c>
    </row>
    <row r="14" spans="1:22" ht="14.1" customHeight="1" x14ac:dyDescent="0.2">
      <c r="B14" s="173"/>
      <c r="C14" s="174" t="s">
        <v>57</v>
      </c>
    </row>
    <row r="15" spans="1:22" ht="14.1" customHeight="1" x14ac:dyDescent="0.2">
      <c r="B15" s="173"/>
      <c r="C15" s="174" t="s">
        <v>117</v>
      </c>
    </row>
    <row r="16" spans="1:22" ht="14.1" customHeight="1" x14ac:dyDescent="0.2">
      <c r="B16" s="173"/>
      <c r="C16" s="174" t="s">
        <v>29</v>
      </c>
    </row>
    <row r="17" spans="2:3" ht="14.1" customHeight="1" thickBot="1" x14ac:dyDescent="0.25">
      <c r="B17" s="176"/>
      <c r="C17" s="177"/>
    </row>
    <row r="18" spans="2:3" ht="25.5" x14ac:dyDescent="0.2">
      <c r="B18" s="178" t="s">
        <v>145</v>
      </c>
      <c r="C18" s="179" t="s">
        <v>116</v>
      </c>
    </row>
    <row r="19" spans="2:3" ht="14.1" customHeight="1" x14ac:dyDescent="0.2">
      <c r="B19" s="173"/>
      <c r="C19" s="174" t="s">
        <v>123</v>
      </c>
    </row>
    <row r="20" spans="2:3" ht="14.1" customHeight="1" x14ac:dyDescent="0.2">
      <c r="B20" s="173"/>
      <c r="C20" s="174" t="s">
        <v>57</v>
      </c>
    </row>
    <row r="21" spans="2:3" ht="14.1" customHeight="1" x14ac:dyDescent="0.2">
      <c r="B21" s="173"/>
      <c r="C21" s="174" t="s">
        <v>117</v>
      </c>
    </row>
    <row r="22" spans="2:3" ht="14.1" customHeight="1" x14ac:dyDescent="0.2">
      <c r="B22" s="173"/>
      <c r="C22" s="174" t="s">
        <v>29</v>
      </c>
    </row>
    <row r="23" spans="2:3" ht="14.1" customHeight="1" thickBot="1" x14ac:dyDescent="0.25">
      <c r="B23" s="180"/>
      <c r="C23" s="181"/>
    </row>
    <row r="24" spans="2:3" ht="14.1" customHeight="1" x14ac:dyDescent="0.2">
      <c r="B24" s="178" t="s">
        <v>146</v>
      </c>
      <c r="C24" s="179" t="s">
        <v>29</v>
      </c>
    </row>
    <row r="25" spans="2:3" ht="14.1" customHeight="1" x14ac:dyDescent="0.2">
      <c r="B25" s="173"/>
      <c r="C25" s="174" t="s">
        <v>123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2023-09-20T13:54:46Z</dcterms:modified>
</cp:coreProperties>
</file>