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D:\01-ARCHIVOS\RIESGOS\1.1. INFORMES DE SEGUIMIENTOS GIR POR PROCESO\1. RIESGOS DE PROCESO\SEGUIMIENTO GESTIÓN INTEGRAL DEL RIESGO POR PROCESO\"/>
    </mc:Choice>
  </mc:AlternateContent>
  <xr:revisionPtr revIDLastSave="0" documentId="13_ncr:1_{14DD3ACD-F4E5-441F-AD63-ADB87953C95D}" xr6:coauthVersionLast="47" xr6:coauthVersionMax="47" xr10:uidLastSave="{00000000-0000-0000-0000-000000000000}"/>
  <bookViews>
    <workbookView xWindow="10245" yWindow="0" windowWidth="10245" windowHeight="1092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R87" i="9" s="1"/>
  <c r="L87" i="9"/>
  <c r="K87" i="9"/>
  <c r="I87" i="9"/>
  <c r="N86" i="9"/>
  <c r="R86" i="9" s="1"/>
  <c r="L86" i="9"/>
  <c r="K86" i="9"/>
  <c r="I86" i="9"/>
  <c r="N85" i="9"/>
  <c r="L85" i="9"/>
  <c r="K85" i="9"/>
  <c r="I85" i="9"/>
  <c r="N84" i="9"/>
  <c r="R84" i="9" s="1"/>
  <c r="L84" i="9"/>
  <c r="K84" i="9"/>
  <c r="I84" i="9"/>
  <c r="N83" i="9"/>
  <c r="L83" i="9"/>
  <c r="K83" i="9"/>
  <c r="I83" i="9"/>
  <c r="N82" i="9"/>
  <c r="R82" i="9" s="1"/>
  <c r="L82" i="9"/>
  <c r="K82" i="9"/>
  <c r="I82" i="9"/>
  <c r="N81" i="9"/>
  <c r="R81" i="9" s="1"/>
  <c r="L81" i="9"/>
  <c r="K81" i="9"/>
  <c r="I81" i="9"/>
  <c r="N80" i="9"/>
  <c r="L80" i="9"/>
  <c r="K80" i="9"/>
  <c r="I80" i="9"/>
  <c r="N79" i="9"/>
  <c r="L79" i="9"/>
  <c r="K79" i="9"/>
  <c r="I79" i="9"/>
  <c r="N78" i="9"/>
  <c r="R78" i="9" s="1"/>
  <c r="L78" i="9"/>
  <c r="K78" i="9"/>
  <c r="I78" i="9"/>
  <c r="N77" i="9"/>
  <c r="R77" i="9" s="1"/>
  <c r="L77" i="9"/>
  <c r="K77" i="9"/>
  <c r="I77" i="9"/>
  <c r="N76" i="9"/>
  <c r="L76" i="9"/>
  <c r="K76" i="9"/>
  <c r="I76" i="9"/>
  <c r="N75" i="9"/>
  <c r="L75" i="9"/>
  <c r="K75" i="9"/>
  <c r="I75" i="9"/>
  <c r="N74" i="9"/>
  <c r="R74" i="9" s="1"/>
  <c r="L74" i="9"/>
  <c r="K74" i="9"/>
  <c r="I74" i="9"/>
  <c r="N73" i="9"/>
  <c r="R73" i="9" s="1"/>
  <c r="L73" i="9"/>
  <c r="K73" i="9"/>
  <c r="I73" i="9"/>
  <c r="N72" i="9"/>
  <c r="R72" i="9" s="1"/>
  <c r="L72" i="9"/>
  <c r="K72" i="9"/>
  <c r="I72" i="9"/>
  <c r="N71" i="9"/>
  <c r="R71" i="9" s="1"/>
  <c r="L71" i="9"/>
  <c r="K71" i="9"/>
  <c r="I71" i="9"/>
  <c r="N70" i="9"/>
  <c r="L70" i="9"/>
  <c r="K70" i="9"/>
  <c r="I70" i="9"/>
  <c r="N69" i="9"/>
  <c r="R69" i="9" s="1"/>
  <c r="L69" i="9"/>
  <c r="K69" i="9"/>
  <c r="I69" i="9"/>
  <c r="N68" i="9"/>
  <c r="L68" i="9"/>
  <c r="K68" i="9"/>
  <c r="I68" i="9"/>
  <c r="N67" i="9"/>
  <c r="R67" i="9" s="1"/>
  <c r="L67" i="9"/>
  <c r="K67" i="9"/>
  <c r="I67" i="9"/>
  <c r="N66" i="9"/>
  <c r="L66" i="9"/>
  <c r="K66" i="9"/>
  <c r="I66" i="9"/>
  <c r="N65" i="9"/>
  <c r="L65" i="9"/>
  <c r="K65" i="9"/>
  <c r="I65" i="9"/>
  <c r="N64" i="9"/>
  <c r="L64" i="9"/>
  <c r="K64" i="9"/>
  <c r="I64" i="9"/>
  <c r="N63" i="9"/>
  <c r="L63" i="9"/>
  <c r="K63" i="9"/>
  <c r="R63" i="9" s="1"/>
  <c r="I63" i="9"/>
  <c r="N62" i="9"/>
  <c r="L62" i="9"/>
  <c r="K62" i="9"/>
  <c r="I62" i="9"/>
  <c r="N61" i="9"/>
  <c r="L61" i="9"/>
  <c r="K61" i="9"/>
  <c r="I61" i="9"/>
  <c r="N60" i="9"/>
  <c r="L60" i="9"/>
  <c r="K60" i="9"/>
  <c r="I60" i="9"/>
  <c r="N59" i="9"/>
  <c r="L59" i="9"/>
  <c r="K59" i="9"/>
  <c r="I59" i="9"/>
  <c r="N58" i="9"/>
  <c r="L58" i="9"/>
  <c r="K58" i="9"/>
  <c r="I58" i="9"/>
  <c r="N57" i="9"/>
  <c r="R57" i="9" s="1"/>
  <c r="L57" i="9"/>
  <c r="K57" i="9"/>
  <c r="I57" i="9"/>
  <c r="N56" i="9"/>
  <c r="R56" i="9" s="1"/>
  <c r="L56" i="9"/>
  <c r="K56" i="9"/>
  <c r="I56" i="9"/>
  <c r="N55" i="9"/>
  <c r="R55" i="9" s="1"/>
  <c r="L55" i="9"/>
  <c r="K55" i="9"/>
  <c r="I55" i="9"/>
  <c r="N54" i="9"/>
  <c r="L54" i="9"/>
  <c r="K54" i="9"/>
  <c r="I54" i="9"/>
  <c r="N53" i="9"/>
  <c r="L53" i="9"/>
  <c r="K53" i="9"/>
  <c r="I53" i="9"/>
  <c r="N52" i="9"/>
  <c r="L52" i="9"/>
  <c r="K52" i="9"/>
  <c r="I52" i="9"/>
  <c r="N51" i="9"/>
  <c r="L51" i="9"/>
  <c r="K51" i="9"/>
  <c r="R51" i="9" s="1"/>
  <c r="I51" i="9"/>
  <c r="N50" i="9"/>
  <c r="L50" i="9"/>
  <c r="K50" i="9"/>
  <c r="R50" i="9" s="1"/>
  <c r="I50" i="9"/>
  <c r="N49" i="9"/>
  <c r="L49" i="9"/>
  <c r="K49" i="9"/>
  <c r="I49" i="9"/>
  <c r="N48" i="9"/>
  <c r="L48" i="9"/>
  <c r="K48" i="9"/>
  <c r="I48" i="9"/>
  <c r="N47" i="9"/>
  <c r="L47" i="9"/>
  <c r="K47" i="9"/>
  <c r="R47" i="9"/>
  <c r="I47" i="9"/>
  <c r="N46" i="9"/>
  <c r="L46" i="9"/>
  <c r="K46" i="9"/>
  <c r="R46" i="9" s="1"/>
  <c r="I46" i="9"/>
  <c r="N45" i="9"/>
  <c r="L45" i="9"/>
  <c r="K45" i="9"/>
  <c r="I45" i="9"/>
  <c r="N44" i="9"/>
  <c r="L44" i="9"/>
  <c r="K44" i="9"/>
  <c r="I44" i="9"/>
  <c r="N43" i="9"/>
  <c r="L43" i="9"/>
  <c r="K43" i="9"/>
  <c r="R43" i="9" s="1"/>
  <c r="I43" i="9"/>
  <c r="N42" i="9"/>
  <c r="L42" i="9"/>
  <c r="K42" i="9"/>
  <c r="I42" i="9"/>
  <c r="N41" i="9"/>
  <c r="L41" i="9"/>
  <c r="K41" i="9"/>
  <c r="I41" i="9"/>
  <c r="N40" i="9"/>
  <c r="L40" i="9"/>
  <c r="K40" i="9"/>
  <c r="I40" i="9"/>
  <c r="N39" i="9"/>
  <c r="L39" i="9"/>
  <c r="K39" i="9"/>
  <c r="R39" i="9" s="1"/>
  <c r="I39" i="9"/>
  <c r="N38" i="9"/>
  <c r="L38" i="9"/>
  <c r="K38" i="9"/>
  <c r="I38" i="9"/>
  <c r="N37" i="9"/>
  <c r="R37" i="9" s="1"/>
  <c r="L37" i="9"/>
  <c r="K37" i="9"/>
  <c r="I37" i="9"/>
  <c r="N36" i="9"/>
  <c r="L36" i="9"/>
  <c r="K36" i="9"/>
  <c r="I36" i="9"/>
  <c r="N35" i="9"/>
  <c r="L35" i="9"/>
  <c r="K35" i="9"/>
  <c r="I35" i="9"/>
  <c r="N34" i="9"/>
  <c r="L34" i="9"/>
  <c r="K34" i="9"/>
  <c r="I34" i="9"/>
  <c r="N33" i="9"/>
  <c r="L33" i="9"/>
  <c r="K33" i="9"/>
  <c r="I33" i="9"/>
  <c r="N32" i="9"/>
  <c r="L32" i="9"/>
  <c r="K32" i="9"/>
  <c r="I32" i="9"/>
  <c r="N31" i="9"/>
  <c r="L31" i="9"/>
  <c r="K31" i="9"/>
  <c r="R31" i="9" s="1"/>
  <c r="I31" i="9"/>
  <c r="N30" i="9"/>
  <c r="L30" i="9"/>
  <c r="K30" i="9"/>
  <c r="I30" i="9"/>
  <c r="N29" i="9"/>
  <c r="L29" i="9"/>
  <c r="K29" i="9"/>
  <c r="I29" i="9"/>
  <c r="N28" i="9"/>
  <c r="L28" i="9"/>
  <c r="K28" i="9"/>
  <c r="I28" i="9"/>
  <c r="N27" i="9"/>
  <c r="L27" i="9"/>
  <c r="K27" i="9"/>
  <c r="I27" i="9"/>
  <c r="N26" i="9"/>
  <c r="L26" i="9"/>
  <c r="K26" i="9"/>
  <c r="I26" i="9"/>
  <c r="N25" i="9"/>
  <c r="R25" i="9" s="1"/>
  <c r="L25" i="9"/>
  <c r="K25" i="9"/>
  <c r="I25" i="9"/>
  <c r="N24" i="9"/>
  <c r="R24" i="9" s="1"/>
  <c r="L24" i="9"/>
  <c r="K24" i="9"/>
  <c r="I24" i="9"/>
  <c r="N23" i="9"/>
  <c r="R23" i="9" s="1"/>
  <c r="L23" i="9"/>
  <c r="K23" i="9"/>
  <c r="I23" i="9"/>
  <c r="N22" i="9"/>
  <c r="L22" i="9"/>
  <c r="K22" i="9"/>
  <c r="I22" i="9"/>
  <c r="N21" i="9"/>
  <c r="L21" i="9"/>
  <c r="K21" i="9"/>
  <c r="I21" i="9"/>
  <c r="N20" i="9"/>
  <c r="L20" i="9"/>
  <c r="K20" i="9"/>
  <c r="I20" i="9"/>
  <c r="N19" i="9"/>
  <c r="L19" i="9"/>
  <c r="K19" i="9"/>
  <c r="I19" i="9"/>
  <c r="N18" i="9"/>
  <c r="L18" i="9"/>
  <c r="K18" i="9"/>
  <c r="I18" i="9"/>
  <c r="N17" i="9"/>
  <c r="L17" i="9"/>
  <c r="K17" i="9"/>
  <c r="R17" i="9" s="1"/>
  <c r="I17" i="9"/>
  <c r="N16" i="9"/>
  <c r="L16" i="9"/>
  <c r="K16" i="9"/>
  <c r="I16" i="9"/>
  <c r="A12" i="9"/>
  <c r="N15" i="9"/>
  <c r="L15" i="9"/>
  <c r="K15" i="9"/>
  <c r="R15" i="9" s="1"/>
  <c r="I15" i="9"/>
  <c r="N14" i="9"/>
  <c r="L14" i="9"/>
  <c r="K14" i="9"/>
  <c r="I14" i="9"/>
  <c r="N13" i="9"/>
  <c r="L13" i="9"/>
  <c r="K13" i="9"/>
  <c r="I13" i="9"/>
  <c r="N12" i="9"/>
  <c r="L12" i="9"/>
  <c r="K12" i="9"/>
  <c r="I12" i="9"/>
  <c r="N10" i="9"/>
  <c r="L10" i="9"/>
  <c r="K10" i="9"/>
  <c r="R10" i="9" s="1"/>
  <c r="I10" i="9"/>
  <c r="I11" i="9"/>
  <c r="I9" i="9"/>
  <c r="I8" i="9"/>
  <c r="R75" i="9"/>
  <c r="R76" i="9"/>
  <c r="R79" i="9"/>
  <c r="R80" i="9"/>
  <c r="R83" i="9"/>
  <c r="R85" i="9"/>
  <c r="I3" i="31"/>
  <c r="I2" i="31"/>
  <c r="G4" i="15"/>
  <c r="G2" i="15"/>
  <c r="L9" i="9"/>
  <c r="L11" i="9"/>
  <c r="L8" i="9"/>
  <c r="H10" i="30"/>
  <c r="I10" i="30" s="1"/>
  <c r="H11" i="30"/>
  <c r="I11" i="30" s="1"/>
  <c r="H12" i="30"/>
  <c r="I12" i="30" s="1"/>
  <c r="H13" i="30"/>
  <c r="I13" i="30" s="1"/>
  <c r="H14" i="30"/>
  <c r="I14" i="30" s="1"/>
  <c r="H15" i="30"/>
  <c r="I15" i="30" s="1"/>
  <c r="H16" i="30"/>
  <c r="I16" i="30" s="1"/>
  <c r="H17" i="30"/>
  <c r="I17" i="30" s="1"/>
  <c r="H18" i="30"/>
  <c r="I18" i="30" s="1"/>
  <c r="H19" i="30"/>
  <c r="I19" i="30"/>
  <c r="H20" i="30"/>
  <c r="I20" i="30" s="1"/>
  <c r="H21" i="30"/>
  <c r="I21" i="30" s="1"/>
  <c r="H22" i="30"/>
  <c r="I22" i="30" s="1"/>
  <c r="H23" i="30"/>
  <c r="I23" i="30"/>
  <c r="H24" i="30"/>
  <c r="I24" i="30" s="1"/>
  <c r="H25" i="30"/>
  <c r="I25" i="30"/>
  <c r="H26" i="30"/>
  <c r="I26" i="30" s="1"/>
  <c r="H27" i="30"/>
  <c r="I27" i="30"/>
  <c r="H28" i="30"/>
  <c r="I28" i="30" s="1"/>
  <c r="F2" i="37"/>
  <c r="F1" i="37"/>
  <c r="H9" i="15"/>
  <c r="H10" i="15"/>
  <c r="H11" i="15"/>
  <c r="H12" i="15"/>
  <c r="H13" i="15"/>
  <c r="H14" i="15"/>
  <c r="H15" i="15"/>
  <c r="H16" i="15"/>
  <c r="H17" i="15"/>
  <c r="H18" i="15"/>
  <c r="H19" i="15"/>
  <c r="H20" i="15"/>
  <c r="H21" i="15"/>
  <c r="H22" i="15"/>
  <c r="H23" i="15"/>
  <c r="H24" i="15"/>
  <c r="H25" i="15"/>
  <c r="H26" i="15"/>
  <c r="H27" i="15"/>
  <c r="H28" i="15"/>
  <c r="L9" i="15"/>
  <c r="K10" i="15"/>
  <c r="L10" i="15"/>
  <c r="K11" i="15"/>
  <c r="M11" i="15" s="1"/>
  <c r="L11" i="15"/>
  <c r="K12" i="15"/>
  <c r="L12" i="15"/>
  <c r="K13" i="15"/>
  <c r="L13" i="15"/>
  <c r="K14" i="15"/>
  <c r="L14" i="15"/>
  <c r="K15" i="15"/>
  <c r="M15" i="15" s="1"/>
  <c r="L15" i="15"/>
  <c r="K16" i="15"/>
  <c r="L16" i="15"/>
  <c r="K17" i="15"/>
  <c r="L17" i="15"/>
  <c r="K18" i="15"/>
  <c r="M18" i="15" s="1"/>
  <c r="L18" i="15"/>
  <c r="K19" i="15"/>
  <c r="M19" i="15" s="1"/>
  <c r="D48" i="9" s="1"/>
  <c r="L19" i="15"/>
  <c r="K20" i="15"/>
  <c r="L20" i="15"/>
  <c r="K21" i="15"/>
  <c r="L21" i="15"/>
  <c r="K22" i="15"/>
  <c r="L22" i="15"/>
  <c r="K23" i="15"/>
  <c r="L23" i="15"/>
  <c r="K24" i="15"/>
  <c r="M24" i="15" s="1"/>
  <c r="D24" i="36" s="1"/>
  <c r="L24" i="15"/>
  <c r="K25" i="15"/>
  <c r="L25" i="15"/>
  <c r="K26" i="15"/>
  <c r="M26" i="15" s="1"/>
  <c r="L26" i="15"/>
  <c r="K27" i="15"/>
  <c r="L27" i="15"/>
  <c r="K28" i="15"/>
  <c r="M28" i="15" s="1"/>
  <c r="L28" i="15"/>
  <c r="K9" i="15"/>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E12" i="15" s="1"/>
  <c r="D13" i="15"/>
  <c r="E13" i="15" s="1"/>
  <c r="D14" i="15"/>
  <c r="D15" i="15"/>
  <c r="F15" i="15" s="1"/>
  <c r="D16" i="15"/>
  <c r="F16" i="15" s="1"/>
  <c r="C16" i="31" s="1"/>
  <c r="D17" i="15"/>
  <c r="E17" i="15" s="1"/>
  <c r="D18" i="15"/>
  <c r="D19" i="15"/>
  <c r="F19" i="15" s="1"/>
  <c r="D20" i="15"/>
  <c r="E20" i="15" s="1"/>
  <c r="D21" i="15"/>
  <c r="D22" i="15"/>
  <c r="D23" i="15"/>
  <c r="E23" i="15" s="1"/>
  <c r="C64" i="9" s="1"/>
  <c r="D24" i="15"/>
  <c r="E24" i="15" s="1"/>
  <c r="D25" i="15"/>
  <c r="D26" i="15"/>
  <c r="E26" i="15" s="1"/>
  <c r="C26" i="36" s="1"/>
  <c r="D27" i="15"/>
  <c r="E27" i="15" s="1"/>
  <c r="C80" i="9" s="1"/>
  <c r="D28" i="15"/>
  <c r="E21" i="15"/>
  <c r="C21" i="36" s="1"/>
  <c r="C56" i="9"/>
  <c r="E25" i="15"/>
  <c r="C25" i="36" s="1"/>
  <c r="E28" i="15"/>
  <c r="C76" i="9"/>
  <c r="M27" i="15"/>
  <c r="M23" i="15"/>
  <c r="N23" i="15" s="1"/>
  <c r="E10" i="30"/>
  <c r="B12" i="9" s="1"/>
  <c r="E11" i="30"/>
  <c r="B16" i="9" s="1"/>
  <c r="E12" i="30"/>
  <c r="B20" i="9" s="1"/>
  <c r="E13" i="30"/>
  <c r="B13" i="35" s="1"/>
  <c r="E14" i="30"/>
  <c r="B28" i="9" s="1"/>
  <c r="E15" i="30"/>
  <c r="B15" i="35" s="1"/>
  <c r="E16" i="30"/>
  <c r="B36" i="9" s="1"/>
  <c r="E17" i="30"/>
  <c r="B17" i="35" s="1"/>
  <c r="E18" i="30"/>
  <c r="E19" i="30"/>
  <c r="B19" i="35" s="1"/>
  <c r="E20" i="30"/>
  <c r="B52" i="9" s="1"/>
  <c r="E21" i="30"/>
  <c r="E22" i="30"/>
  <c r="B60" i="9" s="1"/>
  <c r="E23" i="30"/>
  <c r="B23" i="35" s="1"/>
  <c r="E24" i="30"/>
  <c r="B68" i="9" s="1"/>
  <c r="E25" i="30"/>
  <c r="B25" i="35" s="1"/>
  <c r="E26" i="30"/>
  <c r="E27" i="30"/>
  <c r="B27" i="35" s="1"/>
  <c r="E28" i="30"/>
  <c r="E9" i="30"/>
  <c r="B9" i="15" s="1"/>
  <c r="D64" i="9"/>
  <c r="D27" i="36"/>
  <c r="D80" i="9"/>
  <c r="C28" i="36"/>
  <c r="C84" i="9"/>
  <c r="B28" i="15"/>
  <c r="B84" i="9"/>
  <c r="C27" i="36"/>
  <c r="D23" i="31"/>
  <c r="F23" i="36" s="1"/>
  <c r="N27" i="15"/>
  <c r="D27" i="31" s="1"/>
  <c r="F27" i="36" s="1"/>
  <c r="D2" i="33"/>
  <c r="D1" i="33"/>
  <c r="D2" i="36"/>
  <c r="D1" i="36"/>
  <c r="D2" i="35"/>
  <c r="D1" i="35"/>
  <c r="D2" i="9"/>
  <c r="D1" i="9"/>
  <c r="D2" i="31"/>
  <c r="D1" i="31"/>
  <c r="D2" i="15"/>
  <c r="D2" i="20"/>
  <c r="D1" i="20"/>
  <c r="B28" i="36"/>
  <c r="A28" i="36"/>
  <c r="B27" i="36"/>
  <c r="A27" i="36"/>
  <c r="A26" i="36"/>
  <c r="A25" i="36"/>
  <c r="A24" i="36"/>
  <c r="A23" i="36"/>
  <c r="B22" i="36"/>
  <c r="A22" i="36"/>
  <c r="A21" i="36"/>
  <c r="A20" i="36"/>
  <c r="A19" i="36"/>
  <c r="A18" i="36"/>
  <c r="A17" i="36"/>
  <c r="A16" i="36"/>
  <c r="B15" i="36"/>
  <c r="A15" i="36"/>
  <c r="B14" i="36"/>
  <c r="A14" i="36"/>
  <c r="A13" i="36"/>
  <c r="A12" i="36"/>
  <c r="A11" i="36"/>
  <c r="A10" i="36"/>
  <c r="A9" i="36"/>
  <c r="B28" i="35"/>
  <c r="A28" i="35"/>
  <c r="A27" i="35"/>
  <c r="A26" i="35"/>
  <c r="A25" i="35"/>
  <c r="A24" i="35"/>
  <c r="A23" i="35"/>
  <c r="A22" i="35"/>
  <c r="A21" i="35"/>
  <c r="B20" i="35"/>
  <c r="A20" i="35"/>
  <c r="A19" i="35"/>
  <c r="A18" i="35"/>
  <c r="A17" i="35"/>
  <c r="A16" i="35"/>
  <c r="A15" i="35"/>
  <c r="B14" i="35"/>
  <c r="A14" i="35"/>
  <c r="A13" i="35"/>
  <c r="B12" i="35"/>
  <c r="A12" i="35"/>
  <c r="A11" i="35"/>
  <c r="A10" i="35"/>
  <c r="A9" i="35"/>
  <c r="N8" i="9"/>
  <c r="N9" i="9"/>
  <c r="N11" i="9"/>
  <c r="A8" i="9"/>
  <c r="K9" i="9"/>
  <c r="K11" i="9"/>
  <c r="K8" i="9"/>
  <c r="F11" i="15"/>
  <c r="C11" i="31" s="1"/>
  <c r="F12" i="15"/>
  <c r="C12" i="31" s="1"/>
  <c r="E12" i="36" s="1"/>
  <c r="F13" i="15"/>
  <c r="C13" i="31" s="1"/>
  <c r="E13" i="36" s="1"/>
  <c r="C15" i="31"/>
  <c r="F17" i="15"/>
  <c r="C17" i="31" s="1"/>
  <c r="C19" i="31"/>
  <c r="F20" i="15"/>
  <c r="C20" i="31" s="1"/>
  <c r="F21" i="15"/>
  <c r="C21" i="31" s="1"/>
  <c r="E21" i="36" s="1"/>
  <c r="F25" i="15"/>
  <c r="C25" i="31" s="1"/>
  <c r="E25" i="36" s="1"/>
  <c r="F26" i="15"/>
  <c r="C26" i="31" s="1"/>
  <c r="F27" i="15"/>
  <c r="C27" i="31" s="1"/>
  <c r="F28" i="15"/>
  <c r="C28" i="31"/>
  <c r="E28" i="36" s="1"/>
  <c r="E27" i="31"/>
  <c r="G27" i="36"/>
  <c r="E27" i="36"/>
  <c r="A10" i="31"/>
  <c r="A11" i="31"/>
  <c r="A9" i="31"/>
  <c r="A12" i="31"/>
  <c r="B12" i="31"/>
  <c r="A13" i="31"/>
  <c r="A14" i="31"/>
  <c r="B14" i="31"/>
  <c r="A15" i="31"/>
  <c r="B15" i="31"/>
  <c r="A16" i="31"/>
  <c r="A17" i="31"/>
  <c r="B17" i="31"/>
  <c r="A18" i="31"/>
  <c r="B18" i="31"/>
  <c r="A19" i="31"/>
  <c r="A20" i="31"/>
  <c r="B20" i="31"/>
  <c r="A21" i="31"/>
  <c r="A22" i="31"/>
  <c r="B22" i="31"/>
  <c r="A23" i="31"/>
  <c r="A24" i="31"/>
  <c r="B24" i="31"/>
  <c r="A25" i="31"/>
  <c r="A26" i="31"/>
  <c r="B26" i="31"/>
  <c r="A27" i="31"/>
  <c r="B27" i="31"/>
  <c r="A28" i="31"/>
  <c r="B28" i="31"/>
  <c r="A17" i="15"/>
  <c r="B17" i="15"/>
  <c r="A18" i="15"/>
  <c r="B18" i="15"/>
  <c r="A19" i="15"/>
  <c r="A20" i="15"/>
  <c r="B20" i="15"/>
  <c r="A21" i="15"/>
  <c r="A22" i="15"/>
  <c r="B22" i="15"/>
  <c r="A23" i="15"/>
  <c r="A24" i="15"/>
  <c r="B24" i="15"/>
  <c r="A25" i="15"/>
  <c r="A26" i="15"/>
  <c r="B26" i="15"/>
  <c r="A27" i="15"/>
  <c r="B27" i="15"/>
  <c r="A28" i="15"/>
  <c r="A16" i="15"/>
  <c r="B15" i="15"/>
  <c r="A15" i="15"/>
  <c r="B14" i="15"/>
  <c r="A14" i="15"/>
  <c r="A13" i="15"/>
  <c r="B12" i="15"/>
  <c r="A12" i="15"/>
  <c r="A11" i="15"/>
  <c r="A10" i="15"/>
  <c r="A9" i="15"/>
  <c r="B12" i="36" l="1"/>
  <c r="R11" i="9"/>
  <c r="R27" i="9"/>
  <c r="R30" i="9"/>
  <c r="R41" i="9"/>
  <c r="R59" i="9"/>
  <c r="R62" i="9"/>
  <c r="R19" i="9"/>
  <c r="R21" i="9"/>
  <c r="R34" i="9"/>
  <c r="R35" i="9"/>
  <c r="R53" i="9"/>
  <c r="R66" i="9"/>
  <c r="R68" i="9"/>
  <c r="T64" i="9"/>
  <c r="T65" i="9" s="1"/>
  <c r="T66" i="9" s="1"/>
  <c r="T67" i="9" s="1"/>
  <c r="R52" i="9"/>
  <c r="R40" i="9"/>
  <c r="R36" i="9"/>
  <c r="R20" i="9"/>
  <c r="R16" i="9"/>
  <c r="R9" i="9"/>
  <c r="S56" i="9"/>
  <c r="S57" i="9" s="1"/>
  <c r="S58" i="9" s="1"/>
  <c r="S59" i="9" s="1"/>
  <c r="R14" i="9"/>
  <c r="R22" i="9"/>
  <c r="R28" i="9"/>
  <c r="R38" i="9"/>
  <c r="R44" i="9"/>
  <c r="R70" i="9"/>
  <c r="R12" i="9"/>
  <c r="R13" i="9"/>
  <c r="R18" i="9"/>
  <c r="R29" i="9"/>
  <c r="R45" i="9"/>
  <c r="R54" i="9"/>
  <c r="R60" i="9"/>
  <c r="R61" i="9"/>
  <c r="R8" i="9"/>
  <c r="T48" i="9"/>
  <c r="T49" i="9" s="1"/>
  <c r="T50" i="9" s="1"/>
  <c r="T51" i="9" s="1"/>
  <c r="R26" i="9"/>
  <c r="R32" i="9"/>
  <c r="R33" i="9"/>
  <c r="R42" i="9"/>
  <c r="R48" i="9"/>
  <c r="R49" i="9"/>
  <c r="R58" i="9"/>
  <c r="R64" i="9"/>
  <c r="S64" i="9" s="1"/>
  <c r="S65" i="9" s="1"/>
  <c r="S66" i="9" s="1"/>
  <c r="S67" i="9" s="1"/>
  <c r="R65" i="9"/>
  <c r="M25" i="15"/>
  <c r="D25" i="36" s="1"/>
  <c r="C72" i="9"/>
  <c r="S72" i="9" s="1"/>
  <c r="S73" i="9" s="1"/>
  <c r="S74" i="9" s="1"/>
  <c r="S75" i="9" s="1"/>
  <c r="C24" i="36"/>
  <c r="C68" i="9"/>
  <c r="F24" i="15"/>
  <c r="C24" i="31" s="1"/>
  <c r="E24" i="31" s="1"/>
  <c r="G24" i="36" s="1"/>
  <c r="D23" i="36"/>
  <c r="F23" i="15"/>
  <c r="C23" i="31" s="1"/>
  <c r="C23" i="36"/>
  <c r="M21" i="15"/>
  <c r="N21" i="15" s="1"/>
  <c r="D21" i="31" s="1"/>
  <c r="F21" i="36" s="1"/>
  <c r="M20" i="15"/>
  <c r="N20" i="15" s="1"/>
  <c r="D20" i="31" s="1"/>
  <c r="C20" i="36"/>
  <c r="C52" i="9"/>
  <c r="E19" i="36"/>
  <c r="E19" i="15"/>
  <c r="M17" i="15"/>
  <c r="N17" i="15" s="1"/>
  <c r="D17" i="31" s="1"/>
  <c r="E17" i="36"/>
  <c r="M16" i="15"/>
  <c r="D16" i="36" s="1"/>
  <c r="E16" i="36"/>
  <c r="E16" i="15"/>
  <c r="E15" i="36"/>
  <c r="M13" i="15"/>
  <c r="N13" i="15" s="1"/>
  <c r="D13" i="31" s="1"/>
  <c r="F13" i="36" s="1"/>
  <c r="M12" i="15"/>
  <c r="N12" i="15" s="1"/>
  <c r="D12" i="31" s="1"/>
  <c r="F12" i="36" s="1"/>
  <c r="D20" i="9"/>
  <c r="T20" i="9" s="1"/>
  <c r="T21" i="9" s="1"/>
  <c r="T22" i="9" s="1"/>
  <c r="T23" i="9" s="1"/>
  <c r="C12" i="36"/>
  <c r="C20" i="9"/>
  <c r="F9" i="15"/>
  <c r="C9" i="31" s="1"/>
  <c r="E9" i="36" s="1"/>
  <c r="B25" i="15"/>
  <c r="B25" i="31"/>
  <c r="B25" i="36"/>
  <c r="B72" i="9"/>
  <c r="B24" i="35"/>
  <c r="B24" i="36"/>
  <c r="B23" i="15"/>
  <c r="B23" i="36"/>
  <c r="B64" i="9"/>
  <c r="B23" i="31"/>
  <c r="B22" i="35"/>
  <c r="B20" i="36"/>
  <c r="B19" i="31"/>
  <c r="B19" i="36"/>
  <c r="B19" i="15"/>
  <c r="B17" i="36"/>
  <c r="B40" i="9"/>
  <c r="B16" i="15"/>
  <c r="B16" i="31"/>
  <c r="B16" i="35"/>
  <c r="B16" i="36"/>
  <c r="B32" i="9"/>
  <c r="B13" i="31"/>
  <c r="B13" i="36"/>
  <c r="B24" i="9"/>
  <c r="B13" i="15"/>
  <c r="B11" i="31"/>
  <c r="E26" i="36"/>
  <c r="E26" i="31"/>
  <c r="G26" i="36" s="1"/>
  <c r="E20" i="36"/>
  <c r="B76" i="9"/>
  <c r="B26" i="36"/>
  <c r="B26" i="35"/>
  <c r="D17" i="36"/>
  <c r="D40" i="9"/>
  <c r="T40" i="9" s="1"/>
  <c r="T41" i="9" s="1"/>
  <c r="T42" i="9" s="1"/>
  <c r="T43" i="9" s="1"/>
  <c r="D13" i="36"/>
  <c r="D24" i="9"/>
  <c r="T24" i="9" s="1"/>
  <c r="T25" i="9" s="1"/>
  <c r="T26" i="9" s="1"/>
  <c r="T27" i="9" s="1"/>
  <c r="S80" i="9"/>
  <c r="S81" i="9" s="1"/>
  <c r="S82" i="9" s="1"/>
  <c r="S83" i="9" s="1"/>
  <c r="T80" i="9"/>
  <c r="T81" i="9" s="1"/>
  <c r="T82" i="9" s="1"/>
  <c r="T83" i="9" s="1"/>
  <c r="S84" i="9"/>
  <c r="S85" i="9" s="1"/>
  <c r="S86" i="9" s="1"/>
  <c r="S87" i="9" s="1"/>
  <c r="B21" i="35"/>
  <c r="B56" i="9"/>
  <c r="B21" i="36"/>
  <c r="S76" i="9"/>
  <c r="S77" i="9" s="1"/>
  <c r="S78" i="9" s="1"/>
  <c r="S79" i="9" s="1"/>
  <c r="B21" i="15"/>
  <c r="B21" i="31"/>
  <c r="E28" i="31"/>
  <c r="G28" i="36" s="1"/>
  <c r="E23" i="31"/>
  <c r="G23" i="36" s="1"/>
  <c r="E23" i="36"/>
  <c r="B44" i="9"/>
  <c r="B18" i="36"/>
  <c r="B18" i="35"/>
  <c r="N15" i="15"/>
  <c r="D15" i="31" s="1"/>
  <c r="F15" i="36" s="1"/>
  <c r="D15" i="36"/>
  <c r="D32" i="9"/>
  <c r="T32" i="9" s="1"/>
  <c r="T33" i="9" s="1"/>
  <c r="T34" i="9" s="1"/>
  <c r="T35" i="9" s="1"/>
  <c r="D18" i="36"/>
  <c r="N18" i="15"/>
  <c r="D18" i="31" s="1"/>
  <c r="F18" i="36" s="1"/>
  <c r="D44" i="9"/>
  <c r="T44" i="9" s="1"/>
  <c r="T45" i="9" s="1"/>
  <c r="T46" i="9" s="1"/>
  <c r="T47" i="9" s="1"/>
  <c r="E22" i="15"/>
  <c r="F22" i="15"/>
  <c r="C22" i="31" s="1"/>
  <c r="E18" i="15"/>
  <c r="F18" i="15"/>
  <c r="C18" i="31" s="1"/>
  <c r="E14" i="15"/>
  <c r="F14" i="15"/>
  <c r="C14" i="31" s="1"/>
  <c r="E10" i="15"/>
  <c r="C12" i="9" s="1"/>
  <c r="S12" i="9" s="1"/>
  <c r="S13" i="9" s="1"/>
  <c r="S14" i="9" s="1"/>
  <c r="S15" i="9" s="1"/>
  <c r="U12" i="9" s="1"/>
  <c r="F10" i="15"/>
  <c r="C10" i="31" s="1"/>
  <c r="D84" i="9"/>
  <c r="T84" i="9" s="1"/>
  <c r="T85" i="9" s="1"/>
  <c r="T86" i="9" s="1"/>
  <c r="T87" i="9" s="1"/>
  <c r="D28" i="36"/>
  <c r="N28" i="15"/>
  <c r="D28" i="31" s="1"/>
  <c r="F28" i="36" s="1"/>
  <c r="D76" i="9"/>
  <c r="T76" i="9" s="1"/>
  <c r="T77" i="9" s="1"/>
  <c r="T78" i="9" s="1"/>
  <c r="T79" i="9" s="1"/>
  <c r="N26" i="15"/>
  <c r="D26" i="31" s="1"/>
  <c r="F26" i="36" s="1"/>
  <c r="D26" i="36"/>
  <c r="D68" i="9"/>
  <c r="T68" i="9" s="1"/>
  <c r="T69" i="9" s="1"/>
  <c r="T70" i="9" s="1"/>
  <c r="T71" i="9" s="1"/>
  <c r="N24" i="15"/>
  <c r="D24" i="31" s="1"/>
  <c r="F24" i="36" s="1"/>
  <c r="D52" i="9"/>
  <c r="T52" i="9" s="1"/>
  <c r="T53" i="9" s="1"/>
  <c r="T54" i="9" s="1"/>
  <c r="T55" i="9" s="1"/>
  <c r="D36" i="9"/>
  <c r="T36" i="9" s="1"/>
  <c r="T37" i="9" s="1"/>
  <c r="T38" i="9" s="1"/>
  <c r="T39" i="9" s="1"/>
  <c r="N16" i="15"/>
  <c r="D16" i="31" s="1"/>
  <c r="F16" i="36" s="1"/>
  <c r="D19" i="36"/>
  <c r="N19" i="15"/>
  <c r="D19" i="31" s="1"/>
  <c r="F19" i="36" s="1"/>
  <c r="C17" i="36"/>
  <c r="C40" i="9"/>
  <c r="C24" i="9"/>
  <c r="S24" i="9" s="1"/>
  <c r="S25" i="9" s="1"/>
  <c r="S26" i="9" s="1"/>
  <c r="S27" i="9" s="1"/>
  <c r="C13" i="36"/>
  <c r="B80" i="9"/>
  <c r="B48" i="9"/>
  <c r="E15" i="15"/>
  <c r="M22" i="15"/>
  <c r="M14" i="15"/>
  <c r="M9" i="15"/>
  <c r="D9" i="36" s="1"/>
  <c r="M10" i="15"/>
  <c r="D10" i="36" s="1"/>
  <c r="B10" i="31"/>
  <c r="B10" i="35"/>
  <c r="B10" i="36"/>
  <c r="D16" i="9"/>
  <c r="T16" i="9" s="1"/>
  <c r="T17" i="9" s="1"/>
  <c r="T18" i="9" s="1"/>
  <c r="T19" i="9" s="1"/>
  <c r="D11" i="36"/>
  <c r="B10" i="15"/>
  <c r="B11" i="15"/>
  <c r="B9" i="31"/>
  <c r="B8" i="9"/>
  <c r="N11" i="15"/>
  <c r="D11" i="31" s="1"/>
  <c r="F11" i="36" s="1"/>
  <c r="E11" i="36"/>
  <c r="C11" i="36"/>
  <c r="C16" i="9"/>
  <c r="S16" i="9" s="1"/>
  <c r="S17" i="9" s="1"/>
  <c r="S18" i="9" s="1"/>
  <c r="S19" i="9" s="1"/>
  <c r="E10" i="36"/>
  <c r="C8" i="9"/>
  <c r="B9" i="35"/>
  <c r="B9" i="36"/>
  <c r="B11" i="35"/>
  <c r="B11" i="36"/>
  <c r="D12" i="36" l="1"/>
  <c r="E11" i="31"/>
  <c r="G11" i="36" s="1"/>
  <c r="N25" i="15"/>
  <c r="D25" i="31" s="1"/>
  <c r="F25" i="36" s="1"/>
  <c r="E19" i="31"/>
  <c r="G19" i="36" s="1"/>
  <c r="S40" i="9"/>
  <c r="S41" i="9" s="1"/>
  <c r="S42" i="9" s="1"/>
  <c r="S43" i="9" s="1"/>
  <c r="S68" i="9"/>
  <c r="S69" i="9" s="1"/>
  <c r="S70" i="9" s="1"/>
  <c r="S71" i="9" s="1"/>
  <c r="U64" i="9"/>
  <c r="H23" i="36"/>
  <c r="J23" i="36" s="1"/>
  <c r="C23" i="35"/>
  <c r="E23" i="35" s="1"/>
  <c r="V64" i="9"/>
  <c r="I23" i="36"/>
  <c r="K23" i="36" s="1"/>
  <c r="D23" i="35"/>
  <c r="F23" i="35" s="1"/>
  <c r="S52" i="9"/>
  <c r="S53" i="9" s="1"/>
  <c r="S54" i="9" s="1"/>
  <c r="S55" i="9" s="1"/>
  <c r="H20" i="36" s="1"/>
  <c r="J20" i="36" s="1"/>
  <c r="S20" i="9"/>
  <c r="S21" i="9" s="1"/>
  <c r="S22" i="9" s="1"/>
  <c r="S23" i="9" s="1"/>
  <c r="U20" i="9" s="1"/>
  <c r="S8" i="9"/>
  <c r="S9" i="9" s="1"/>
  <c r="S10" i="9" s="1"/>
  <c r="S11" i="9" s="1"/>
  <c r="C9" i="35" s="1"/>
  <c r="D72" i="9"/>
  <c r="T72" i="9" s="1"/>
  <c r="T73" i="9" s="1"/>
  <c r="T74" i="9" s="1"/>
  <c r="T75" i="9" s="1"/>
  <c r="I25" i="36" s="1"/>
  <c r="K25" i="36" s="1"/>
  <c r="E25" i="31"/>
  <c r="G25" i="36" s="1"/>
  <c r="E24" i="36"/>
  <c r="D56" i="9"/>
  <c r="T56" i="9" s="1"/>
  <c r="T57" i="9" s="1"/>
  <c r="T58" i="9" s="1"/>
  <c r="T59" i="9" s="1"/>
  <c r="I21" i="36" s="1"/>
  <c r="K21" i="36" s="1"/>
  <c r="E21" i="31"/>
  <c r="G21" i="36" s="1"/>
  <c r="D21" i="36"/>
  <c r="F20" i="36"/>
  <c r="E20" i="31"/>
  <c r="G20" i="36" s="1"/>
  <c r="D20" i="36"/>
  <c r="C48" i="9"/>
  <c r="S48" i="9" s="1"/>
  <c r="S49" i="9" s="1"/>
  <c r="S50" i="9" s="1"/>
  <c r="S51" i="9" s="1"/>
  <c r="C19" i="36"/>
  <c r="F17" i="36"/>
  <c r="E17" i="31"/>
  <c r="G17" i="36" s="1"/>
  <c r="E16" i="31"/>
  <c r="G16" i="36" s="1"/>
  <c r="C16" i="36"/>
  <c r="C36" i="9"/>
  <c r="S36" i="9" s="1"/>
  <c r="S37" i="9" s="1"/>
  <c r="S38" i="9" s="1"/>
  <c r="S39" i="9" s="1"/>
  <c r="C16" i="35" s="1"/>
  <c r="E16" i="35" s="1"/>
  <c r="E15" i="31"/>
  <c r="G15" i="36" s="1"/>
  <c r="E13" i="31"/>
  <c r="G13" i="36" s="1"/>
  <c r="E12" i="31"/>
  <c r="G12" i="36" s="1"/>
  <c r="D12" i="9"/>
  <c r="T12" i="9" s="1"/>
  <c r="T13" i="9" s="1"/>
  <c r="T14" i="9" s="1"/>
  <c r="T15" i="9" s="1"/>
  <c r="V12" i="9" s="1"/>
  <c r="N9" i="15"/>
  <c r="D9" i="31" s="1"/>
  <c r="F9" i="36" s="1"/>
  <c r="D8" i="9"/>
  <c r="T8" i="9" s="1"/>
  <c r="T9" i="9" s="1"/>
  <c r="T10" i="9" s="1"/>
  <c r="T11" i="9" s="1"/>
  <c r="V8" i="9" s="1"/>
  <c r="H27" i="36"/>
  <c r="J27" i="36" s="1"/>
  <c r="L27" i="36" s="1"/>
  <c r="N27" i="36" s="1"/>
  <c r="M27" i="36" s="1"/>
  <c r="P27" i="36" s="1"/>
  <c r="U80" i="9"/>
  <c r="C27" i="35"/>
  <c r="E27" i="35" s="1"/>
  <c r="G27" i="35" s="1"/>
  <c r="U76" i="9"/>
  <c r="H26" i="36"/>
  <c r="J26" i="36" s="1"/>
  <c r="L26" i="36" s="1"/>
  <c r="N26" i="36" s="1"/>
  <c r="M26" i="36" s="1"/>
  <c r="P26" i="36" s="1"/>
  <c r="C26" i="35"/>
  <c r="E26" i="35" s="1"/>
  <c r="G26" i="35" s="1"/>
  <c r="V84" i="9"/>
  <c r="I28" i="36"/>
  <c r="K28" i="36" s="1"/>
  <c r="D28" i="35"/>
  <c r="F28" i="35" s="1"/>
  <c r="U72" i="9"/>
  <c r="H25" i="36"/>
  <c r="J25" i="36" s="1"/>
  <c r="C25" i="35"/>
  <c r="E25" i="35" s="1"/>
  <c r="U24" i="9"/>
  <c r="C13" i="35"/>
  <c r="E13" i="35" s="1"/>
  <c r="H13" i="36"/>
  <c r="J13" i="36" s="1"/>
  <c r="D26" i="35"/>
  <c r="F26" i="35" s="1"/>
  <c r="V76" i="9"/>
  <c r="I26" i="36"/>
  <c r="K26" i="36" s="1"/>
  <c r="U84" i="9"/>
  <c r="C28" i="35"/>
  <c r="E28" i="35" s="1"/>
  <c r="G28" i="35" s="1"/>
  <c r="H28" i="36"/>
  <c r="J28" i="36" s="1"/>
  <c r="L28" i="36" s="1"/>
  <c r="N28" i="36" s="1"/>
  <c r="M28" i="36" s="1"/>
  <c r="P28" i="36" s="1"/>
  <c r="I20" i="36"/>
  <c r="K20" i="36" s="1"/>
  <c r="D20" i="35"/>
  <c r="F20" i="35" s="1"/>
  <c r="V52" i="9"/>
  <c r="V24" i="9"/>
  <c r="I13" i="36"/>
  <c r="K13" i="36" s="1"/>
  <c r="D13" i="35"/>
  <c r="F13" i="35" s="1"/>
  <c r="V80" i="9"/>
  <c r="I27" i="36"/>
  <c r="K27" i="36" s="1"/>
  <c r="D27" i="35"/>
  <c r="F27" i="35" s="1"/>
  <c r="C17" i="35"/>
  <c r="E17" i="35" s="1"/>
  <c r="U40" i="9"/>
  <c r="H17" i="36"/>
  <c r="J17" i="36" s="1"/>
  <c r="D19" i="35"/>
  <c r="F19" i="35" s="1"/>
  <c r="I19" i="36"/>
  <c r="K19" i="36" s="1"/>
  <c r="V48" i="9"/>
  <c r="I24" i="36"/>
  <c r="K24" i="36" s="1"/>
  <c r="V68" i="9"/>
  <c r="D24" i="35"/>
  <c r="F24" i="35" s="1"/>
  <c r="H21" i="36"/>
  <c r="J21" i="36" s="1"/>
  <c r="U56" i="9"/>
  <c r="C21" i="35"/>
  <c r="E21" i="35" s="1"/>
  <c r="C10" i="36"/>
  <c r="I16" i="36"/>
  <c r="K16" i="36" s="1"/>
  <c r="V36" i="9"/>
  <c r="D16" i="35"/>
  <c r="F16" i="35" s="1"/>
  <c r="V20" i="9"/>
  <c r="D12" i="35"/>
  <c r="F12" i="35" s="1"/>
  <c r="I12" i="36"/>
  <c r="K12" i="36" s="1"/>
  <c r="C15" i="36"/>
  <c r="C32" i="9"/>
  <c r="S32" i="9" s="1"/>
  <c r="S33" i="9" s="1"/>
  <c r="S34" i="9" s="1"/>
  <c r="S35" i="9" s="1"/>
  <c r="V32" i="9"/>
  <c r="D15" i="35"/>
  <c r="F15" i="35" s="1"/>
  <c r="I15" i="36"/>
  <c r="K15" i="36" s="1"/>
  <c r="E22" i="36"/>
  <c r="D18" i="35"/>
  <c r="F18" i="35" s="1"/>
  <c r="V44" i="9"/>
  <c r="I18" i="36"/>
  <c r="K18" i="36" s="1"/>
  <c r="N14" i="15"/>
  <c r="D14" i="31" s="1"/>
  <c r="F14" i="36" s="1"/>
  <c r="D28" i="9"/>
  <c r="T28" i="9" s="1"/>
  <c r="T29" i="9" s="1"/>
  <c r="T30" i="9" s="1"/>
  <c r="T31" i="9" s="1"/>
  <c r="D14" i="36"/>
  <c r="C14" i="36"/>
  <c r="C28" i="9"/>
  <c r="S28" i="9" s="1"/>
  <c r="S29" i="9" s="1"/>
  <c r="S30" i="9" s="1"/>
  <c r="S31" i="9" s="1"/>
  <c r="C60" i="9"/>
  <c r="S60" i="9" s="1"/>
  <c r="S61" i="9" s="1"/>
  <c r="S62" i="9" s="1"/>
  <c r="S63" i="9" s="1"/>
  <c r="C22" i="36"/>
  <c r="C18" i="36"/>
  <c r="C44" i="9"/>
  <c r="S44" i="9" s="1"/>
  <c r="S45" i="9" s="1"/>
  <c r="S46" i="9" s="1"/>
  <c r="S47" i="9" s="1"/>
  <c r="V40" i="9"/>
  <c r="I17" i="36"/>
  <c r="K17" i="36" s="1"/>
  <c r="D17" i="35"/>
  <c r="F17" i="35" s="1"/>
  <c r="E14" i="36"/>
  <c r="D60" i="9"/>
  <c r="T60" i="9" s="1"/>
  <c r="T61" i="9" s="1"/>
  <c r="T62" i="9" s="1"/>
  <c r="T63" i="9" s="1"/>
  <c r="N22" i="15"/>
  <c r="D22" i="31" s="1"/>
  <c r="F22" i="36" s="1"/>
  <c r="D22" i="36"/>
  <c r="E18" i="31"/>
  <c r="G18" i="36" s="1"/>
  <c r="E18" i="36"/>
  <c r="N10" i="15"/>
  <c r="D10" i="31" s="1"/>
  <c r="V16" i="9"/>
  <c r="D11" i="35"/>
  <c r="F11" i="35" s="1"/>
  <c r="H10" i="36"/>
  <c r="J10" i="36" s="1"/>
  <c r="C10" i="35"/>
  <c r="E10" i="35" s="1"/>
  <c r="I11" i="36"/>
  <c r="K11" i="36" s="1"/>
  <c r="U16" i="9"/>
  <c r="H11" i="36"/>
  <c r="J11" i="36" s="1"/>
  <c r="L11" i="36" s="1"/>
  <c r="N11" i="36" s="1"/>
  <c r="M11" i="36" s="1"/>
  <c r="P11" i="36" s="1"/>
  <c r="C11" i="35"/>
  <c r="E11" i="35" s="1"/>
  <c r="E9" i="31"/>
  <c r="G9" i="36" s="1"/>
  <c r="U8" i="9"/>
  <c r="V72" i="9" l="1"/>
  <c r="D25" i="35"/>
  <c r="F25" i="35" s="1"/>
  <c r="G25" i="35" s="1"/>
  <c r="G23" i="35"/>
  <c r="U68" i="9"/>
  <c r="C24" i="35"/>
  <c r="E24" i="35" s="1"/>
  <c r="G24" i="35" s="1"/>
  <c r="H24" i="36"/>
  <c r="J24" i="36" s="1"/>
  <c r="L24" i="36" s="1"/>
  <c r="N24" i="36" s="1"/>
  <c r="M24" i="36" s="1"/>
  <c r="P24" i="36" s="1"/>
  <c r="L23" i="36"/>
  <c r="N23" i="36" s="1"/>
  <c r="M23" i="36" s="1"/>
  <c r="P23" i="36" s="1"/>
  <c r="L20" i="36"/>
  <c r="N20" i="36" s="1"/>
  <c r="M20" i="36" s="1"/>
  <c r="P20" i="36" s="1"/>
  <c r="U52" i="9"/>
  <c r="C20" i="35"/>
  <c r="E20" i="35" s="1"/>
  <c r="G20" i="35" s="1"/>
  <c r="C12" i="35"/>
  <c r="E12" i="35" s="1"/>
  <c r="H12" i="36"/>
  <c r="J12" i="36" s="1"/>
  <c r="L12" i="36" s="1"/>
  <c r="N12" i="36" s="1"/>
  <c r="M12" i="36" s="1"/>
  <c r="P12" i="36" s="1"/>
  <c r="D9" i="35"/>
  <c r="F9" i="35" s="1"/>
  <c r="K9" i="36" s="1"/>
  <c r="L17" i="36"/>
  <c r="N17" i="36" s="1"/>
  <c r="M17" i="36" s="1"/>
  <c r="P17" i="36" s="1"/>
  <c r="L25" i="36"/>
  <c r="N25" i="36" s="1"/>
  <c r="M25" i="36" s="1"/>
  <c r="P25" i="36" s="1"/>
  <c r="E22" i="31"/>
  <c r="G22" i="36" s="1"/>
  <c r="D21" i="35"/>
  <c r="F21" i="35" s="1"/>
  <c r="G21" i="35" s="1"/>
  <c r="V56" i="9"/>
  <c r="L21" i="36"/>
  <c r="N21" i="36" s="1"/>
  <c r="M21" i="36" s="1"/>
  <c r="P21" i="36" s="1"/>
  <c r="U48" i="9"/>
  <c r="H19" i="36"/>
  <c r="J19" i="36" s="1"/>
  <c r="L19" i="36" s="1"/>
  <c r="N19" i="36" s="1"/>
  <c r="M19" i="36" s="1"/>
  <c r="P19" i="36" s="1"/>
  <c r="C19" i="35"/>
  <c r="E19" i="35" s="1"/>
  <c r="G19" i="35" s="1"/>
  <c r="G17" i="35"/>
  <c r="G16" i="35"/>
  <c r="H16" i="36"/>
  <c r="J16" i="36" s="1"/>
  <c r="L16" i="36" s="1"/>
  <c r="N16" i="36" s="1"/>
  <c r="M16" i="36" s="1"/>
  <c r="P16" i="36" s="1"/>
  <c r="U36" i="9"/>
  <c r="I13" i="31"/>
  <c r="C14" i="37" s="1"/>
  <c r="E14" i="31"/>
  <c r="G14" i="36" s="1"/>
  <c r="L12" i="31"/>
  <c r="F13" i="37" s="1"/>
  <c r="K9" i="31"/>
  <c r="E10" i="37" s="1"/>
  <c r="L13" i="36"/>
  <c r="N13" i="36" s="1"/>
  <c r="M13" i="36" s="1"/>
  <c r="P13" i="36" s="1"/>
  <c r="G13" i="35"/>
  <c r="G12" i="35"/>
  <c r="G11" i="35"/>
  <c r="I10" i="36"/>
  <c r="K10" i="36" s="1"/>
  <c r="D10" i="35"/>
  <c r="F10" i="35" s="1"/>
  <c r="U28" i="9"/>
  <c r="H14" i="36"/>
  <c r="J14" i="36" s="1"/>
  <c r="C14" i="35"/>
  <c r="E14" i="35" s="1"/>
  <c r="I9" i="31"/>
  <c r="C10" i="37" s="1"/>
  <c r="J9" i="31"/>
  <c r="D10" i="37" s="1"/>
  <c r="K12" i="31"/>
  <c r="E13" i="37" s="1"/>
  <c r="C15" i="35"/>
  <c r="E15" i="35" s="1"/>
  <c r="G15" i="35" s="1"/>
  <c r="U32" i="9"/>
  <c r="H15" i="36"/>
  <c r="J15" i="36" s="1"/>
  <c r="L15" i="36" s="1"/>
  <c r="N15" i="36" s="1"/>
  <c r="M15" i="36" s="1"/>
  <c r="P15" i="36" s="1"/>
  <c r="J12" i="31"/>
  <c r="D13" i="37" s="1"/>
  <c r="M12" i="31"/>
  <c r="G13" i="37" s="1"/>
  <c r="L13" i="31"/>
  <c r="F14" i="37" s="1"/>
  <c r="I11" i="31"/>
  <c r="C12" i="37" s="1"/>
  <c r="D22" i="35"/>
  <c r="F22" i="35" s="1"/>
  <c r="V60" i="9"/>
  <c r="I22" i="36"/>
  <c r="K22" i="36" s="1"/>
  <c r="H18" i="36"/>
  <c r="J18" i="36" s="1"/>
  <c r="L18" i="36" s="1"/>
  <c r="N18" i="36" s="1"/>
  <c r="M18" i="36" s="1"/>
  <c r="P18" i="36" s="1"/>
  <c r="U44" i="9"/>
  <c r="C18" i="35"/>
  <c r="E18" i="35" s="1"/>
  <c r="G18" i="35" s="1"/>
  <c r="L10" i="31"/>
  <c r="F11" i="37" s="1"/>
  <c r="K10" i="31"/>
  <c r="E11" i="37" s="1"/>
  <c r="M13" i="31"/>
  <c r="G14" i="37" s="1"/>
  <c r="C22" i="35"/>
  <c r="E22" i="35" s="1"/>
  <c r="U60" i="9"/>
  <c r="H22" i="36"/>
  <c r="J22" i="36" s="1"/>
  <c r="V28" i="9"/>
  <c r="I14" i="36"/>
  <c r="K14" i="36" s="1"/>
  <c r="D14" i="35"/>
  <c r="F14" i="35" s="1"/>
  <c r="M11" i="31"/>
  <c r="G12" i="37" s="1"/>
  <c r="J13" i="31"/>
  <c r="D14" i="37" s="1"/>
  <c r="I10" i="31"/>
  <c r="C11" i="37" s="1"/>
  <c r="K13" i="31"/>
  <c r="E14" i="37" s="1"/>
  <c r="L9" i="31"/>
  <c r="F10" i="37" s="1"/>
  <c r="L11" i="31"/>
  <c r="F12" i="37" s="1"/>
  <c r="M10" i="31"/>
  <c r="G11" i="37" s="1"/>
  <c r="I12" i="31"/>
  <c r="C13" i="37" s="1"/>
  <c r="J10" i="31"/>
  <c r="D11" i="37" s="1"/>
  <c r="M9" i="31"/>
  <c r="G10" i="37" s="1"/>
  <c r="J11" i="31"/>
  <c r="D12" i="37" s="1"/>
  <c r="K11" i="31"/>
  <c r="E12" i="37" s="1"/>
  <c r="F10" i="36"/>
  <c r="E10" i="31"/>
  <c r="G10" i="36" s="1"/>
  <c r="B17" i="33" s="1"/>
  <c r="L10" i="36"/>
  <c r="N10" i="36" s="1"/>
  <c r="M10" i="36" s="1"/>
  <c r="P10" i="36" s="1"/>
  <c r="G10" i="35"/>
  <c r="E9" i="35"/>
  <c r="H9" i="36"/>
  <c r="L22" i="36" l="1"/>
  <c r="N22" i="36" s="1"/>
  <c r="M22" i="36" s="1"/>
  <c r="P22" i="36" s="1"/>
  <c r="I9" i="36"/>
  <c r="L14" i="36"/>
  <c r="N14" i="36" s="1"/>
  <c r="M14" i="36" s="1"/>
  <c r="P14" i="36" s="1"/>
  <c r="G22" i="35"/>
  <c r="G14" i="35"/>
  <c r="B16" i="33"/>
  <c r="B14" i="33"/>
  <c r="B15" i="33"/>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B18" i="33" l="1"/>
  <c r="C18" i="33" s="1"/>
  <c r="D14" i="33"/>
  <c r="D17" i="33"/>
  <c r="N9" i="36"/>
  <c r="M9" i="36" s="1"/>
  <c r="P9" i="36" s="1"/>
  <c r="D15" i="33"/>
  <c r="D16" i="33"/>
  <c r="C14" i="33" l="1"/>
  <c r="C17" i="33"/>
  <c r="B21" i="33"/>
  <c r="C16" i="33"/>
  <c r="C15" i="33"/>
  <c r="D18" i="33"/>
  <c r="E18" i="33" s="1"/>
  <c r="E14" i="33" l="1"/>
  <c r="E17" i="33"/>
  <c r="D21" i="33"/>
  <c r="E16" i="33"/>
  <c r="E15" i="33"/>
</calcChain>
</file>

<file path=xl/sharedStrings.xml><?xml version="1.0" encoding="utf-8"?>
<sst xmlns="http://schemas.openxmlformats.org/spreadsheetml/2006/main" count="1036" uniqueCount="407">
  <si>
    <t>No. DEL RIESGO</t>
  </si>
  <si>
    <t>RIESGO</t>
  </si>
  <si>
    <t>PROBABILIDAD</t>
  </si>
  <si>
    <t>Frecuencia</t>
  </si>
  <si>
    <t>IMPACTO</t>
  </si>
  <si>
    <t>Moderado</t>
  </si>
  <si>
    <t>Mayor</t>
  </si>
  <si>
    <t>Menor</t>
  </si>
  <si>
    <t>TIPO</t>
  </si>
  <si>
    <t>Probabilidad Residual</t>
  </si>
  <si>
    <t>Impacto Residual</t>
  </si>
  <si>
    <t>MAPA DE RIESGOS</t>
  </si>
  <si>
    <t>Fecha</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</si>
  <si>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</si>
  <si>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</si>
  <si>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</si>
  <si>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</si>
  <si>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</si>
  <si>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</si>
  <si>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</si>
  <si>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</si>
  <si>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</si>
  <si>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</si>
  <si>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</si>
  <si>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</si>
  <si>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</si>
  <si>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</si>
  <si>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</si>
  <si>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</si>
  <si>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</si>
  <si>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</si>
  <si>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</si>
  <si>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</si>
  <si>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</si>
  <si>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</si>
  <si>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</si>
  <si>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</si>
  <si>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</si>
  <si>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</si>
  <si>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</si>
  <si>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</si>
  <si>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</si>
  <si>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</si>
  <si>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</si>
  <si>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</si>
  <si>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</si>
  <si>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</si>
  <si>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</si>
  <si>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</si>
  <si>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</si>
  <si>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</si>
  <si>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</si>
  <si>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</si>
  <si>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</si>
  <si>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</si>
  <si>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</si>
  <si>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</si>
  <si>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</si>
  <si>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</si>
  <si>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</si>
  <si>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</si>
  <si>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</si>
  <si>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</si>
  <si>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</si>
  <si>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</si>
  <si>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</si>
  <si>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</si>
  <si>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</si>
  <si>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</si>
  <si>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</si>
  <si>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</si>
  <si>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</si>
  <si>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</si>
  <si>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</si>
  <si>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</si>
  <si>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</si>
  <si>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</si>
  <si>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</si>
  <si>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</si>
  <si>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</si>
  <si>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</si>
  <si>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</si>
  <si>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</si>
  <si>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</si>
  <si>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</si>
  <si>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</si>
  <si>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</si>
  <si>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</si>
  <si>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</si>
  <si>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</si>
  <si>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</si>
  <si>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</si>
  <si>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</si>
  <si>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</si>
  <si>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</si>
  <si>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</si>
  <si>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</si>
  <si>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</si>
  <si>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</si>
  <si>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</si>
  <si>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</si>
  <si>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</si>
  <si>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</si>
  <si>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</si>
  <si>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</si>
  <si>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</si>
  <si>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</si>
  <si>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</si>
  <si>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</si>
  <si>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</si>
  <si>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</si>
  <si>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</si>
  <si>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</si>
  <si>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</si>
  <si>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</si>
  <si>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</si>
  <si>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</si>
  <si>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</si>
  <si>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</si>
  <si>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</si>
  <si>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</si>
  <si>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</si>
  <si>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</si>
  <si>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</si>
  <si>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</si>
  <si>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</si>
  <si>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</si>
  <si>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</si>
  <si>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</si>
  <si>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</si>
  <si>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</si>
  <si>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</si>
  <si>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</si>
  <si>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</si>
  <si>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</si>
  <si>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</si>
  <si>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</si>
  <si>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</si>
  <si>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</si>
  <si>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</si>
  <si>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</si>
  <si>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</si>
  <si>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</si>
  <si>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</si>
  <si>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</si>
  <si>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</si>
  <si>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</si>
  <si>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</si>
  <si>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</si>
  <si>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</si>
  <si>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</si>
  <si>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</si>
  <si>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</si>
  <si>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</si>
  <si>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</si>
  <si>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</si>
  <si>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</si>
  <si>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</si>
  <si>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</si>
  <si>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</si>
  <si>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</si>
  <si>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</si>
  <si>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</si>
  <si>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</si>
  <si>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</si>
  <si>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</si>
  <si>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</si>
  <si>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</si>
  <si>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</si>
  <si>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</si>
  <si>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</si>
  <si>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</si>
  <si>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</si>
  <si>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</si>
  <si>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</si>
  <si>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</si>
  <si>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</si>
  <si>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</si>
  <si>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</si>
  <si>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</si>
  <si>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</si>
  <si>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</si>
  <si>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</si>
  <si>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</si>
  <si>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</si>
  <si>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</si>
  <si>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</si>
  <si>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</si>
  <si>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</si>
  <si>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</si>
  <si>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</si>
  <si>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</si>
  <si>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</si>
  <si>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</si>
  <si>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</si>
  <si>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</si>
  <si>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</si>
  <si>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</si>
  <si>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</si>
  <si>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</si>
  <si>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</si>
  <si>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</si>
  <si>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</si>
  <si>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</si>
  <si>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</si>
  <si>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</si>
  <si>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</si>
  <si>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</si>
  <si>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</si>
  <si>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</si>
  <si>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</si>
  <si>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</si>
  <si>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</si>
  <si>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</si>
  <si>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</si>
  <si>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</si>
  <si>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</si>
  <si>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</si>
  <si>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</si>
  <si>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</si>
  <si>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</si>
  <si>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</si>
  <si>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</si>
  <si>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</si>
  <si>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</si>
  <si>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</si>
  <si>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</si>
  <si>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</si>
  <si>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</si>
  <si>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</si>
  <si>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</si>
  <si>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</si>
  <si>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</si>
  <si>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</si>
  <si>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</si>
  <si>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</si>
  <si>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</si>
  <si>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</si>
  <si>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</si>
  <si>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</si>
  <si>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</si>
  <si>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</si>
  <si>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</si>
  <si>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</si>
  <si>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</si>
  <si>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</si>
  <si>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</si>
  <si>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</si>
  <si>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</si>
  <si>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</si>
  <si>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</si>
  <si>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</si>
  <si>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</si>
  <si>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</si>
  <si>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</si>
  <si>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</si>
  <si>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</si>
  <si>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</si>
  <si>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</si>
  <si>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</si>
  <si>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</si>
  <si>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</si>
  <si>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</si>
  <si>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</si>
  <si>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</si>
  <si>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Afianzar la gestión de los recursos físicos, que contemplen, apoyo logístico para la eficiencia, oportunidad y disponibilidad de los insumos, equipos e infraestructura, incluyendo el soporte técnico y administrativo de la tecnología biomédica para el adecuado funcionamiento de los procesos de la Institución, procurando una operación segura encaminada hacia la minimización de los impactos ambientales internos y externos, generados por las actividades propias del hospital y de la misma forma garantizando que desde activos fijos y almacén, se genere control, manejo, administración y disponibilidad de insumos que requiera el personal.</t>
  </si>
  <si>
    <t xml:space="preserve"> por traslados entre áreas de equipos y bienes sin reporte a activos fijos,</t>
  </si>
  <si>
    <t>debido a diferentes causas como: salto del debido proceso, insuficiente interrelación de procesos, desconocimiento de procedimientos internos, ausencia de control y supervisión, insuficiente compromiso por parte del responsable de inventarios.</t>
  </si>
  <si>
    <t>por contaminación cruzada y ausencia de espacios de almacenamiento por bienes dados de baja en trámite,</t>
  </si>
  <si>
    <t>debido a proceso administrativo legal lento y ausencia de espacios de bodegaje adecuados.</t>
  </si>
  <si>
    <t xml:space="preserve"> por equipos externos en el hospital sin monitoreo de activos fijos,</t>
  </si>
  <si>
    <t>debido a equipos de terceros y comodatos.</t>
  </si>
  <si>
    <t xml:space="preserve"> debido a demoras en la planificación y contratación.</t>
  </si>
  <si>
    <t xml:space="preserve"> por falta de ropa hospitalaria,</t>
  </si>
  <si>
    <t>por inexistencia o insuficiencia de personal de vigilancia,</t>
  </si>
  <si>
    <t>debido a incumplimiento de requisitos para ser contratado y fallas en la planificación de contratación</t>
  </si>
  <si>
    <t>M1 - R1</t>
  </si>
  <si>
    <t>M1 - R2</t>
  </si>
  <si>
    <t>M1 - R3</t>
  </si>
  <si>
    <t>M1 - R4</t>
  </si>
  <si>
    <t>M1 - R5</t>
  </si>
  <si>
    <t>M1 - R6</t>
  </si>
  <si>
    <t>M1 - R7</t>
  </si>
  <si>
    <t>M1 - R8</t>
  </si>
  <si>
    <t>M1 - R9</t>
  </si>
  <si>
    <t>M1 - R10</t>
  </si>
  <si>
    <t>por ineficiente funcionamiento de cámaras de seguridad,</t>
  </si>
  <si>
    <t>debido a fallas de equipos CCTV, insuficiencia de equipos para cubrir todas las áreas del hospital y ausencia de personal idóneo para su manejo y seguimiento</t>
  </si>
  <si>
    <t>por ausencia en el mantenimiento de los vehículos, seguros (SOAT) y legalidades,</t>
  </si>
  <si>
    <t>debido a inadecuada supervisión y ausencia de contrato pertinente y planificación</t>
  </si>
  <si>
    <t>por ingenieros sin certificación INVIMA,</t>
  </si>
  <si>
    <t>debido a incumplimiento de requisitos legales, insuficiente revisión documental de hojas de vida e idoneidad.</t>
  </si>
  <si>
    <t>por incumplimiento en cronograma de mantenimiento preventivo,</t>
  </si>
  <si>
    <t>debido a deficiencia en la supervisión del contrato y disponibilidad de equipos (conectados a pacientes)</t>
  </si>
  <si>
    <t>M2 - R1</t>
  </si>
  <si>
    <t>M2 - R2</t>
  </si>
  <si>
    <t>M2 - R3</t>
  </si>
  <si>
    <t>M2 - R4</t>
  </si>
  <si>
    <t>M2 - R5</t>
  </si>
  <si>
    <t>M2 - R6</t>
  </si>
  <si>
    <t>M2 - R7</t>
  </si>
  <si>
    <t>por equipos sin calibración,</t>
  </si>
  <si>
    <t xml:space="preserve"> debido a inexistencia de contrato de calibración, equipos de terceros no informado, caída e ingreso de equipo no informada, equipos no encontrados en el servicio</t>
  </si>
  <si>
    <t>por uso de equipos sin cumplimiento de decreto 4725 de 2005,</t>
  </si>
  <si>
    <t>debido a contratación con incumplimiento de ley, equipos de terceros, comodatos.</t>
  </si>
  <si>
    <t>por inexistencia de insumos para despacho en áreas administrativas y asistenciales,</t>
  </si>
  <si>
    <t>debido a incremento de la demanda, ausencia de planeación en áreas y legalización inoportuna de contratos para el ingreso de mercancía a almacén y el trámite de despachos a las áreas</t>
  </si>
  <si>
    <t>por ingreso de bienes sin notificación a almacén,</t>
  </si>
  <si>
    <t>debido a salto del debido proceso, debilidades en la interrelación de procesos, desconocimiento de procedimientos internos, fallas en el control y supervisión de los contratos y órdenes de compra</t>
  </si>
  <si>
    <t>por ausencia de espacio físico adecuado para el almacenamiento de mercancía,</t>
  </si>
  <si>
    <t>debido a improvisación de espacios extras para almacenito (Bunquer) y ausencia de espacio adecuado para recepción y adecuación e instalación de equipos.</t>
  </si>
  <si>
    <t>por ingreso de bienes posterior a la terminación de contrato,</t>
  </si>
  <si>
    <t>debido a sobre carga laboral y asignación de muchas supervisiones, deficiente supervisión al no detectarlo y solicitar prorroga de contrato, asignación de supervisión pero no entrega de documento por parte de contratación</t>
  </si>
  <si>
    <t>por incumplimiento de normatividad ambiental aplicable a la organización,</t>
  </si>
  <si>
    <t>debido a desconocimiento de la normatividad ambiental aplicable a la organización, falta de recursos para cumplimiento a las exigencias ambientales.</t>
  </si>
  <si>
    <t>AMBIENTE FÍSICO</t>
  </si>
  <si>
    <t>Profesional universitario de activos fijos,</t>
  </si>
  <si>
    <t>responsable de circularizar formalmente sobre la responsabilidad de los bienes de la organización</t>
  </si>
  <si>
    <t>con el fin de dar cumplimiento al procedimiento.</t>
  </si>
  <si>
    <t>Profesional universitario de activos fijos, las coordinaciones de área y el coordinador de sistemas y/o coordinador de mantenimiento,</t>
  </si>
  <si>
    <t>informan mediante un reporte a la empresa de mantenimiento y/o sistemas cada vez que se presentan elementos para dar de baja y en caso de no existir espacios de almacenamiento se ubican en las terrazas de segundo piso,</t>
  </si>
  <si>
    <t>con el fin de que haya más espacio y agilizar el trámite para dar de baja cualquier elemento en caso de requerirlo.</t>
  </si>
  <si>
    <t>Profesional universitario de activos fijos y coordinadores de área,</t>
  </si>
  <si>
    <t>verifican que los equipos  cumplan con lo estipulado en la resolución de ingreso de tecnología, y se relacionan en el inventario de Excel, cada vez que haya autorización de gerencia en ingresar equipos externos al hospital en calidad de comodato y demostración, y de la misma forma oficializar a los especialistas y coordinaciones sobre el riesgo que implica no informar,</t>
  </si>
  <si>
    <t>con el fin de tener conocimiento de la existencia de los mismos en el hospital y llevar un correcto inventario.</t>
  </si>
  <si>
    <t>Profesional universitario de apoyo logístico en conjunto con el operario de lavado,</t>
  </si>
  <si>
    <t>realizan mensualmente la verificación de productos existentes para el proceso de lavado y proceso de higienizado de ropa hospitalaria,</t>
  </si>
  <si>
    <t>con el fin de garantizar un stock de insumos suficientes para el desarrollo del proceso; a través del formato fralg-053 (registro de insumos para lavado)</t>
  </si>
  <si>
    <t>Profesional universitario de apoyo logístico,</t>
  </si>
  <si>
    <t>presenta anualmente la planificación para la adquisición de telas o insumos para confección y reparación de ropa hospitalaria,</t>
  </si>
  <si>
    <t>con el fin de garantizar la suficiente cantidad de prendas que se requieren para la prestación de los servicios de salud, el cual se controla a través del formato (FRALG-46) ropería de confección y control de insumos.</t>
  </si>
  <si>
    <t>presenta eco anualmente para la contratación a través de una empresa privada el servicio de vigilancia y seguridad,</t>
  </si>
  <si>
    <t>con el fin de que el área de contratación realice el correspondiente proceso de invitación publica, dicho proceso es necesario para garantizar la seguridad para el personal administrativo y asistencial, así como la protección y custodia de los bienes muebles e inmuebles del HUDN.</t>
  </si>
  <si>
    <t>realiza seguimiento al plan de mantenimiento preventivo y el estado de funcionamiento de las cámaras de seguridad de manera trimestral, verificando la hoja de vida y los reportes técnicos del área mantenimiento,</t>
  </si>
  <si>
    <t>todo esto se hace con el fin de salvaguardar la vida e integridad tanto de usuarios internos como externos de la institución, y de la misma forma bienes y activos del HUDN.</t>
  </si>
  <si>
    <t>con el fin de brindar oportuno y correcto funcionamiento y desplazamiento seguro de los vehículos pertenecientes al HUDN.</t>
  </si>
  <si>
    <t xml:space="preserve"> delega a cada conductor un vehículo,</t>
  </si>
  <si>
    <t>con el fin de hacerlos responsables del buen cuidado del mismo.</t>
  </si>
  <si>
    <t>Profesional universitario de mantenimiento,</t>
  </si>
  <si>
    <t>realiza periódicamente al inicio de cada contrato la correcta revisión de hojas de vida de acuerdo a los requisitos técnicos de estudios y pliegos de contratación,</t>
  </si>
  <si>
    <t>con el fin de prevenir incumplimiento en requisitos legales e idoneidad del personal.</t>
  </si>
  <si>
    <t>Asesora de Ambiente Fisico</t>
  </si>
  <si>
    <t>Técnico operativo de mantenimiento,</t>
  </si>
  <si>
    <t>supervisa el cronograma mensualmente, los estudios previos oportunos y la contratación oportuna que se realizan anualmente,</t>
  </si>
  <si>
    <t xml:space="preserve">con el fin de asegurar el correcto funcionamiento de los equipos. </t>
  </si>
  <si>
    <t>Responsable de activos fijos y mantenimiento,</t>
  </si>
  <si>
    <t>son encargados de ingresar los equipos y mantenimiento verifica la lista de chequeo desde la política de introducción a la tecnología cada vez que llega un nuevo equipo,</t>
  </si>
  <si>
    <t>con el fin de asegurar el correcto funcionamiento de los mismos y dar cumplimiento al decreto 4725 de 2005.</t>
  </si>
  <si>
    <t>Líder de Almacén,</t>
  </si>
  <si>
    <t>establece un stock mínimo de mercancía para cumplir con las necesidades de los servicios de manera oportuna para la entrega de los pedidos según el cronograma (como evidencia se encuentra el comparativo de pedidos vs entregas) de manera mensual.</t>
  </si>
  <si>
    <t>De no contar con el stock necesario, los servicios podrían tener des aprovisionamiento y quejas.</t>
  </si>
  <si>
    <t>Líder de almacén,</t>
  </si>
  <si>
    <t>revisa cada vez que ingresa bienes al hospital corroborando mediante contrato las cantidades e insumos contratados, se genera almacenamiento de los bienes hasta conocer el estado del contrato, generando el comprobante de entrada al almacén para realizar los despachos, en caso de que el contrato no se encuentre legalizado la mercancía se queda en almacenamiento hasta la legalización,</t>
  </si>
  <si>
    <t>todo esto con el fin de hacer la debida revisión de los insumos.</t>
  </si>
  <si>
    <t>Equipo de trabajo de suministros y almacén</t>
  </si>
  <si>
    <t>improvisan espacios físicos para ser utilizados como bodegas en las áreas de: docencia universitaria,  almacén y bunker en oncología,</t>
  </si>
  <si>
    <t>con el fin de almacenar la mercancía que llega y custodiar la misma, esto se puede evidenciar en el Inventario de DGH.</t>
  </si>
  <si>
    <t>Asesora de Ambiente Físico,</t>
  </si>
  <si>
    <t>debe realizar solicitud a unidad de contratación la entrega de documento de asignación de supervisión</t>
  </si>
  <si>
    <t>con el fin de tener control y revisión de roles.</t>
  </si>
  <si>
    <t>Coordinador de gestión ambiental,</t>
  </si>
  <si>
    <t>actualiza constantemente matriz de requisitos legales, elabora ECO para la medición de diferentes parámetros ambientales y carga información a plataformas digitales de diferentes entes de control,</t>
  </si>
  <si>
    <t>con el fin de dar cumplimiento a la normatividad ambiental aplicable a la organización.</t>
  </si>
  <si>
    <t>1. Revisión y socialización de normatividad aplicable legal vigente a la organización
2. Actualización de matriz de requisitos legales 
3. Elaboración de contratos.</t>
  </si>
  <si>
    <t>por falta de insumos para lavado de ropa sucia hospitalaria</t>
  </si>
  <si>
    <t>debido a demoras injustificadas en procesos de contratación, deterioro de ropa hospitalaria por insumos, daño de los equipos de lavado y secado</t>
  </si>
  <si>
    <t>Profesional Universitario de Apoyo Logístico,</t>
  </si>
  <si>
    <t>reporta oportunamente las fallas presentadas en la tecnología instalada en el área de lavandería,</t>
  </si>
  <si>
    <t>con el fin de garantizar la continuidad en el lavado, secado y planchado de la ropa.</t>
  </si>
  <si>
    <t xml:space="preserve"> realiza seguimiento a plan de mantenimiento preventivo, al cumplimiento del plan estratégico del plan vial y el estado de funcionamiento de los vehículos del HUDN, el cual se realiza de manera mensual verificando la hoja de vida y los reportes de mantenimiento preventivo y correctivo y el cumplimiento del contrato de mantenimiento,</t>
  </si>
  <si>
    <t>Equipo de trabajo de mantenimiento,</t>
  </si>
  <si>
    <t>supervisa mensualmente el cronograma enviado al IDSN con el plan de mantenimiento, de acuerdo a los estudios previos oportunos y la contratación oportuna los cuales se realizan anualmente,</t>
  </si>
  <si>
    <t xml:space="preserve">con el fin de asegurar el correcto funcionamiento de los equipos.  </t>
  </si>
  <si>
    <t>SEGUIMIENTO CTRL 1.
Se creo procedimiento PRAFI-006 denominado "traslado de bienes entre áreas" el cual se dio conocimiento a las diferentes áreas del hospital, con el fin de que llegue debidamente diligenciado a la oficina de activos fijos, para hacer el debido cargue a DGH
También cuentan con un inventario desde activos fijos por cada habitación del área asistencial y el hospital tiene un inventario global.
Evidencia: Procedimiento y formato debidamente cargado en intranet, lista de asistencia
SEGUIMIENTO CTRL 2.
Realizaron un plegable el cual se envió todos los correos de las personas que tienen a su cargo bienes de la institución. 
Evidencias: plegable divulgado vía correo electrónico.</t>
  </si>
  <si>
    <t>Se creo procedimiento para saber cómo se debe manejar dichas circunstancias, está debidamente cargado en intranet. este ayudo a evacuar y retirar todos los vienes dados de baja en la institución y también fueron retirados del inventario registrado en DGH y evacuaron los bienes que se encontraban en la terraza.</t>
  </si>
  <si>
    <t xml:space="preserve">Efectivamente verifican si los equipos que van a ingresar al hospital o sean donados, revisan que cuente con sus respectivas actas de donación y posterior a eso se realiza cargue en el inventario del hospital </t>
  </si>
  <si>
    <t>Anualmente se envía el estudio previo para compra de insumos para lavado de ropa hospitalaria y se realiza verificación semanalmente del stock.
Evidencia: Stock de insumos.</t>
  </si>
  <si>
    <t>SEGUIMIENTO CTRL 1.
Se cumple con el PAA, y se realiza diligenciamiento del formato FRALG-46, por parte del personal de confección, con el fin de realizar número de prendas confeccionadas en el mes, y confeccionar stock suficiente ropa de servicios asistenciales.
SEGUIMIENTO CTRL 2.
Cuando se presenten fallas se reporta mediante correo electrónico o llamada telefónica para que se genere un ticket por parte del área de mantenimiento, y posteriormente se firma el reporte de servicio.</t>
  </si>
  <si>
    <t>Se realiza seguimiento mediante los informes mensuales que se presentan por la empresa tercerizada, informes por guardas de seguridad y reportes de novedades presentadas. con el fin de salvaguardar personal administrativo y asistencial, así como la protección y custodia de los bienes muebles e inmuebles del HUDN</t>
  </si>
  <si>
    <t>Se realiza reporte trimestral que realiza el técnico de mantenimiento, se recibe reporte de satisfacción por parte de guardas de seguridad de la institución y por último la Profesional Universitario de apoyo logístico revisa el reporte y firma satisfacción, si hay algún daño de equipos se solicita reparación o repuesto de cámaras de seguridad.</t>
  </si>
  <si>
    <t>SEGUIMIENTO TRL 1. 
Se realiza recepción de vehículos de manera mensual y se verifica el mantenimiento de estos.
Evidencias: Oficina de apoyo logístico cuenta con factura de reparación o mantenimiento de vehículos, comparado con reporte de solicitud de mantenimiento, formato de mantenimiento preventivo y correctivo.
SEGUIMIENTO TRL 2.
Conductor diligencia formato de registro diario del vehículo antes de salir a misión, donde se verifica el funcionamiento y cumplimiento de documentos al día.
Registro de hoja de vida y reportan fallas de vehículos.
Evidencia: Formato diligenciado y registro de hoja de vida, que reposan en la HV de cada vehículo.</t>
  </si>
  <si>
    <t>Al inicio de cada contrato se verifica las hojas de la vida del personal, que cumplan con el registro INVIMA ya que como mínimo deben tener 3 años de experiencia en hospitales de mediana y alta complejidad
Evidencias: certificados laborales de cada hoja de vida</t>
  </si>
  <si>
    <t>Se verifica en las hojas de vida de los equipos biomédicos, los respectivos mantenimientos según cronograma, firmando los reportes y rutinas de mantenimiento, también se elaboran indicadores de mantenimiento preventivo, dando cumplimiento al reporte oportuno en el POA, cuenta con su respectivo análisis y ficha técnica
Evidencia: rutinas de mantenimiento, cronograma, hojas de vida de quipos biomédicos, POA</t>
  </si>
  <si>
    <t>Se realizan rondas a los diferentes servicios para verificar la vigencia de los stikers de calibración, se verifica hojas de vida para que cuenten con certificados de calibración. 
Evidencia: Rondas de tecnovigilancia, informes de calibración.</t>
  </si>
  <si>
    <t>Cumple efectivamente con el control propuesto.</t>
  </si>
  <si>
    <t>Cuentan con un stock necesario para satisfacer las necesidades de los servicios oportunamente.</t>
  </si>
  <si>
    <t>Cuando llegan los productos se verifica que haya contrato, lo mismo que este en el contrato debe estar en la factura, cuando esta complétame legalizado, Jurídica expide lista de chequeo, en ese momento con contrato legalizado, lista de chequeo y factura se realiza comprobante de entrada y luego despacho a las diferentes áreas.</t>
  </si>
  <si>
    <t>Cuando no haya espacio de almacenamiento se utiliza el bunker o docencia universitaria (cuando estén en vacaciones), para almacenamiento de mercancía. De manera esporádica</t>
  </si>
  <si>
    <t>Efectivamente se cumple con el control descrito.</t>
  </si>
  <si>
    <t>Se actualizo matriz de requisitos legales en octubre del 2022, para certificación de HSEQ, cargue de parámetros ambientales RH1 a plataformas legales, el ultimo envió se realizó en enero del presente año, mensualmente se realiza indicadores biológicos, en noviembre del 2022 se realizó emisiones atmosféricas, el cual se realiza trianual, y vertimientos se realizó en diciembre del 2022 el cual se realiza anualmente o a solicitud de receptor o ente de control. 
En cuanto al plan de acción, en el mes de enero fue el último ECO de tercerizados, incluyendo aseo y desinfección, manejo integrado de plagas, laboratorio toma de muestras.</t>
  </si>
  <si>
    <t>Efectivamente verifican si los equipos que van a ingresar al hospital cualquiera que sea su modalidad debe cumplir con los requisitos del decreto 4725 del 2005. En el caso de donación se requiere el acta u oficio de la intención con documentos soporte.
Evidencia: Actas tecnicas de mantenimiento.</t>
  </si>
  <si>
    <t>Anualmente se envía el estudio previo para compra de insumos para lavado de ropa hospitalaria y se realiza verificación semanalmente del stock. 
Evidencia: Stock de insumos.</t>
  </si>
  <si>
    <t xml:space="preserve">SEGUIMIENTO CTRL 1.
Se cumple con el PAA, y se realiza diligenciamiento del formato FRALG-46, por parte del personal de confección, con el fin de realizar número de prendas confeccionadas en el mes, y confeccionar stock suficiente ropa de servicios asistenciales.
Evidencia: Stock de insumos o cronograma de numero de prendas confeccionadas y por confeccionar durante el periodo
SEGUIMIENTO CTRL 2.
En el mes de agosto/ septiembre 2023, se reponteciaron lavadoras y rodillo.
Evidencia: Reporte de mantenimiento y/o contrato de reparación de equipos industriales
</t>
  </si>
  <si>
    <t>Se realiza seguimiento mediante los informes mensuales que se presentan por la empresa tercerizada, informes por guardas de seguridad, reportes de novedades presentadas. con el fin de salvaguardar personal administrativo y asistencial, así como la protección/custodia de los bienes muebles e inmuebles del HUDN. Ademas del control de pacientes o familiares violentos.
Evidencia: Informes presentados por personal de seguridad</t>
  </si>
  <si>
    <t>Se realiza reporte trimestral que realiza el técnico de mantenimiento, se recibe reporte de satisfacción por parte de guardas de seguridad de la institución y por último la Profesional Universitario de apoyo logístico revisa el reporte y firma satisfacción, si hay algún daño de equipos se solicita reparación o repuesto de cámaras de seguridad. Para la vigencia 2024 se requiere la reposición de camaras de tecnologia actualizada.
Evidencia: PAA 2024 y reporte de servicio recibido</t>
  </si>
  <si>
    <t>SEGUIMIENTO TRL 1. 
Se realiza recepción de vehículos de manera mensual y se verifica el mantenimiento de estos.
Evidencias: Factura de reparación o mantenimiento de vehículos, comparado con reporte de solicitud de mantenimiento, formato de mantenimiento preventivo y correctivo.
SEGUIMIENTO TRL 2.
Conductor diligencia formato de registro diario del vehículo antes de salir a misión, donde se verifica el funcionamiento y cumplimiento de documentos al día.
Registro de hoja de vida y reportan fallas de vehículos.
Evidencia: Formato diligenciado y registro de hoja de vida o bitacora. HV de vehiculo</t>
  </si>
  <si>
    <t>Al inicio de cada contrato se verifica las hojas de la vida del personal, que cumplan con el registro INVIMA ya que como mínimo deben tener 3 años de experiencia en hospitales de mediana y alta complejidad.
Evidencias: certificados laborales de cada hoja de vida, con tarjeta registro INVIMA</t>
  </si>
  <si>
    <t>Se verifica en las hojas de vida de los equipos biomédicos, los respectivos mantenimientos según cronograma, firmando los reportes y rutinas de mantenimiento, también se elaboran indicadores de mantenimiento preventivo y correctivo, dando cumplimiento al reporte oportuno en el POA, cuenta con su respectivo análisis y ficha técnica.
Evidencia: rutinas de mantenimiento, cronograma, hojas de vida de quipos biomédicos, POA, tickets y reportes de mantenimiento.</t>
  </si>
  <si>
    <t>Se cuenta con una matriz de equipos biomedicos para llevar la trazabilidad de tiempos de calibración
Evidencia: Rondas de tecnovigilancia, certificados de calibración, matriz de equipos calibración.</t>
  </si>
  <si>
    <t xml:space="preserve">Cumple efectivamente con el control propuesto.
Evidencias: ingresos de activos fijos de equipos biomedicos </t>
  </si>
  <si>
    <t>Efectivamente se cumple con el control descrito.
Evidencia: solicitar a los profesionales que apoyan en la supervisión de contratos, informar sobre los presuntos desviamientos al cumplimiento de obligaciones contractuales o desviaciones del proceso.</t>
  </si>
  <si>
    <t>Prof. Esp. de Recursos Fisicos menciona:
En la subgerencia administrativa y financiera recae la responsabilidad de este proceso, porque en este proceso se desarrolla poliiticas intitucionales y el cumplimiento de requisitos legales. No obstante la subgerencia administrativa y Financiera, de manera verbal delega al Prof. Esp. de Recursos Fisicos el apoyo en la gestión de estos procesos en lo administrativo, porque se encuentra en los estandares de Ambiente Fisico. Se aclara que el profesional de Recursos Fisicos no tiene el perfil ni la idoneidad para el control efectivo de este proceso. 
Se actualizo matriz de requisitos legales en octubre del 2022, para certificación de HSEQ, cargue de parámetros ambientales RH1 a plataformas legales, el ultimo envió se realizó en enero del presente año, mensualmente se realiza indicadores biológicos, en noviembre del 2022 se realizó emisiones atmosféricas, el cual se realiza trianual, y vertimientos se realizó en diciembre del 2022 el cual se realiza anualmente o a solicitud de receptor o ente de control. 
En cuanto al plan de acción, en el mes de enero fue el último ECO de tercerizados, incluyendo aseo y desinfección, manejo integrado de plagas, laboratorio toma de muestras 
Evidencia: Matriz de requisitos legales de octubre de 2022.</t>
  </si>
  <si>
    <t xml:space="preserve">Cuentan con un stock de insumos necesario para satisfacer las necesidades de los servicios oportunamente.
Evidencia: orden de despacho de insumos a servicios (certificado), cronograma mensual de despacho de insumos - ejemplo de como se trabaja </t>
  </si>
  <si>
    <t xml:space="preserve">Cuando llegan los productos se verifica que haya contrato, lo mismo que este en el contrato debe estar en la factura, cuando esta complétame legalizado, Jurídica expide lista de chequeo, en ese momento con contrato legalizado, lista de chequeo y factura se realiza comprobante de entrada y luego despacho a las diferentes áreas.
Evidencia: orden de despacho de insumos a servicios (certificado), cronograma mensual de despacho de insumos  - ejemplo de como se trabaja </t>
  </si>
  <si>
    <t>Cuando no haya espacio de almacenamiento se utiliza el bunker o docencia universitaria (cuando estén en vacaciones), para almacenamiento de mercancía. De manera esporádica.
Evidencia fotografica de almacenamiento en espacios no apropiados (bunker)</t>
  </si>
  <si>
    <t>SEGUIMIENTO CTRL 1.
La divulgación de información realizada en en el año 2022 del procedimiento PRAFI-006 y formato  FRAFI-003, fue de gran ayuda, debido que las diferentes área si acogieron la medida implementada y las que no, se acercan a la oficina de activos fijos a asesorarse respecto al tema. 
Evidencia:  formato FRAFI-003 "solicitud de traslado de activos fijos"debidamente diligenciado - anexo de cargue a inventario de DGH
SEGUIMIENTO CTRL 2.
Con la creación del procedimiento para bajas de bienes inservibles y obsoletas, ayudo a que se diera agilidad al proceso, en cuanto a depurar bienen.
Evidencia: Procedimiento PRAFI-007 "baja de bienes propiedad del HUDN ESE" -  formato FRAFI-005 "formato técnico para baja de activos fijos" debidamente diligenciado - anexo de bajas de bienes en DGH</t>
  </si>
  <si>
    <t>Se actualizo en el manual de activos fijos quedo registrado el procedimiento para destinación final para aquellos bienes dados de baja con concepto tecnico de mantenimiento o sistemas de inservible/inseguros.
Evidencia: Pantallazo de manual de activos fijos actualizado - debidamente cargado en intranet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</si>
</sst>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2">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50" fillId="0" borderId="73" xfId="0" applyFont="1" applyBorder="1" applyAlignment="1" applyProtection="1">
      <alignment horizontal="center" vertical="top"/>
      <protection locked="0"/>
    </xf>
    <xf numFmtId="0" fontId="2" fillId="0" borderId="0" xfId="2" applyAlignment="1" applyProtection="1">
      <alignment horizontal="center" vertical="center" wrapText="1"/>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448084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3" t="s">
        <v>163</v>
      </c>
      <c r="C2" s="344"/>
      <c r="D2" s="344"/>
      <c r="E2" s="344"/>
      <c r="F2" s="344"/>
      <c r="G2" s="344"/>
      <c r="H2" s="345"/>
    </row>
    <row r="3" spans="2:8" x14ac:dyDescent="0.25">
      <c r="B3" s="293"/>
      <c r="C3" s="294"/>
      <c r="D3" s="294"/>
      <c r="E3" s="294"/>
      <c r="F3" s="294"/>
      <c r="G3" s="294"/>
      <c r="H3" s="295"/>
    </row>
    <row r="4" spans="2:8" ht="63" customHeight="1" x14ac:dyDescent="0.25">
      <c r="B4" s="346" t="s">
        <v>173</v>
      </c>
      <c r="C4" s="347"/>
      <c r="D4" s="347"/>
      <c r="E4" s="347"/>
      <c r="F4" s="347"/>
      <c r="G4" s="347"/>
      <c r="H4" s="348"/>
    </row>
    <row r="5" spans="2:8" ht="63" customHeight="1" x14ac:dyDescent="0.25">
      <c r="B5" s="349"/>
      <c r="C5" s="350"/>
      <c r="D5" s="350"/>
      <c r="E5" s="350"/>
      <c r="F5" s="350"/>
      <c r="G5" s="350"/>
      <c r="H5" s="351"/>
    </row>
    <row r="6" spans="2:8" ht="16.5" x14ac:dyDescent="0.25">
      <c r="B6" s="352" t="s">
        <v>164</v>
      </c>
      <c r="C6" s="353"/>
      <c r="D6" s="353"/>
      <c r="E6" s="353"/>
      <c r="F6" s="353"/>
      <c r="G6" s="353"/>
      <c r="H6" s="354"/>
    </row>
    <row r="7" spans="2:8" ht="95.25" customHeight="1" x14ac:dyDescent="0.25">
      <c r="B7" s="355" t="s">
        <v>174</v>
      </c>
      <c r="C7" s="356"/>
      <c r="D7" s="356"/>
      <c r="E7" s="356"/>
      <c r="F7" s="356"/>
      <c r="G7" s="356"/>
      <c r="H7" s="357"/>
    </row>
    <row r="8" spans="2:8" ht="16.5" x14ac:dyDescent="0.25">
      <c r="B8" s="272"/>
      <c r="C8" s="273"/>
      <c r="D8" s="273"/>
      <c r="E8" s="273"/>
      <c r="F8" s="273"/>
      <c r="G8" s="273"/>
      <c r="H8" s="274"/>
    </row>
    <row r="9" spans="2:8" ht="20.45" customHeight="1" x14ac:dyDescent="0.25">
      <c r="B9" s="362" t="s">
        <v>191</v>
      </c>
      <c r="C9" s="363"/>
      <c r="D9" s="363"/>
      <c r="E9" s="363"/>
      <c r="F9" s="363"/>
      <c r="G9" s="363"/>
      <c r="H9" s="364"/>
    </row>
    <row r="10" spans="2:8" ht="16.5" x14ac:dyDescent="0.25">
      <c r="B10" s="278"/>
      <c r="C10" s="279"/>
      <c r="D10" s="279"/>
      <c r="E10" s="279"/>
      <c r="F10" s="279"/>
      <c r="G10" s="279"/>
      <c r="H10" s="280"/>
    </row>
    <row r="11" spans="2:8" ht="20.45" customHeight="1" x14ac:dyDescent="0.25">
      <c r="B11" s="365" t="s">
        <v>192</v>
      </c>
      <c r="C11" s="366"/>
      <c r="D11" s="366"/>
      <c r="E11" s="366"/>
      <c r="F11" s="366"/>
      <c r="G11" s="366"/>
      <c r="H11" s="367"/>
    </row>
    <row r="12" spans="2:8" s="317" customFormat="1" ht="20.45" customHeight="1" x14ac:dyDescent="0.25">
      <c r="B12" s="314"/>
      <c r="C12" s="315"/>
      <c r="D12" s="315"/>
      <c r="E12" s="315"/>
      <c r="F12" s="315"/>
      <c r="G12" s="315"/>
      <c r="H12" s="316"/>
    </row>
    <row r="13" spans="2:8" ht="20.45" customHeight="1" x14ac:dyDescent="0.25">
      <c r="B13" s="352" t="s">
        <v>189</v>
      </c>
      <c r="C13" s="368"/>
      <c r="D13" s="368"/>
      <c r="E13" s="368"/>
      <c r="F13" s="368"/>
      <c r="G13" s="368"/>
      <c r="H13" s="369"/>
    </row>
    <row r="14" spans="2:8" ht="9" customHeight="1" x14ac:dyDescent="0.25">
      <c r="B14" s="352"/>
      <c r="C14" s="368"/>
      <c r="D14" s="368"/>
      <c r="E14" s="368"/>
      <c r="F14" s="368"/>
      <c r="G14" s="368"/>
      <c r="H14" s="369"/>
    </row>
    <row r="15" spans="2:8" ht="16.5" x14ac:dyDescent="0.25">
      <c r="B15" s="352" t="s">
        <v>188</v>
      </c>
      <c r="C15" s="368"/>
      <c r="D15" s="368"/>
      <c r="E15" s="368"/>
      <c r="F15" s="368"/>
      <c r="G15" s="368"/>
      <c r="H15" s="369"/>
    </row>
    <row r="16" spans="2:8" ht="16.5" x14ac:dyDescent="0.25">
      <c r="B16" s="275"/>
      <c r="C16" s="276"/>
      <c r="D16" s="276"/>
      <c r="E16" s="276"/>
      <c r="F16" s="276"/>
      <c r="G16" s="276"/>
      <c r="H16" s="277"/>
    </row>
    <row r="17" spans="2:8" ht="18.600000000000001" customHeight="1" x14ac:dyDescent="0.25">
      <c r="B17" s="352" t="s">
        <v>190</v>
      </c>
      <c r="C17" s="368"/>
      <c r="D17" s="368"/>
      <c r="E17" s="368"/>
      <c r="F17" s="368"/>
      <c r="G17" s="368"/>
      <c r="H17" s="369"/>
    </row>
    <row r="18" spans="2:8" ht="18.600000000000001" customHeight="1" x14ac:dyDescent="0.25">
      <c r="B18" s="275"/>
      <c r="C18" s="276"/>
      <c r="D18" s="276"/>
      <c r="E18" s="276"/>
      <c r="F18" s="276"/>
      <c r="G18" s="276"/>
      <c r="H18" s="277"/>
    </row>
    <row r="19" spans="2:8" ht="18.600000000000001" customHeight="1" x14ac:dyDescent="0.25">
      <c r="B19" s="352" t="s">
        <v>193</v>
      </c>
      <c r="C19" s="368"/>
      <c r="D19" s="368"/>
      <c r="E19" s="368"/>
      <c r="F19" s="368"/>
      <c r="G19" s="368"/>
      <c r="H19" s="369"/>
    </row>
    <row r="20" spans="2:8" ht="18.600000000000001" customHeight="1" thickBot="1" x14ac:dyDescent="0.3">
      <c r="B20" s="214"/>
      <c r="C20" s="281"/>
      <c r="D20" s="281"/>
      <c r="E20" s="281"/>
      <c r="F20" s="281"/>
      <c r="G20" s="281"/>
      <c r="H20" s="282"/>
    </row>
    <row r="21" spans="2:8" ht="15.75" thickTop="1" x14ac:dyDescent="0.25">
      <c r="B21" s="296"/>
      <c r="C21" s="384" t="s">
        <v>165</v>
      </c>
      <c r="D21" s="359"/>
      <c r="E21" s="360" t="s">
        <v>166</v>
      </c>
      <c r="F21" s="361"/>
      <c r="G21" s="301"/>
      <c r="H21" s="297"/>
    </row>
    <row r="22" spans="2:8" ht="35.25" customHeight="1" x14ac:dyDescent="0.25">
      <c r="B22" s="296"/>
      <c r="C22" s="370" t="s">
        <v>167</v>
      </c>
      <c r="D22" s="371"/>
      <c r="E22" s="372" t="s">
        <v>168</v>
      </c>
      <c r="F22" s="373"/>
      <c r="G22" s="301"/>
      <c r="H22" s="297"/>
    </row>
    <row r="23" spans="2:8" ht="17.25" customHeight="1" x14ac:dyDescent="0.25">
      <c r="B23" s="296"/>
      <c r="C23" s="370" t="s">
        <v>202</v>
      </c>
      <c r="D23" s="371"/>
      <c r="E23" s="372" t="s">
        <v>169</v>
      </c>
      <c r="F23" s="373"/>
      <c r="G23" s="301"/>
      <c r="H23" s="297"/>
    </row>
    <row r="24" spans="2:8" ht="69.75" customHeight="1" x14ac:dyDescent="0.25">
      <c r="B24" s="296"/>
      <c r="C24" s="370" t="s">
        <v>187</v>
      </c>
      <c r="D24" s="371"/>
      <c r="E24" s="372" t="s">
        <v>216</v>
      </c>
      <c r="F24" s="373"/>
      <c r="G24" s="301"/>
      <c r="H24" s="297"/>
    </row>
    <row r="25" spans="2:8" ht="69.75" customHeight="1" x14ac:dyDescent="0.25">
      <c r="B25" s="296"/>
      <c r="C25" s="370" t="s">
        <v>217</v>
      </c>
      <c r="D25" s="371"/>
      <c r="E25" s="372" t="s">
        <v>218</v>
      </c>
      <c r="F25" s="373"/>
      <c r="G25" s="301"/>
      <c r="H25" s="297"/>
    </row>
    <row r="26" spans="2:8" ht="69.75" customHeight="1" x14ac:dyDescent="0.25">
      <c r="B26" s="296"/>
      <c r="C26" s="370" t="s">
        <v>204</v>
      </c>
      <c r="D26" s="371"/>
      <c r="E26" s="372" t="s">
        <v>170</v>
      </c>
      <c r="F26" s="373"/>
      <c r="G26" s="301"/>
      <c r="H26" s="297"/>
    </row>
    <row r="27" spans="2:8" ht="69.75" customHeight="1" x14ac:dyDescent="0.25">
      <c r="B27" s="296"/>
      <c r="C27" s="374" t="s">
        <v>58</v>
      </c>
      <c r="D27" s="375"/>
      <c r="E27" s="376" t="s">
        <v>215</v>
      </c>
      <c r="F27" s="377"/>
      <c r="G27" s="301"/>
      <c r="H27" s="297"/>
    </row>
    <row r="28" spans="2:8" ht="69.75" customHeight="1" x14ac:dyDescent="0.25">
      <c r="B28" s="296"/>
      <c r="C28" s="374" t="s">
        <v>205</v>
      </c>
      <c r="D28" s="375"/>
      <c r="E28" s="376" t="s">
        <v>206</v>
      </c>
      <c r="F28" s="377"/>
      <c r="G28" s="301"/>
      <c r="H28" s="297"/>
    </row>
    <row r="29" spans="2:8" ht="69.75" customHeight="1" x14ac:dyDescent="0.25">
      <c r="B29" s="296"/>
      <c r="C29" s="374" t="s">
        <v>207</v>
      </c>
      <c r="D29" s="375"/>
      <c r="E29" s="376" t="s">
        <v>208</v>
      </c>
      <c r="F29" s="377"/>
      <c r="G29" s="301"/>
      <c r="H29" s="297"/>
    </row>
    <row r="30" spans="2:8" ht="69.75" customHeight="1" x14ac:dyDescent="0.25">
      <c r="B30" s="296"/>
      <c r="C30" s="374" t="s">
        <v>30</v>
      </c>
      <c r="D30" s="375"/>
      <c r="E30" s="376" t="s">
        <v>209</v>
      </c>
      <c r="F30" s="377"/>
      <c r="G30" s="301"/>
      <c r="H30" s="297"/>
    </row>
    <row r="31" spans="2:8" ht="69.75" customHeight="1" x14ac:dyDescent="0.25">
      <c r="B31" s="296"/>
      <c r="C31" s="374" t="s">
        <v>210</v>
      </c>
      <c r="D31" s="375"/>
      <c r="E31" s="376" t="s">
        <v>211</v>
      </c>
      <c r="F31" s="377"/>
      <c r="G31" s="301"/>
      <c r="H31" s="297"/>
    </row>
    <row r="32" spans="2:8" ht="69.75" customHeight="1" x14ac:dyDescent="0.25">
      <c r="B32" s="296"/>
      <c r="C32" s="374" t="s">
        <v>212</v>
      </c>
      <c r="D32" s="375"/>
      <c r="E32" s="376" t="s">
        <v>213</v>
      </c>
      <c r="F32" s="377"/>
      <c r="G32" s="301"/>
      <c r="H32" s="297"/>
    </row>
    <row r="33" spans="2:8" ht="69.75" customHeight="1" x14ac:dyDescent="0.25">
      <c r="B33" s="296"/>
      <c r="C33" s="374" t="s">
        <v>147</v>
      </c>
      <c r="D33" s="375"/>
      <c r="E33" s="376" t="s">
        <v>214</v>
      </c>
      <c r="F33" s="377"/>
      <c r="G33" s="301"/>
      <c r="H33" s="297"/>
    </row>
    <row r="34" spans="2:8" x14ac:dyDescent="0.25">
      <c r="B34" s="296"/>
      <c r="C34" s="286"/>
      <c r="D34" s="286"/>
      <c r="E34" s="287"/>
      <c r="F34" s="287"/>
      <c r="G34" s="301"/>
      <c r="H34" s="297"/>
    </row>
    <row r="35" spans="2:8" ht="16.5" x14ac:dyDescent="0.25">
      <c r="B35" s="352" t="s">
        <v>219</v>
      </c>
      <c r="C35" s="368"/>
      <c r="D35" s="368"/>
      <c r="E35" s="368"/>
      <c r="F35" s="368"/>
      <c r="G35" s="368"/>
      <c r="H35" s="369"/>
    </row>
    <row r="36" spans="2:8" ht="14.45" customHeight="1" thickBot="1" x14ac:dyDescent="0.3">
      <c r="B36" s="302"/>
      <c r="C36" s="291"/>
      <c r="D36" s="291"/>
      <c r="E36" s="291"/>
      <c r="F36" s="291"/>
      <c r="G36" s="291"/>
      <c r="H36" s="303"/>
    </row>
    <row r="37" spans="2:8" ht="14.45" customHeight="1" thickTop="1" x14ac:dyDescent="0.25">
      <c r="B37" s="302"/>
      <c r="C37" s="384" t="s">
        <v>165</v>
      </c>
      <c r="D37" s="359"/>
      <c r="E37" s="360" t="s">
        <v>166</v>
      </c>
      <c r="F37" s="361"/>
      <c r="G37" s="291"/>
      <c r="H37" s="303"/>
    </row>
    <row r="38" spans="2:8" ht="90" customHeight="1" x14ac:dyDescent="0.25">
      <c r="B38" s="302"/>
      <c r="C38" s="374" t="s">
        <v>180</v>
      </c>
      <c r="D38" s="375"/>
      <c r="E38" s="376" t="s">
        <v>220</v>
      </c>
      <c r="F38" s="377"/>
      <c r="G38" s="291"/>
      <c r="H38" s="303"/>
    </row>
    <row r="39" spans="2:8" ht="53.45" customHeight="1" x14ac:dyDescent="0.25">
      <c r="B39" s="302"/>
      <c r="C39" s="374" t="s">
        <v>152</v>
      </c>
      <c r="D39" s="375"/>
      <c r="E39" s="376" t="s">
        <v>245</v>
      </c>
      <c r="F39" s="377"/>
      <c r="G39" s="291"/>
      <c r="H39" s="303"/>
    </row>
    <row r="40" spans="2:8" ht="54" customHeight="1" x14ac:dyDescent="0.25">
      <c r="B40" s="302"/>
      <c r="C40" s="374" t="s">
        <v>44</v>
      </c>
      <c r="D40" s="375"/>
      <c r="E40" s="376" t="s">
        <v>246</v>
      </c>
      <c r="F40" s="377"/>
      <c r="G40" s="291"/>
      <c r="H40" s="303"/>
    </row>
    <row r="41" spans="2:8" ht="32.450000000000003" customHeight="1" x14ac:dyDescent="0.25">
      <c r="B41" s="302"/>
      <c r="C41" s="374" t="s">
        <v>221</v>
      </c>
      <c r="D41" s="375"/>
      <c r="E41" s="376" t="s">
        <v>222</v>
      </c>
      <c r="F41" s="377"/>
      <c r="G41" s="291"/>
      <c r="H41" s="303"/>
    </row>
    <row r="42" spans="2:8" ht="16.5" x14ac:dyDescent="0.25">
      <c r="B42" s="302"/>
      <c r="C42" s="291"/>
      <c r="D42" s="291"/>
      <c r="E42" s="291"/>
      <c r="F42" s="291"/>
      <c r="G42" s="291"/>
      <c r="H42" s="303"/>
    </row>
    <row r="43" spans="2:8" ht="18.600000000000001" customHeight="1" x14ac:dyDescent="0.25">
      <c r="B43" s="392" t="s">
        <v>198</v>
      </c>
      <c r="C43" s="393"/>
      <c r="D43" s="393"/>
      <c r="E43" s="393"/>
      <c r="F43" s="393"/>
      <c r="G43" s="393"/>
      <c r="H43" s="394"/>
    </row>
    <row r="44" spans="2:8" ht="18.600000000000001" customHeight="1" x14ac:dyDescent="0.25">
      <c r="B44" s="288"/>
      <c r="C44" s="289"/>
      <c r="D44" s="289"/>
      <c r="E44" s="289"/>
      <c r="F44" s="289"/>
      <c r="G44" s="289"/>
      <c r="H44" s="290"/>
    </row>
    <row r="45" spans="2:8" ht="18.600000000000001" customHeight="1" x14ac:dyDescent="0.25">
      <c r="B45" s="352" t="s">
        <v>194</v>
      </c>
      <c r="C45" s="368"/>
      <c r="D45" s="368"/>
      <c r="E45" s="368"/>
      <c r="F45" s="368"/>
      <c r="G45" s="368"/>
      <c r="H45" s="369"/>
    </row>
    <row r="46" spans="2:8" ht="18.600000000000001" customHeight="1" thickBot="1" x14ac:dyDescent="0.3">
      <c r="B46" s="214"/>
      <c r="C46" s="281"/>
      <c r="D46" s="281"/>
      <c r="E46" s="281"/>
      <c r="F46" s="281"/>
      <c r="G46" s="281"/>
      <c r="H46" s="282"/>
    </row>
    <row r="47" spans="2:8" ht="18.600000000000001" customHeight="1" thickTop="1" x14ac:dyDescent="0.25">
      <c r="B47" s="214"/>
      <c r="C47" s="384" t="s">
        <v>165</v>
      </c>
      <c r="D47" s="359"/>
      <c r="E47" s="360" t="s">
        <v>166</v>
      </c>
      <c r="F47" s="361"/>
      <c r="G47" s="281"/>
      <c r="H47" s="282"/>
    </row>
    <row r="48" spans="2:8" ht="53.1" customHeight="1" x14ac:dyDescent="0.25">
      <c r="B48" s="214"/>
      <c r="C48" s="395" t="s">
        <v>155</v>
      </c>
      <c r="D48" s="379"/>
      <c r="E48" s="376" t="s">
        <v>171</v>
      </c>
      <c r="F48" s="377"/>
      <c r="G48" s="281"/>
      <c r="H48" s="282"/>
    </row>
    <row r="49" spans="2:8" ht="54" customHeight="1" x14ac:dyDescent="0.25">
      <c r="B49" s="214"/>
      <c r="C49" s="395" t="s">
        <v>70</v>
      </c>
      <c r="D49" s="379"/>
      <c r="E49" s="376" t="s">
        <v>223</v>
      </c>
      <c r="F49" s="377"/>
      <c r="G49" s="281"/>
      <c r="H49" s="282"/>
    </row>
    <row r="50" spans="2:8" ht="51.95" customHeight="1" x14ac:dyDescent="0.25">
      <c r="B50" s="214"/>
      <c r="C50" s="395" t="s">
        <v>71</v>
      </c>
      <c r="D50" s="379"/>
      <c r="E50" s="376" t="s">
        <v>225</v>
      </c>
      <c r="F50" s="377"/>
      <c r="G50" s="281"/>
      <c r="H50" s="282"/>
    </row>
    <row r="51" spans="2:8" ht="53.45" customHeight="1" x14ac:dyDescent="0.25">
      <c r="B51" s="214"/>
      <c r="C51" s="395" t="s">
        <v>94</v>
      </c>
      <c r="D51" s="379"/>
      <c r="E51" s="376" t="s">
        <v>225</v>
      </c>
      <c r="F51" s="377"/>
      <c r="G51" s="281"/>
      <c r="H51" s="282"/>
    </row>
    <row r="52" spans="2:8" ht="48.6" customHeight="1" x14ac:dyDescent="0.25">
      <c r="B52" s="214"/>
      <c r="C52" s="395" t="s">
        <v>72</v>
      </c>
      <c r="D52" s="379"/>
      <c r="E52" s="376" t="s">
        <v>226</v>
      </c>
      <c r="F52" s="377"/>
      <c r="G52" s="281"/>
      <c r="H52" s="282"/>
    </row>
    <row r="53" spans="2:8" ht="49.5" customHeight="1" x14ac:dyDescent="0.25">
      <c r="B53" s="214"/>
      <c r="C53" s="395" t="s">
        <v>73</v>
      </c>
      <c r="D53" s="379"/>
      <c r="E53" s="376" t="s">
        <v>224</v>
      </c>
      <c r="F53" s="377"/>
      <c r="G53" s="281"/>
      <c r="H53" s="282"/>
    </row>
    <row r="54" spans="2:8" ht="50.1" customHeight="1" x14ac:dyDescent="0.25">
      <c r="B54" s="214"/>
      <c r="C54" s="395" t="s">
        <v>89</v>
      </c>
      <c r="D54" s="379"/>
      <c r="E54" s="376" t="s">
        <v>229</v>
      </c>
      <c r="F54" s="377"/>
      <c r="G54" s="281"/>
      <c r="H54" s="282"/>
    </row>
    <row r="55" spans="2:8" ht="29.45" customHeight="1" x14ac:dyDescent="0.25">
      <c r="B55" s="214"/>
      <c r="C55" s="395" t="s">
        <v>93</v>
      </c>
      <c r="D55" s="379"/>
      <c r="E55" s="376" t="s">
        <v>227</v>
      </c>
      <c r="F55" s="377"/>
      <c r="G55" s="281"/>
      <c r="H55" s="282"/>
    </row>
    <row r="56" spans="2:8" ht="39.950000000000003" customHeight="1" x14ac:dyDescent="0.25">
      <c r="B56" s="214"/>
      <c r="C56" s="395" t="s">
        <v>97</v>
      </c>
      <c r="D56" s="379"/>
      <c r="E56" s="376" t="s">
        <v>228</v>
      </c>
      <c r="F56" s="377"/>
      <c r="G56" s="281"/>
      <c r="H56" s="282"/>
    </row>
    <row r="57" spans="2:8" ht="29.45" customHeight="1" x14ac:dyDescent="0.25">
      <c r="B57" s="214"/>
      <c r="C57" s="395" t="s">
        <v>10</v>
      </c>
      <c r="D57" s="379"/>
      <c r="E57" s="376" t="s">
        <v>183</v>
      </c>
      <c r="F57" s="377"/>
      <c r="G57" s="281"/>
      <c r="H57" s="282"/>
    </row>
    <row r="58" spans="2:8" ht="18.600000000000001" customHeight="1" x14ac:dyDescent="0.25">
      <c r="B58" s="214"/>
      <c r="C58" s="281"/>
      <c r="D58" s="281"/>
      <c r="E58" s="281"/>
      <c r="F58" s="281"/>
      <c r="G58" s="281"/>
      <c r="H58" s="282"/>
    </row>
    <row r="59" spans="2:8" ht="18.600000000000001" customHeight="1" x14ac:dyDescent="0.25">
      <c r="B59" s="385" t="s">
        <v>197</v>
      </c>
      <c r="C59" s="386"/>
      <c r="D59" s="386"/>
      <c r="E59" s="386"/>
      <c r="F59" s="386"/>
      <c r="G59" s="386"/>
      <c r="H59" s="387"/>
    </row>
    <row r="60" spans="2:8" ht="18.600000000000001" customHeight="1" x14ac:dyDescent="0.25">
      <c r="B60" s="214"/>
      <c r="C60" s="281"/>
      <c r="D60" s="281"/>
      <c r="E60" s="281"/>
      <c r="F60" s="281"/>
      <c r="G60" s="281"/>
      <c r="H60" s="282"/>
    </row>
    <row r="61" spans="2:8" ht="18.600000000000001" customHeight="1" x14ac:dyDescent="0.25">
      <c r="B61" s="388" t="s">
        <v>195</v>
      </c>
      <c r="C61" s="389"/>
      <c r="D61" s="389"/>
      <c r="E61" s="389"/>
      <c r="F61" s="389"/>
      <c r="G61" s="389"/>
      <c r="H61" s="390"/>
    </row>
    <row r="62" spans="2:8" ht="18.600000000000001" customHeight="1" x14ac:dyDescent="0.25">
      <c r="B62" s="275"/>
      <c r="C62" s="276"/>
      <c r="D62" s="276"/>
      <c r="E62" s="276"/>
      <c r="F62" s="276"/>
      <c r="G62" s="276"/>
      <c r="H62" s="277"/>
    </row>
    <row r="63" spans="2:8" ht="30" customHeight="1" x14ac:dyDescent="0.25">
      <c r="B63" s="352" t="s">
        <v>196</v>
      </c>
      <c r="C63" s="368"/>
      <c r="D63" s="368"/>
      <c r="E63" s="368"/>
      <c r="F63" s="368"/>
      <c r="G63" s="368"/>
      <c r="H63" s="369"/>
    </row>
    <row r="64" spans="2:8" ht="17.25" thickBot="1" x14ac:dyDescent="0.3">
      <c r="B64" s="214"/>
      <c r="C64" s="281"/>
      <c r="D64" s="281"/>
      <c r="E64" s="281"/>
      <c r="F64" s="281"/>
      <c r="G64" s="281"/>
      <c r="H64" s="282"/>
    </row>
    <row r="65" spans="2:8" ht="30" customHeight="1" thickTop="1" x14ac:dyDescent="0.25">
      <c r="B65" s="214"/>
      <c r="C65" s="384" t="s">
        <v>165</v>
      </c>
      <c r="D65" s="359"/>
      <c r="E65" s="360" t="s">
        <v>166</v>
      </c>
      <c r="F65" s="361"/>
      <c r="G65" s="281"/>
      <c r="H65" s="282"/>
    </row>
    <row r="66" spans="2:8" ht="30" customHeight="1" x14ac:dyDescent="0.25">
      <c r="B66" s="214"/>
      <c r="C66" s="395" t="s">
        <v>104</v>
      </c>
      <c r="D66" s="379"/>
      <c r="E66" s="376" t="s">
        <v>230</v>
      </c>
      <c r="F66" s="377"/>
      <c r="G66" s="281"/>
      <c r="H66" s="282"/>
    </row>
    <row r="67" spans="2:8" ht="44.45" customHeight="1" x14ac:dyDescent="0.25">
      <c r="B67" s="214"/>
      <c r="C67" s="395" t="s">
        <v>105</v>
      </c>
      <c r="D67" s="379"/>
      <c r="E67" s="376" t="s">
        <v>231</v>
      </c>
      <c r="F67" s="377"/>
      <c r="G67" s="281"/>
      <c r="H67" s="282"/>
    </row>
    <row r="68" spans="2:8" ht="51" customHeight="1" x14ac:dyDescent="0.25">
      <c r="B68" s="214"/>
      <c r="C68" s="395" t="s">
        <v>158</v>
      </c>
      <c r="D68" s="379"/>
      <c r="E68" s="376" t="s">
        <v>232</v>
      </c>
      <c r="F68" s="377"/>
      <c r="G68" s="281"/>
      <c r="H68" s="282"/>
    </row>
    <row r="69" spans="2:8" ht="76.5" customHeight="1" x14ac:dyDescent="0.25">
      <c r="B69" s="214"/>
      <c r="C69" s="395" t="s">
        <v>233</v>
      </c>
      <c r="D69" s="379"/>
      <c r="E69" s="376" t="s">
        <v>172</v>
      </c>
      <c r="F69" s="377"/>
      <c r="G69" s="281"/>
      <c r="H69" s="282"/>
    </row>
    <row r="70" spans="2:8" ht="30" customHeight="1" x14ac:dyDescent="0.25">
      <c r="B70" s="214"/>
      <c r="C70" s="395" t="s">
        <v>130</v>
      </c>
      <c r="D70" s="379"/>
      <c r="E70" s="376" t="s">
        <v>235</v>
      </c>
      <c r="F70" s="377"/>
      <c r="G70" s="281"/>
      <c r="H70" s="282"/>
    </row>
    <row r="71" spans="2:8" ht="30" customHeight="1" x14ac:dyDescent="0.25">
      <c r="B71" s="214"/>
      <c r="C71" s="395" t="s">
        <v>236</v>
      </c>
      <c r="D71" s="379"/>
      <c r="E71" s="376" t="s">
        <v>237</v>
      </c>
      <c r="F71" s="377"/>
      <c r="G71" s="281"/>
      <c r="H71" s="282"/>
    </row>
    <row r="72" spans="2:8" ht="30" customHeight="1" x14ac:dyDescent="0.25">
      <c r="B72" s="214"/>
      <c r="C72" s="395" t="s">
        <v>238</v>
      </c>
      <c r="D72" s="379"/>
      <c r="E72" s="376" t="s">
        <v>239</v>
      </c>
      <c r="F72" s="377"/>
      <c r="G72" s="281"/>
      <c r="H72" s="282"/>
    </row>
    <row r="73" spans="2:8" ht="53.45" customHeight="1" x14ac:dyDescent="0.25">
      <c r="B73" s="214"/>
      <c r="C73" s="395" t="s">
        <v>112</v>
      </c>
      <c r="D73" s="379"/>
      <c r="E73" s="376" t="s">
        <v>234</v>
      </c>
      <c r="F73" s="377"/>
      <c r="G73" s="281"/>
      <c r="H73" s="282"/>
    </row>
    <row r="74" spans="2:8" ht="30" customHeight="1" x14ac:dyDescent="0.25">
      <c r="B74" s="214"/>
      <c r="C74" s="281"/>
      <c r="D74" s="281"/>
      <c r="E74" s="281"/>
      <c r="F74" s="281"/>
      <c r="G74" s="281"/>
      <c r="H74" s="282"/>
    </row>
    <row r="75" spans="2:8" ht="18.600000000000001" customHeight="1" x14ac:dyDescent="0.25">
      <c r="B75" s="388" t="s">
        <v>199</v>
      </c>
      <c r="C75" s="389"/>
      <c r="D75" s="389"/>
      <c r="E75" s="389"/>
      <c r="F75" s="389"/>
      <c r="G75" s="389"/>
      <c r="H75" s="390"/>
    </row>
    <row r="76" spans="2:8" ht="18.600000000000001" customHeight="1" x14ac:dyDescent="0.25">
      <c r="B76" s="283"/>
      <c r="C76" s="284"/>
      <c r="D76" s="284"/>
      <c r="E76" s="284"/>
      <c r="F76" s="284"/>
      <c r="G76" s="284"/>
      <c r="H76" s="285"/>
    </row>
    <row r="77" spans="2:8" ht="18.600000000000001" customHeight="1" x14ac:dyDescent="0.25">
      <c r="B77" s="388" t="s">
        <v>200</v>
      </c>
      <c r="C77" s="389"/>
      <c r="D77" s="389"/>
      <c r="E77" s="389"/>
      <c r="F77" s="389"/>
      <c r="G77" s="389"/>
      <c r="H77" s="390"/>
    </row>
    <row r="78" spans="2:8" ht="18.600000000000001" customHeight="1" x14ac:dyDescent="0.25">
      <c r="B78" s="283"/>
      <c r="C78" s="284"/>
      <c r="D78" s="284"/>
      <c r="E78" s="284"/>
      <c r="F78" s="284"/>
      <c r="G78" s="284"/>
      <c r="H78" s="285"/>
    </row>
    <row r="79" spans="2:8" ht="18.600000000000001" customHeight="1" x14ac:dyDescent="0.25">
      <c r="B79" s="388" t="s">
        <v>201</v>
      </c>
      <c r="C79" s="389"/>
      <c r="D79" s="389"/>
      <c r="E79" s="389"/>
      <c r="F79" s="389"/>
      <c r="G79" s="389"/>
      <c r="H79" s="390"/>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242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243</v>
      </c>
      <c r="C85" s="358" t="s">
        <v>165</v>
      </c>
      <c r="D85" s="359"/>
      <c r="E85" s="360" t="s">
        <v>166</v>
      </c>
      <c r="F85" s="361"/>
      <c r="G85" s="301"/>
      <c r="H85" s="297"/>
    </row>
    <row r="86" spans="2:8" s="213" customFormat="1" x14ac:dyDescent="0.25">
      <c r="B86" s="312">
        <v>2</v>
      </c>
      <c r="C86" s="391" t="s">
        <v>167</v>
      </c>
      <c r="D86" s="371"/>
      <c r="E86" s="372" t="s">
        <v>168</v>
      </c>
      <c r="F86" s="373"/>
      <c r="G86" s="309"/>
      <c r="H86" s="216"/>
    </row>
    <row r="87" spans="2:8" s="213" customFormat="1" ht="17.25" customHeight="1" x14ac:dyDescent="0.25">
      <c r="B87" s="312">
        <v>2</v>
      </c>
      <c r="C87" s="391" t="s">
        <v>202</v>
      </c>
      <c r="D87" s="371"/>
      <c r="E87" s="372" t="s">
        <v>169</v>
      </c>
      <c r="F87" s="373"/>
      <c r="G87" s="309"/>
      <c r="H87" s="216"/>
    </row>
    <row r="88" spans="2:8" s="213" customFormat="1" ht="25.5" customHeight="1" x14ac:dyDescent="0.25">
      <c r="B88" s="312">
        <v>2</v>
      </c>
      <c r="C88" s="391" t="s">
        <v>187</v>
      </c>
      <c r="D88" s="371"/>
      <c r="E88" s="372" t="s">
        <v>216</v>
      </c>
      <c r="F88" s="373"/>
      <c r="G88" s="309"/>
      <c r="H88" s="216"/>
    </row>
    <row r="89" spans="2:8" s="213" customFormat="1" ht="25.5" customHeight="1" x14ac:dyDescent="0.25">
      <c r="B89" s="312">
        <v>2</v>
      </c>
      <c r="C89" s="391" t="s">
        <v>217</v>
      </c>
      <c r="D89" s="371"/>
      <c r="E89" s="372" t="s">
        <v>218</v>
      </c>
      <c r="F89" s="373"/>
      <c r="G89" s="309"/>
      <c r="H89" s="216"/>
    </row>
    <row r="90" spans="2:8" s="213" customFormat="1" ht="66.95" customHeight="1" x14ac:dyDescent="0.25">
      <c r="B90" s="312">
        <v>2</v>
      </c>
      <c r="C90" s="391" t="s">
        <v>204</v>
      </c>
      <c r="D90" s="371"/>
      <c r="E90" s="372" t="s">
        <v>170</v>
      </c>
      <c r="F90" s="373"/>
      <c r="G90" s="309"/>
      <c r="H90" s="216"/>
    </row>
    <row r="91" spans="2:8" s="213" customFormat="1" ht="67.5" customHeight="1" x14ac:dyDescent="0.25">
      <c r="B91" s="312">
        <v>2</v>
      </c>
      <c r="C91" s="379" t="s">
        <v>58</v>
      </c>
      <c r="D91" s="375"/>
      <c r="E91" s="376" t="s">
        <v>215</v>
      </c>
      <c r="F91" s="377"/>
      <c r="G91" s="309"/>
      <c r="H91" s="216"/>
    </row>
    <row r="92" spans="2:8" s="213" customFormat="1" ht="43.5" customHeight="1" x14ac:dyDescent="0.25">
      <c r="B92" s="312">
        <v>2</v>
      </c>
      <c r="C92" s="379" t="s">
        <v>205</v>
      </c>
      <c r="D92" s="375"/>
      <c r="E92" s="376" t="s">
        <v>206</v>
      </c>
      <c r="F92" s="377"/>
      <c r="G92" s="309"/>
      <c r="H92" s="216"/>
    </row>
    <row r="93" spans="2:8" s="213" customFormat="1" ht="35.1" customHeight="1" x14ac:dyDescent="0.25">
      <c r="B93" s="312">
        <v>2</v>
      </c>
      <c r="C93" s="379" t="s">
        <v>207</v>
      </c>
      <c r="D93" s="375"/>
      <c r="E93" s="376" t="s">
        <v>208</v>
      </c>
      <c r="F93" s="377"/>
      <c r="G93" s="309"/>
      <c r="H93" s="216"/>
    </row>
    <row r="94" spans="2:8" s="213" customFormat="1" ht="72.75" customHeight="1" x14ac:dyDescent="0.25">
      <c r="B94" s="312">
        <v>2</v>
      </c>
      <c r="C94" s="379" t="s">
        <v>30</v>
      </c>
      <c r="D94" s="375"/>
      <c r="E94" s="376" t="s">
        <v>240</v>
      </c>
      <c r="F94" s="377"/>
      <c r="G94" s="309"/>
      <c r="H94" s="216"/>
    </row>
    <row r="95" spans="2:8" s="213" customFormat="1" ht="93.95" customHeight="1" x14ac:dyDescent="0.25">
      <c r="B95" s="312">
        <v>2</v>
      </c>
      <c r="C95" s="379" t="s">
        <v>210</v>
      </c>
      <c r="D95" s="375"/>
      <c r="E95" s="376" t="s">
        <v>211</v>
      </c>
      <c r="F95" s="377"/>
      <c r="G95" s="309"/>
      <c r="H95" s="216"/>
    </row>
    <row r="96" spans="2:8" s="213" customFormat="1" ht="93.95" customHeight="1" x14ac:dyDescent="0.25">
      <c r="B96" s="312">
        <v>2</v>
      </c>
      <c r="C96" s="379" t="s">
        <v>212</v>
      </c>
      <c r="D96" s="375"/>
      <c r="E96" s="376" t="s">
        <v>213</v>
      </c>
      <c r="F96" s="377"/>
      <c r="G96" s="309"/>
      <c r="H96" s="216"/>
    </row>
    <row r="97" spans="2:8" s="213" customFormat="1" x14ac:dyDescent="0.25">
      <c r="B97" s="312">
        <v>2</v>
      </c>
      <c r="C97" s="379" t="s">
        <v>147</v>
      </c>
      <c r="D97" s="375"/>
      <c r="E97" s="376" t="s">
        <v>214</v>
      </c>
      <c r="F97" s="377"/>
      <c r="G97" s="309"/>
      <c r="H97" s="216"/>
    </row>
    <row r="98" spans="2:8" s="213" customFormat="1" ht="66.599999999999994" customHeight="1" x14ac:dyDescent="0.25">
      <c r="B98" s="312">
        <v>3</v>
      </c>
      <c r="C98" s="379" t="s">
        <v>180</v>
      </c>
      <c r="D98" s="375"/>
      <c r="E98" s="376" t="s">
        <v>220</v>
      </c>
      <c r="F98" s="377"/>
      <c r="G98" s="309"/>
      <c r="H98" s="216"/>
    </row>
    <row r="99" spans="2:8" s="213" customFormat="1" ht="66.599999999999994" customHeight="1" x14ac:dyDescent="0.25">
      <c r="B99" s="312">
        <v>3</v>
      </c>
      <c r="C99" s="379" t="s">
        <v>152</v>
      </c>
      <c r="D99" s="375"/>
      <c r="E99" s="376" t="s">
        <v>245</v>
      </c>
      <c r="F99" s="377"/>
      <c r="G99" s="309"/>
      <c r="H99" s="216"/>
    </row>
    <row r="100" spans="2:8" s="213" customFormat="1" ht="62.45" customHeight="1" x14ac:dyDescent="0.25">
      <c r="B100" s="312">
        <v>3</v>
      </c>
      <c r="C100" s="379" t="s">
        <v>44</v>
      </c>
      <c r="D100" s="375"/>
      <c r="E100" s="376" t="s">
        <v>246</v>
      </c>
      <c r="F100" s="377"/>
      <c r="G100" s="309"/>
      <c r="H100" s="216"/>
    </row>
    <row r="101" spans="2:8" s="213" customFormat="1" ht="38.450000000000003" customHeight="1" x14ac:dyDescent="0.25">
      <c r="B101" s="312">
        <v>3</v>
      </c>
      <c r="C101" s="379" t="s">
        <v>221</v>
      </c>
      <c r="D101" s="375"/>
      <c r="E101" s="376" t="s">
        <v>222</v>
      </c>
      <c r="F101" s="377"/>
      <c r="G101" s="309"/>
      <c r="H101" s="216"/>
    </row>
    <row r="102" spans="2:8" ht="59.25" customHeight="1" x14ac:dyDescent="0.25">
      <c r="B102" s="313">
        <v>5</v>
      </c>
      <c r="C102" s="378" t="s">
        <v>155</v>
      </c>
      <c r="D102" s="379"/>
      <c r="E102" s="376" t="s">
        <v>241</v>
      </c>
      <c r="F102" s="377"/>
      <c r="G102" s="301"/>
      <c r="H102" s="297"/>
    </row>
    <row r="103" spans="2:8" ht="59.25" customHeight="1" x14ac:dyDescent="0.25">
      <c r="B103" s="313">
        <v>5</v>
      </c>
      <c r="C103" s="378" t="s">
        <v>70</v>
      </c>
      <c r="D103" s="379"/>
      <c r="E103" s="376" t="s">
        <v>223</v>
      </c>
      <c r="F103" s="377"/>
      <c r="G103" s="301"/>
      <c r="H103" s="297"/>
    </row>
    <row r="104" spans="2:8" ht="59.25" customHeight="1" x14ac:dyDescent="0.25">
      <c r="B104" s="313">
        <v>5</v>
      </c>
      <c r="C104" s="378" t="s">
        <v>71</v>
      </c>
      <c r="D104" s="379"/>
      <c r="E104" s="376" t="s">
        <v>225</v>
      </c>
      <c r="F104" s="377"/>
      <c r="G104" s="301"/>
      <c r="H104" s="297"/>
    </row>
    <row r="105" spans="2:8" ht="59.25" customHeight="1" x14ac:dyDescent="0.25">
      <c r="B105" s="313">
        <v>5</v>
      </c>
      <c r="C105" s="378" t="s">
        <v>94</v>
      </c>
      <c r="D105" s="379"/>
      <c r="E105" s="376" t="s">
        <v>225</v>
      </c>
      <c r="F105" s="377"/>
      <c r="G105" s="301"/>
      <c r="H105" s="297"/>
    </row>
    <row r="106" spans="2:8" ht="47.45" customHeight="1" x14ac:dyDescent="0.25">
      <c r="B106" s="313">
        <v>5</v>
      </c>
      <c r="C106" s="378" t="s">
        <v>72</v>
      </c>
      <c r="D106" s="379"/>
      <c r="E106" s="376" t="s">
        <v>226</v>
      </c>
      <c r="F106" s="377"/>
      <c r="G106" s="301"/>
      <c r="H106" s="297"/>
    </row>
    <row r="107" spans="2:8" ht="45.6" customHeight="1" x14ac:dyDescent="0.25">
      <c r="B107" s="313">
        <v>5</v>
      </c>
      <c r="C107" s="378" t="s">
        <v>73</v>
      </c>
      <c r="D107" s="379"/>
      <c r="E107" s="376" t="s">
        <v>224</v>
      </c>
      <c r="F107" s="377"/>
      <c r="G107" s="301"/>
      <c r="H107" s="297"/>
    </row>
    <row r="108" spans="2:8" ht="32.450000000000003" customHeight="1" x14ac:dyDescent="0.25">
      <c r="B108" s="313">
        <v>5</v>
      </c>
      <c r="C108" s="378" t="s">
        <v>89</v>
      </c>
      <c r="D108" s="379"/>
      <c r="E108" s="376" t="s">
        <v>229</v>
      </c>
      <c r="F108" s="377"/>
      <c r="G108" s="301"/>
      <c r="H108" s="297"/>
    </row>
    <row r="109" spans="2:8" ht="33.6" customHeight="1" x14ac:dyDescent="0.25">
      <c r="B109" s="313">
        <v>5</v>
      </c>
      <c r="C109" s="378" t="s">
        <v>93</v>
      </c>
      <c r="D109" s="379"/>
      <c r="E109" s="376" t="s">
        <v>227</v>
      </c>
      <c r="F109" s="377"/>
      <c r="G109" s="301"/>
      <c r="H109" s="297"/>
    </row>
    <row r="110" spans="2:8" ht="33.6" customHeight="1" x14ac:dyDescent="0.25">
      <c r="B110" s="313">
        <v>5</v>
      </c>
      <c r="C110" s="378" t="s">
        <v>97</v>
      </c>
      <c r="D110" s="379"/>
      <c r="E110" s="376" t="s">
        <v>228</v>
      </c>
      <c r="F110" s="377"/>
      <c r="G110" s="301"/>
      <c r="H110" s="297"/>
    </row>
    <row r="111" spans="2:8" x14ac:dyDescent="0.25">
      <c r="B111" s="313">
        <v>5</v>
      </c>
      <c r="C111" s="378" t="s">
        <v>10</v>
      </c>
      <c r="D111" s="379"/>
      <c r="E111" s="376" t="s">
        <v>183</v>
      </c>
      <c r="F111" s="377"/>
      <c r="G111" s="301"/>
      <c r="H111" s="297"/>
    </row>
    <row r="112" spans="2:8" ht="24.95" customHeight="1" x14ac:dyDescent="0.25">
      <c r="B112" s="313">
        <v>8</v>
      </c>
      <c r="C112" s="378" t="s">
        <v>104</v>
      </c>
      <c r="D112" s="379"/>
      <c r="E112" s="376" t="s">
        <v>230</v>
      </c>
      <c r="F112" s="377"/>
      <c r="G112" s="301"/>
      <c r="H112" s="297"/>
    </row>
    <row r="113" spans="2:8" ht="46.5" customHeight="1" x14ac:dyDescent="0.25">
      <c r="B113" s="313">
        <v>8</v>
      </c>
      <c r="C113" s="378" t="s">
        <v>105</v>
      </c>
      <c r="D113" s="379"/>
      <c r="E113" s="376" t="s">
        <v>231</v>
      </c>
      <c r="F113" s="377"/>
      <c r="G113" s="301"/>
      <c r="H113" s="297"/>
    </row>
    <row r="114" spans="2:8" ht="46.5" customHeight="1" x14ac:dyDescent="0.25">
      <c r="B114" s="313">
        <v>8</v>
      </c>
      <c r="C114" s="378" t="s">
        <v>158</v>
      </c>
      <c r="D114" s="379"/>
      <c r="E114" s="376" t="s">
        <v>232</v>
      </c>
      <c r="F114" s="377"/>
      <c r="G114" s="301"/>
      <c r="H114" s="297"/>
    </row>
    <row r="115" spans="2:8" s="213" customFormat="1" ht="82.5" customHeight="1" x14ac:dyDescent="0.25">
      <c r="B115" s="312">
        <v>8</v>
      </c>
      <c r="C115" s="378" t="s">
        <v>233</v>
      </c>
      <c r="D115" s="379"/>
      <c r="E115" s="376" t="s">
        <v>172</v>
      </c>
      <c r="F115" s="377"/>
      <c r="G115" s="309"/>
      <c r="H115" s="216"/>
    </row>
    <row r="116" spans="2:8" s="213" customFormat="1" ht="33.950000000000003" customHeight="1" x14ac:dyDescent="0.25">
      <c r="B116" s="312">
        <v>8</v>
      </c>
      <c r="C116" s="378" t="s">
        <v>130</v>
      </c>
      <c r="D116" s="379"/>
      <c r="E116" s="376" t="s">
        <v>235</v>
      </c>
      <c r="F116" s="377"/>
      <c r="G116" s="309"/>
      <c r="H116" s="216"/>
    </row>
    <row r="117" spans="2:8" s="213" customFormat="1" ht="33.950000000000003" customHeight="1" x14ac:dyDescent="0.25">
      <c r="B117" s="312">
        <v>8</v>
      </c>
      <c r="C117" s="378" t="s">
        <v>236</v>
      </c>
      <c r="D117" s="379"/>
      <c r="E117" s="376" t="s">
        <v>237</v>
      </c>
      <c r="F117" s="377"/>
      <c r="G117" s="309"/>
      <c r="H117" s="216"/>
    </row>
    <row r="118" spans="2:8" s="213" customFormat="1" ht="33.950000000000003" customHeight="1" x14ac:dyDescent="0.25">
      <c r="B118" s="312">
        <v>8</v>
      </c>
      <c r="C118" s="378" t="s">
        <v>238</v>
      </c>
      <c r="D118" s="379"/>
      <c r="E118" s="376" t="s">
        <v>239</v>
      </c>
      <c r="F118" s="377"/>
      <c r="G118" s="309"/>
      <c r="H118" s="216"/>
    </row>
    <row r="119" spans="2:8" s="213" customFormat="1" ht="46.5" customHeight="1" x14ac:dyDescent="0.25">
      <c r="B119" s="312">
        <v>8</v>
      </c>
      <c r="C119" s="378" t="s">
        <v>112</v>
      </c>
      <c r="D119" s="379"/>
      <c r="E119" s="376" t="s">
        <v>234</v>
      </c>
      <c r="F119" s="377"/>
      <c r="G119" s="309"/>
      <c r="H119" s="216"/>
    </row>
    <row r="120" spans="2:8" ht="6.75" customHeight="1" thickBot="1" x14ac:dyDescent="0.3">
      <c r="B120" s="296"/>
      <c r="C120" s="380"/>
      <c r="D120" s="381"/>
      <c r="E120" s="382"/>
      <c r="F120" s="383"/>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255</v>
      </c>
    </row>
    <row r="127" spans="2:8" ht="48" customHeight="1" x14ac:dyDescent="0.25">
      <c r="B127" s="396" t="s">
        <v>256</v>
      </c>
      <c r="C127" s="396"/>
    </row>
    <row r="128" spans="2:8" x14ac:dyDescent="0.25">
      <c r="B128" s="397">
        <v>44342</v>
      </c>
      <c r="C128" s="397"/>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10" zoomScale="84" zoomScaleNormal="84" workbookViewId="0">
      <pane xSplit="2" topLeftCell="D1" activePane="topRight" state="frozen"/>
      <selection pane="topRight" activeCell="B13" sqref="B13"/>
    </sheetView>
  </sheetViews>
  <sheetFormatPr baseColWidth="10" defaultColWidth="11.42578125" defaultRowHeight="14.25" x14ac:dyDescent="0.25"/>
  <cols>
    <col min="1" max="1" width="21.42578125" style="10" customWidth="1"/>
    <col min="2" max="2" width="30.5703125" style="10" customWidth="1"/>
    <col min="3" max="3" width="39.140625" style="10" customWidth="1"/>
    <col min="4" max="4" width="39.285156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401"/>
      <c r="B1" s="400" t="s">
        <v>11</v>
      </c>
      <c r="C1" s="257" t="s">
        <v>113</v>
      </c>
      <c r="D1" s="257"/>
      <c r="G1" s="182"/>
      <c r="H1" s="182"/>
      <c r="I1" s="182"/>
    </row>
    <row r="2" spans="1:9" s="9" customFormat="1" ht="37.5" customHeight="1" x14ac:dyDescent="0.2">
      <c r="A2" s="401"/>
      <c r="B2" s="400"/>
      <c r="C2" s="257" t="s">
        <v>114</v>
      </c>
      <c r="D2" s="258"/>
      <c r="G2" s="182"/>
      <c r="H2" s="182"/>
      <c r="I2" s="182"/>
    </row>
    <row r="3" spans="1:9" s="9" customFormat="1" ht="3.95" customHeight="1" x14ac:dyDescent="0.2">
      <c r="A3" s="254"/>
      <c r="B3" s="254"/>
      <c r="C3" s="255"/>
      <c r="D3" s="256"/>
      <c r="G3" s="182"/>
      <c r="H3" s="182"/>
      <c r="I3" s="182"/>
    </row>
    <row r="4" spans="1:9" ht="27" customHeight="1" x14ac:dyDescent="0.25">
      <c r="A4" s="19" t="s">
        <v>139</v>
      </c>
      <c r="B4" s="253" t="s">
        <v>263</v>
      </c>
      <c r="C4" s="19" t="s">
        <v>137</v>
      </c>
      <c r="D4" s="399" t="s">
        <v>315</v>
      </c>
      <c r="E4" s="399"/>
      <c r="F4" s="168" t="s">
        <v>187</v>
      </c>
      <c r="G4" s="165">
        <v>44866</v>
      </c>
    </row>
    <row r="5" spans="1:9" ht="75" customHeight="1" x14ac:dyDescent="0.25">
      <c r="A5" s="19" t="s">
        <v>138</v>
      </c>
      <c r="B5" s="402" t="s">
        <v>265</v>
      </c>
      <c r="C5" s="402"/>
      <c r="D5" s="166" t="s">
        <v>186</v>
      </c>
      <c r="E5" s="165"/>
      <c r="F5" s="161" t="s">
        <v>91</v>
      </c>
      <c r="G5" s="165"/>
    </row>
    <row r="6" spans="1:9" ht="15" x14ac:dyDescent="0.25">
      <c r="A6" s="248"/>
      <c r="B6" s="250"/>
      <c r="C6" s="250"/>
      <c r="D6" s="251"/>
      <c r="E6" s="252"/>
      <c r="F6" s="249"/>
      <c r="G6" s="252"/>
    </row>
    <row r="7" spans="1:9" ht="21" customHeight="1" x14ac:dyDescent="0.25">
      <c r="A7" s="398" t="s">
        <v>203</v>
      </c>
      <c r="B7" s="398" t="s">
        <v>58</v>
      </c>
      <c r="C7" s="398" t="s">
        <v>119</v>
      </c>
      <c r="D7" s="398" t="s">
        <v>118</v>
      </c>
      <c r="E7" s="398" t="s">
        <v>30</v>
      </c>
      <c r="F7" s="398" t="s">
        <v>31</v>
      </c>
      <c r="G7" s="398"/>
    </row>
    <row r="8" spans="1:9" ht="42" customHeight="1" x14ac:dyDescent="0.25">
      <c r="A8" s="398"/>
      <c r="B8" s="398"/>
      <c r="C8" s="398"/>
      <c r="D8" s="398"/>
      <c r="E8" s="398"/>
      <c r="F8" s="161" t="s">
        <v>8</v>
      </c>
      <c r="G8" s="161" t="s">
        <v>148</v>
      </c>
      <c r="H8" s="161" t="s">
        <v>149</v>
      </c>
      <c r="I8" s="161" t="s">
        <v>147</v>
      </c>
    </row>
    <row r="9" spans="1:9" s="11" customFormat="1" ht="142.5" x14ac:dyDescent="0.25">
      <c r="A9" s="2" t="s">
        <v>276</v>
      </c>
      <c r="B9" s="2" t="s">
        <v>121</v>
      </c>
      <c r="C9" s="2" t="s">
        <v>266</v>
      </c>
      <c r="D9" s="2" t="s">
        <v>267</v>
      </c>
      <c r="E9" s="167" t="str">
        <f>+CONCATENATE(B9," ",C9," ",D9)</f>
        <v>Posibilidad de pérdida Reputacional  por traslados entre áreas de equipos y bienes sin reporte a activos fijos, debido a diferentes causas como: salto del debido proceso, insuficiente interrelación de procesos, desconocimiento de procedimientos internos, ausencia de control y supervisión, insuficiente compromiso por parte del responsable de inventarios.</v>
      </c>
      <c r="F9" s="3" t="s">
        <v>140</v>
      </c>
      <c r="G9" s="3"/>
      <c r="H9" s="183" t="str">
        <f>+IF(F9='11 FORMULAS'!$B$4,'11 FORMULAS'!$C$4,IF(F9='11 FORMULAS'!$B$6,'11 FORMULAS'!$C$6,IF(F9='11 FORMULAS'!$B$8,'11 FORMULAS'!$C$8,IF(F9='11 FORMULAS'!$B$10,'11 FORMULAS'!$C$10,""))))</f>
        <v>Procesos</v>
      </c>
      <c r="I9" s="183" t="str">
        <f>+G9&amp;H9</f>
        <v>Procesos</v>
      </c>
    </row>
    <row r="10" spans="1:9" s="11" customFormat="1" ht="99.75" x14ac:dyDescent="0.25">
      <c r="A10" s="2" t="s">
        <v>277</v>
      </c>
      <c r="B10" s="2" t="s">
        <v>122</v>
      </c>
      <c r="C10" s="2" t="s">
        <v>268</v>
      </c>
      <c r="D10" s="2" t="s">
        <v>269</v>
      </c>
      <c r="E10" s="167" t="str">
        <f t="shared" ref="E10:E28" si="0">+CONCATENATE(B10," ",C10," ",D10)</f>
        <v>Posibilidad de pérdida Económica y Reputacional por contaminación cruzada y ausencia de espacios de almacenamiento por bienes dados de baja en trámite, debido a proceso administrativo legal lento y ausencia de espacios de bodegaje adecuados.</v>
      </c>
      <c r="F10" s="3" t="s">
        <v>140</v>
      </c>
      <c r="G10" s="3"/>
      <c r="H10" s="183" t="str">
        <f>+IF(F10='11 FORMULAS'!$B$4,'11 FORMULAS'!$C$4,IF(F10='11 FORMULAS'!$B$6,'11 FORMULAS'!$C$6,IF(F10='11 FORMULAS'!$B$8,'11 FORMULAS'!$C$8,IF(F10='11 FORMULAS'!$B$10,'11 FORMULAS'!$C$10,""))))</f>
        <v>Procesos</v>
      </c>
      <c r="I10" s="183" t="str">
        <f t="shared" ref="I10:I28" si="1">+G10&amp;H10</f>
        <v>Procesos</v>
      </c>
    </row>
    <row r="11" spans="1:9" ht="57" x14ac:dyDescent="0.25">
      <c r="A11" s="2" t="s">
        <v>278</v>
      </c>
      <c r="B11" s="2" t="s">
        <v>121</v>
      </c>
      <c r="C11" s="2" t="s">
        <v>270</v>
      </c>
      <c r="D11" s="2" t="s">
        <v>271</v>
      </c>
      <c r="E11" s="167" t="str">
        <f t="shared" si="0"/>
        <v>Posibilidad de pérdida Reputacional  por equipos externos en el hospital sin monitoreo de activos fijos, debido a equipos de terceros y comodatos.</v>
      </c>
      <c r="F11" s="3" t="s">
        <v>140</v>
      </c>
      <c r="G11" s="3"/>
      <c r="H11" s="183" t="str">
        <f>+IF(F11='11 FORMULAS'!$B$4,'11 FORMULAS'!$C$4,IF(F11='11 FORMULAS'!$B$6,'11 FORMULAS'!$C$6,IF(F11='11 FORMULAS'!$B$8,'11 FORMULAS'!$C$8,IF(F11='11 FORMULAS'!$B$10,'11 FORMULAS'!$C$10,""))))</f>
        <v>Procesos</v>
      </c>
      <c r="I11" s="183" t="str">
        <f t="shared" si="1"/>
        <v>Procesos</v>
      </c>
    </row>
    <row r="12" spans="1:9" ht="57" x14ac:dyDescent="0.25">
      <c r="A12" s="2" t="s">
        <v>279</v>
      </c>
      <c r="B12" s="2" t="s">
        <v>122</v>
      </c>
      <c r="C12" s="2" t="s">
        <v>364</v>
      </c>
      <c r="D12" s="2" t="s">
        <v>272</v>
      </c>
      <c r="E12" s="167" t="str">
        <f t="shared" si="0"/>
        <v>Posibilidad de pérdida Económica y Reputacional por falta de insumos para lavado de ropa sucia hospitalaria  debido a demoras en la planificación y contratación.</v>
      </c>
      <c r="F12" s="3" t="s">
        <v>140</v>
      </c>
      <c r="G12" s="3"/>
      <c r="H12" s="183" t="str">
        <f>+IF(F12='11 FORMULAS'!$B$4,'11 FORMULAS'!$C$4,IF(F12='11 FORMULAS'!$B$6,'11 FORMULAS'!$C$6,IF(F12='11 FORMULAS'!$B$8,'11 FORMULAS'!$C$8,IF(F12='11 FORMULAS'!$B$10,'11 FORMULAS'!$C$10,""))))</f>
        <v>Procesos</v>
      </c>
      <c r="I12" s="183" t="str">
        <f t="shared" si="1"/>
        <v>Procesos</v>
      </c>
    </row>
    <row r="13" spans="1:9" ht="85.5" x14ac:dyDescent="0.25">
      <c r="A13" s="2" t="s">
        <v>280</v>
      </c>
      <c r="B13" s="2" t="s">
        <v>122</v>
      </c>
      <c r="C13" s="2" t="s">
        <v>273</v>
      </c>
      <c r="D13" s="2" t="s">
        <v>365</v>
      </c>
      <c r="E13" s="167" t="str">
        <f t="shared" si="0"/>
        <v>Posibilidad de pérdida Económica y Reputacional  por falta de ropa hospitalaria, debido a demoras injustificadas en procesos de contratación, deterioro de ropa hospitalaria por insumos, daño de los equipos de lavado y secado</v>
      </c>
      <c r="F13" s="3" t="s">
        <v>140</v>
      </c>
      <c r="G13" s="3"/>
      <c r="H13" s="183" t="str">
        <f>+IF(F13='11 FORMULAS'!$B$4,'11 FORMULAS'!$C$4,IF(F13='11 FORMULAS'!$B$6,'11 FORMULAS'!$C$6,IF(F13='11 FORMULAS'!$B$8,'11 FORMULAS'!$C$8,IF(F13='11 FORMULAS'!$B$10,'11 FORMULAS'!$C$10,""))))</f>
        <v>Procesos</v>
      </c>
      <c r="I13" s="183" t="str">
        <f t="shared" si="1"/>
        <v>Procesos</v>
      </c>
    </row>
    <row r="14" spans="1:9" ht="85.5" x14ac:dyDescent="0.25">
      <c r="A14" s="2" t="s">
        <v>281</v>
      </c>
      <c r="B14" s="2" t="s">
        <v>122</v>
      </c>
      <c r="C14" s="2" t="s">
        <v>274</v>
      </c>
      <c r="D14" s="2" t="s">
        <v>275</v>
      </c>
      <c r="E14" s="167" t="str">
        <f t="shared" si="0"/>
        <v>Posibilidad de pérdida Económica y Reputacional por inexistencia o insuficiencia de personal de vigilancia, debido a incumplimiento de requisitos para ser contratado y fallas en la planificación de contratación</v>
      </c>
      <c r="F14" s="3" t="s">
        <v>140</v>
      </c>
      <c r="G14" s="3"/>
      <c r="H14" s="183" t="str">
        <f>+IF(F14='11 FORMULAS'!$B$4,'11 FORMULAS'!$C$4,IF(F14='11 FORMULAS'!$B$6,'11 FORMULAS'!$C$6,IF(F14='11 FORMULAS'!$B$8,'11 FORMULAS'!$C$8,IF(F14='11 FORMULAS'!$B$10,'11 FORMULAS'!$C$10,""))))</f>
        <v>Procesos</v>
      </c>
      <c r="I14" s="183" t="str">
        <f t="shared" si="1"/>
        <v>Procesos</v>
      </c>
    </row>
    <row r="15" spans="1:9" ht="99.75" x14ac:dyDescent="0.25">
      <c r="A15" s="2" t="s">
        <v>282</v>
      </c>
      <c r="B15" s="2" t="s">
        <v>121</v>
      </c>
      <c r="C15" s="2" t="s">
        <v>286</v>
      </c>
      <c r="D15" s="2" t="s">
        <v>287</v>
      </c>
      <c r="E15" s="167" t="str">
        <f t="shared" si="0"/>
        <v>Posibilidad de pérdida Reputacional por ineficiente funcionamiento de cámaras de seguridad, debido a fallas de equipos CCTV, insuficiencia de equipos para cubrir todas las áreas del hospital y ausencia de personal idóneo para su manejo y seguimiento</v>
      </c>
      <c r="F15" s="3" t="s">
        <v>140</v>
      </c>
      <c r="G15" s="3"/>
      <c r="H15" s="183" t="str">
        <f>+IF(F15='11 FORMULAS'!$B$4,'11 FORMULAS'!$C$4,IF(F15='11 FORMULAS'!$B$6,'11 FORMULAS'!$C$6,IF(F15='11 FORMULAS'!$B$8,'11 FORMULAS'!$C$8,IF(F15='11 FORMULAS'!$B$10,'11 FORMULAS'!$C$10,""))))</f>
        <v>Procesos</v>
      </c>
      <c r="I15" s="183" t="str">
        <f t="shared" si="1"/>
        <v>Procesos</v>
      </c>
    </row>
    <row r="16" spans="1:9" ht="85.5" x14ac:dyDescent="0.25">
      <c r="A16" s="2" t="s">
        <v>283</v>
      </c>
      <c r="B16" s="2" t="s">
        <v>122</v>
      </c>
      <c r="C16" s="2" t="s">
        <v>288</v>
      </c>
      <c r="D16" s="2" t="s">
        <v>289</v>
      </c>
      <c r="E16" s="167" t="str">
        <f t="shared" si="0"/>
        <v>Posibilidad de pérdida Económica y Reputacional por ausencia en el mantenimiento de los vehículos, seguros (SOAT) y legalidades, debido a inadecuada supervisión y ausencia de contrato pertinente y planificación</v>
      </c>
      <c r="F16" s="3" t="s">
        <v>140</v>
      </c>
      <c r="G16" s="3"/>
      <c r="H16" s="183" t="str">
        <f>+IF(F16='11 FORMULAS'!$B$4,'11 FORMULAS'!$C$4,IF(F16='11 FORMULAS'!$B$6,'11 FORMULAS'!$C$6,IF(F16='11 FORMULAS'!$B$8,'11 FORMULAS'!$C$8,IF(F16='11 FORMULAS'!$B$10,'11 FORMULAS'!$C$10,""))))</f>
        <v>Procesos</v>
      </c>
      <c r="I16" s="183" t="str">
        <f t="shared" si="1"/>
        <v>Procesos</v>
      </c>
    </row>
    <row r="17" spans="1:9" s="12" customFormat="1" ht="71.25" x14ac:dyDescent="0.25">
      <c r="A17" s="2" t="s">
        <v>284</v>
      </c>
      <c r="B17" s="2" t="s">
        <v>121</v>
      </c>
      <c r="C17" s="2" t="s">
        <v>290</v>
      </c>
      <c r="D17" s="2" t="s">
        <v>291</v>
      </c>
      <c r="E17" s="167" t="str">
        <f t="shared" si="0"/>
        <v>Posibilidad de pérdida Reputacional por ingenieros sin certificación INVIMA, debido a incumplimiento de requisitos legales, insuficiente revisión documental de hojas de vida e idoneidad.</v>
      </c>
      <c r="F17" s="3" t="s">
        <v>140</v>
      </c>
      <c r="G17" s="3"/>
      <c r="H17" s="183" t="str">
        <f>+IF(F17='11 FORMULAS'!$B$4,'11 FORMULAS'!$C$4,IF(F17='11 FORMULAS'!$B$6,'11 FORMULAS'!$C$6,IF(F17='11 FORMULAS'!$B$8,'11 FORMULAS'!$C$8,IF(F17='11 FORMULAS'!$B$10,'11 FORMULAS'!$C$10,""))))</f>
        <v>Procesos</v>
      </c>
      <c r="I17" s="183" t="str">
        <f t="shared" si="1"/>
        <v>Procesos</v>
      </c>
    </row>
    <row r="18" spans="1:9" s="12" customFormat="1" ht="85.5" x14ac:dyDescent="0.25">
      <c r="A18" s="2" t="s">
        <v>285</v>
      </c>
      <c r="B18" s="2" t="s">
        <v>122</v>
      </c>
      <c r="C18" s="2" t="s">
        <v>292</v>
      </c>
      <c r="D18" s="2" t="s">
        <v>293</v>
      </c>
      <c r="E18" s="167" t="str">
        <f t="shared" si="0"/>
        <v>Posibilidad de pérdida Económica y Reputacional por incumplimiento en cronograma de mantenimiento preventivo, debido a deficiencia en la supervisión del contrato y disponibilidad de equipos (conectados a pacientes)</v>
      </c>
      <c r="F18" s="3" t="s">
        <v>140</v>
      </c>
      <c r="G18" s="3"/>
      <c r="H18" s="183" t="str">
        <f>+IF(F18='11 FORMULAS'!$B$4,'11 FORMULAS'!$C$4,IF(F18='11 FORMULAS'!$B$6,'11 FORMULAS'!$C$6,IF(F18='11 FORMULAS'!$B$8,'11 FORMULAS'!$C$8,IF(F18='11 FORMULAS'!$B$10,'11 FORMULAS'!$C$10,""))))</f>
        <v>Procesos</v>
      </c>
      <c r="I18" s="183" t="str">
        <f t="shared" si="1"/>
        <v>Procesos</v>
      </c>
    </row>
    <row r="19" spans="1:9" s="12" customFormat="1" ht="85.5" x14ac:dyDescent="0.25">
      <c r="A19" s="2" t="s">
        <v>294</v>
      </c>
      <c r="B19" s="2" t="s">
        <v>121</v>
      </c>
      <c r="C19" s="2" t="s">
        <v>301</v>
      </c>
      <c r="D19" s="2" t="s">
        <v>302</v>
      </c>
      <c r="E19" s="167" t="str">
        <f t="shared" si="0"/>
        <v>Posibilidad de pérdida Reputacional por equipos sin calibración,  debido a inexistencia de contrato de calibración, equipos de terceros no informado, caída e ingreso de equipo no informada, equipos no encontrados en el servicio</v>
      </c>
      <c r="F19" s="3" t="s">
        <v>140</v>
      </c>
      <c r="G19" s="3"/>
      <c r="H19" s="183" t="str">
        <f>+IF(F19='11 FORMULAS'!$B$4,'11 FORMULAS'!$C$4,IF(F19='11 FORMULAS'!$B$6,'11 FORMULAS'!$C$6,IF(F19='11 FORMULAS'!$B$8,'11 FORMULAS'!$C$8,IF(F19='11 FORMULAS'!$B$10,'11 FORMULAS'!$C$10,""))))</f>
        <v>Procesos</v>
      </c>
      <c r="I19" s="183" t="str">
        <f t="shared" si="1"/>
        <v>Procesos</v>
      </c>
    </row>
    <row r="20" spans="1:9" s="12" customFormat="1" ht="71.25" x14ac:dyDescent="0.25">
      <c r="A20" s="2" t="s">
        <v>295</v>
      </c>
      <c r="B20" s="2" t="s">
        <v>122</v>
      </c>
      <c r="C20" s="2" t="s">
        <v>303</v>
      </c>
      <c r="D20" s="2" t="s">
        <v>304</v>
      </c>
      <c r="E20" s="167" t="str">
        <f t="shared" si="0"/>
        <v>Posibilidad de pérdida Económica y Reputacional por uso de equipos sin cumplimiento de decreto 4725 de 2005, debido a contratación con incumplimiento de ley, equipos de terceros, comodatos.</v>
      </c>
      <c r="F20" s="3" t="s">
        <v>140</v>
      </c>
      <c r="G20" s="3"/>
      <c r="H20" s="183" t="str">
        <f>+IF(F20='11 FORMULAS'!$B$4,'11 FORMULAS'!$C$4,IF(F20='11 FORMULAS'!$B$6,'11 FORMULAS'!$C$6,IF(F20='11 FORMULAS'!$B$8,'11 FORMULAS'!$C$8,IF(F20='11 FORMULAS'!$B$10,'11 FORMULAS'!$C$10,""))))</f>
        <v>Procesos</v>
      </c>
      <c r="I20" s="183" t="str">
        <f t="shared" si="1"/>
        <v>Procesos</v>
      </c>
    </row>
    <row r="21" spans="1:9" s="12" customFormat="1" ht="114" x14ac:dyDescent="0.25">
      <c r="A21" s="2" t="s">
        <v>296</v>
      </c>
      <c r="B21" s="2" t="s">
        <v>121</v>
      </c>
      <c r="C21" s="2" t="s">
        <v>305</v>
      </c>
      <c r="D21" s="2" t="s">
        <v>306</v>
      </c>
      <c r="E21" s="167" t="str">
        <f t="shared" si="0"/>
        <v>Posibilidad de pérdida Reputacional por inexistencia de insumos para despacho en áreas administrativas y asistenciales, debido a incremento de la demanda, ausencia de planeación en áreas y legalización inoportuna de contratos para el ingreso de mercancía a almacén y el trámite de despachos a las áreas</v>
      </c>
      <c r="F21" s="3" t="s">
        <v>140</v>
      </c>
      <c r="G21" s="3"/>
      <c r="H21" s="183" t="str">
        <f>+IF(F21='11 FORMULAS'!$B$4,'11 FORMULAS'!$C$4,IF(F21='11 FORMULAS'!$B$6,'11 FORMULAS'!$C$6,IF(F21='11 FORMULAS'!$B$8,'11 FORMULAS'!$C$8,IF(F21='11 FORMULAS'!$B$10,'11 FORMULAS'!$C$10,""))))</f>
        <v>Procesos</v>
      </c>
      <c r="I21" s="183" t="str">
        <f t="shared" si="1"/>
        <v>Procesos</v>
      </c>
    </row>
    <row r="22" spans="1:9" s="12" customFormat="1" ht="99.75" x14ac:dyDescent="0.25">
      <c r="A22" s="2" t="s">
        <v>297</v>
      </c>
      <c r="B22" s="2" t="s">
        <v>121</v>
      </c>
      <c r="C22" s="2" t="s">
        <v>307</v>
      </c>
      <c r="D22" s="2" t="s">
        <v>308</v>
      </c>
      <c r="E22" s="167" t="str">
        <f t="shared" si="0"/>
        <v>Posibilidad de pérdida Reputacional por ingreso de bienes sin notificación a almacén, debido a salto del debido proceso, debilidades en la interrelación de procesos, desconocimiento de procedimientos internos, fallas en el control y supervisión de los contratos y órdenes de compra</v>
      </c>
      <c r="F22" s="3" t="s">
        <v>140</v>
      </c>
      <c r="G22" s="3"/>
      <c r="H22" s="183" t="str">
        <f>+IF(F22='11 FORMULAS'!$B$4,'11 FORMULAS'!$C$4,IF(F22='11 FORMULAS'!$B$6,'11 FORMULAS'!$C$6,IF(F22='11 FORMULAS'!$B$8,'11 FORMULAS'!$C$8,IF(F22='11 FORMULAS'!$B$10,'11 FORMULAS'!$C$10,""))))</f>
        <v>Procesos</v>
      </c>
      <c r="I22" s="183" t="str">
        <f t="shared" si="1"/>
        <v>Procesos</v>
      </c>
    </row>
    <row r="23" spans="1:9" s="12" customFormat="1" ht="99.75" x14ac:dyDescent="0.25">
      <c r="A23" s="2" t="s">
        <v>298</v>
      </c>
      <c r="B23" s="2" t="s">
        <v>121</v>
      </c>
      <c r="C23" s="2" t="s">
        <v>309</v>
      </c>
      <c r="D23" s="2" t="s">
        <v>310</v>
      </c>
      <c r="E23" s="167" t="str">
        <f t="shared" si="0"/>
        <v>Posibilidad de pérdida Reputacional por ausencia de espacio físico adecuado para el almacenamiento de mercancía, debido a improvisación de espacios extras para almacenito (Bunquer) y ausencia de espacio adecuado para recepción y adecuación e instalación de equipos.</v>
      </c>
      <c r="F23" s="3" t="s">
        <v>140</v>
      </c>
      <c r="G23" s="3"/>
      <c r="H23" s="183" t="str">
        <f>+IF(F23='11 FORMULAS'!$B$4,'11 FORMULAS'!$C$4,IF(F23='11 FORMULAS'!$B$6,'11 FORMULAS'!$C$6,IF(F23='11 FORMULAS'!$B$8,'11 FORMULAS'!$C$8,IF(F23='11 FORMULAS'!$B$10,'11 FORMULAS'!$C$10,""))))</f>
        <v>Procesos</v>
      </c>
      <c r="I23" s="183" t="str">
        <f t="shared" si="1"/>
        <v>Procesos</v>
      </c>
    </row>
    <row r="24" spans="1:9" s="12" customFormat="1" ht="114" x14ac:dyDescent="0.25">
      <c r="A24" s="2" t="s">
        <v>299</v>
      </c>
      <c r="B24" s="2" t="s">
        <v>121</v>
      </c>
      <c r="C24" s="2" t="s">
        <v>311</v>
      </c>
      <c r="D24" s="2" t="s">
        <v>312</v>
      </c>
      <c r="E24" s="167" t="str">
        <f t="shared" si="0"/>
        <v>Posibilidad de pérdida Reputacional por ingreso de bienes posterior a la terminación de contrato, debido a sobre carga laboral y asignación de muchas supervisiones, deficiente supervisión al no detectarlo y solicitar prorroga de contrato, asignación de supervisión pero no entrega de documento por parte de contratación</v>
      </c>
      <c r="F24" s="3" t="s">
        <v>140</v>
      </c>
      <c r="G24" s="3"/>
      <c r="H24" s="183" t="str">
        <f>+IF(F24='11 FORMULAS'!$B$4,'11 FORMULAS'!$C$4,IF(F24='11 FORMULAS'!$B$6,'11 FORMULAS'!$C$6,IF(F24='11 FORMULAS'!$B$8,'11 FORMULAS'!$C$8,IF(F24='11 FORMULAS'!$B$10,'11 FORMULAS'!$C$10,""))))</f>
        <v>Procesos</v>
      </c>
      <c r="I24" s="183" t="str">
        <f t="shared" si="1"/>
        <v>Procesos</v>
      </c>
    </row>
    <row r="25" spans="1:9" s="12" customFormat="1" ht="99.75" x14ac:dyDescent="0.25">
      <c r="A25" s="2" t="s">
        <v>300</v>
      </c>
      <c r="B25" s="2" t="s">
        <v>122</v>
      </c>
      <c r="C25" s="2" t="s">
        <v>313</v>
      </c>
      <c r="D25" s="2" t="s">
        <v>314</v>
      </c>
      <c r="E25" s="167" t="str">
        <f t="shared" si="0"/>
        <v>Posibilidad de pérdida Económica y Reputacional por incumplimiento de normatividad ambiental aplicable a la organización, debido a desconocimiento de la normatividad ambiental aplicable a la organización, falta de recursos para cumplimiento a las exigencias ambientales.</v>
      </c>
      <c r="F25" s="3" t="s">
        <v>140</v>
      </c>
      <c r="G25" s="3"/>
      <c r="H25" s="183" t="str">
        <f>+IF(F25='11 FORMULAS'!$B$4,'11 FORMULAS'!$C$4,IF(F25='11 FORMULAS'!$B$6,'11 FORMULAS'!$C$6,IF(F25='11 FORMULAS'!$B$8,'11 FORMULAS'!$C$8,IF(F25='11 FORMULAS'!$B$10,'11 FORMULAS'!$C$10,""))))</f>
        <v>Procesos</v>
      </c>
      <c r="I25" s="183" t="str">
        <f t="shared" si="1"/>
        <v>Procesos</v>
      </c>
    </row>
    <row r="26" spans="1:9" s="12" customFormat="1" ht="15" x14ac:dyDescent="0.25">
      <c r="A26" s="2"/>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A5" sqref="A5"/>
    </sheetView>
  </sheetViews>
  <sheetFormatPr baseColWidth="10" defaultColWidth="14.28515625" defaultRowHeight="14.25" x14ac:dyDescent="0.25"/>
  <cols>
    <col min="1" max="1" width="15.42578125" style="10" customWidth="1"/>
    <col min="2" max="2" width="59.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10"/>
      <c r="B1" s="411"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10"/>
      <c r="B2" s="411"/>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139</v>
      </c>
      <c r="B4" s="412" t="str">
        <f>+IF('2 CONTEXTO E IDENTIFICACIÓN'!$B$4="","",'2 CONTEXTO E IDENTIFICACIÓN'!$B$4)</f>
        <v>HOSPITAL UNIVERSITARIO DEPARTAMENTAL DE NARIÑO</v>
      </c>
      <c r="C4" s="412"/>
      <c r="D4" s="412"/>
      <c r="E4" s="20"/>
      <c r="G4" s="244" t="str">
        <f>+'2 CONTEXTO E IDENTIFICACIÓN'!$D$5</f>
        <v>Vigencia del:</v>
      </c>
      <c r="H4" s="242" t="str">
        <f>+IF('2 CONTEXTO E IDENTIFICACIÓN'!$E$5="","",'2 CONTEXTO E IDENTIFICACIÓN'!$E$5)</f>
        <v/>
      </c>
      <c r="I4" s="243" t="s">
        <v>91</v>
      </c>
      <c r="J4" s="240" t="str">
        <f>+IF('2 CONTEXTO E IDENTIFICACIÓN'!$G$5="","",'2 CONTEXTO E IDENTIFICACIÓN'!$G$5)</f>
        <v/>
      </c>
      <c r="K4" s="20"/>
      <c r="L4" s="20"/>
      <c r="M4" s="225"/>
      <c r="N4" s="225"/>
      <c r="R4" s="190"/>
      <c r="S4" s="190"/>
    </row>
    <row r="5" spans="1:25" s="9" customFormat="1" ht="15.75" thickBot="1" x14ac:dyDescent="0.25">
      <c r="A5" s="19" t="s">
        <v>137</v>
      </c>
      <c r="B5" s="412" t="str">
        <f>+IF('2 CONTEXTO E IDENTIFICACIÓN'!$D$4="","",'2 CONTEXTO E IDENTIFICACIÓN'!$D$4)</f>
        <v>AMBIENTE FÍSICO</v>
      </c>
      <c r="C5" s="413"/>
      <c r="D5" s="413"/>
      <c r="E5" s="23"/>
      <c r="F5" s="23"/>
      <c r="R5" s="190"/>
      <c r="S5" s="190"/>
    </row>
    <row r="6" spans="1:25" s="9" customFormat="1" ht="15.75" thickBot="1" x14ac:dyDescent="0.25">
      <c r="A6" s="263"/>
      <c r="B6" s="264"/>
      <c r="C6" s="247"/>
      <c r="D6" s="247"/>
      <c r="E6" s="23"/>
      <c r="F6" s="23"/>
      <c r="G6" s="414" t="s">
        <v>56</v>
      </c>
      <c r="H6" s="415"/>
      <c r="I6" s="415"/>
      <c r="J6" s="415"/>
      <c r="K6" s="415"/>
      <c r="L6" s="415"/>
      <c r="M6" s="415"/>
      <c r="N6" s="416"/>
      <c r="R6" s="190"/>
      <c r="S6" s="190"/>
    </row>
    <row r="7" spans="1:25" s="26" customFormat="1" ht="14.1" customHeight="1" thickBot="1" x14ac:dyDescent="0.3">
      <c r="A7" s="24"/>
      <c r="B7" s="25"/>
      <c r="C7" s="414" t="s">
        <v>62</v>
      </c>
      <c r="D7" s="415"/>
      <c r="E7" s="415"/>
      <c r="F7" s="416"/>
      <c r="G7" s="417" t="s">
        <v>152</v>
      </c>
      <c r="H7" s="418"/>
      <c r="I7" s="419"/>
      <c r="J7" s="417" t="s">
        <v>44</v>
      </c>
      <c r="K7" s="418"/>
      <c r="L7" s="419"/>
      <c r="M7" s="417" t="s">
        <v>179</v>
      </c>
      <c r="N7" s="419"/>
      <c r="P7" s="406" t="s">
        <v>2</v>
      </c>
      <c r="Q7" s="407"/>
      <c r="R7" s="408"/>
      <c r="S7" s="408"/>
      <c r="T7" s="409"/>
      <c r="V7" s="403" t="s">
        <v>4</v>
      </c>
      <c r="W7" s="404"/>
      <c r="X7" s="404"/>
      <c r="Y7" s="405"/>
    </row>
    <row r="8" spans="1:25" s="164" customFormat="1" ht="57" x14ac:dyDescent="0.25">
      <c r="A8" s="206" t="s">
        <v>177</v>
      </c>
      <c r="B8" s="205" t="s">
        <v>176</v>
      </c>
      <c r="C8" s="221" t="s">
        <v>180</v>
      </c>
      <c r="D8" s="222" t="s">
        <v>33</v>
      </c>
      <c r="E8" s="223" t="s">
        <v>175</v>
      </c>
      <c r="F8" s="224" t="s">
        <v>178</v>
      </c>
      <c r="G8" s="195" t="s">
        <v>152</v>
      </c>
      <c r="H8" s="196" t="s">
        <v>244</v>
      </c>
      <c r="I8" s="199" t="s">
        <v>32</v>
      </c>
      <c r="J8" s="195" t="s">
        <v>44</v>
      </c>
      <c r="K8" s="196" t="s">
        <v>244</v>
      </c>
      <c r="L8" s="199" t="s">
        <v>32</v>
      </c>
      <c r="M8" s="195" t="s">
        <v>154</v>
      </c>
      <c r="N8" s="197" t="s">
        <v>153</v>
      </c>
      <c r="P8" s="28" t="s">
        <v>32</v>
      </c>
      <c r="Q8" s="29" t="s">
        <v>33</v>
      </c>
      <c r="R8" s="187" t="s">
        <v>151</v>
      </c>
      <c r="S8" s="187" t="s">
        <v>150</v>
      </c>
      <c r="T8" s="30" t="s">
        <v>34</v>
      </c>
      <c r="V8" s="28" t="s">
        <v>32</v>
      </c>
      <c r="W8" s="29" t="s">
        <v>43</v>
      </c>
      <c r="X8" s="29" t="s">
        <v>61</v>
      </c>
      <c r="Y8" s="30" t="s">
        <v>44</v>
      </c>
    </row>
    <row r="9" spans="1:25" ht="99.75" x14ac:dyDescent="0.25">
      <c r="A9" s="31" t="str">
        <f>'2 CONTEXTO E IDENTIFICACIÓN'!A9</f>
        <v>M1 - R1</v>
      </c>
      <c r="B9" s="217" t="str">
        <f>+'2 CONTEXTO E IDENTIFICACIÓN'!E9</f>
        <v>Posibilidad de pérdida Reputacional  por traslados entre áreas de equipos y bienes sin reporte a activos fijos, debido a diferentes causas como: salto del debido proceso, insuficiente interrelación de procesos, desconocimiento de procedimientos internos, ausencia de control y supervisión, insuficiente compromiso por parte del responsable de inventarios.</v>
      </c>
      <c r="C9" s="218">
        <v>4</v>
      </c>
      <c r="D9" s="191" t="str">
        <f t="shared" ref="D9:D28" si="0">+IF(C9="","",IF(C9&lt;=$S$9,$Q$9,IF(C9&lt;=$S$10,$Q$10,IF(C9&lt;=$S$11,$Q$11,IF(C9&lt;=$S$12,$Q$12,IF(C9&gt;=$R$13,$Q$13,""))))))</f>
        <v>La actividad que conlleva el riesgo se ejecuta de 3 a 24 veces por año</v>
      </c>
      <c r="E9" s="192">
        <f t="shared" ref="E9:E28" si="1">+IF(D9="","",IF(D9=$Q$9,$T$9,IF(D9=$Q$10,$T$10,IF(D9=$Q$11,$T$11,IF(D9=$Q$12,$T$12,IF(D9=$Q$13,$T$13))))))</f>
        <v>0.4</v>
      </c>
      <c r="F9" s="32" t="str">
        <f t="shared" ref="F9:F28" si="2">+IF(D9="","",IF(D9=$Q$9,$P$9,IF(D9=$Q$10,$P$10,IF(D9=$Q$11,$P$11,IF(D9=$Q$12,$P$12,IF(D9=$Q$13,$P$13))))))</f>
        <v>Baja</v>
      </c>
      <c r="G9" s="202" t="s">
        <v>63</v>
      </c>
      <c r="H9" s="194">
        <f>+IF(G9="","",IF(G9="N/A","",IF(OR(G9=$X$9,G9=$Y$9),$W$9,IF(OR(G9=$X$10,G9=$Y$10),$W$10,IF(OR(G9=$X$11,G9=$Y$11),$W$11,IF(OR(G9=$X$12,G9=$Y$12),$W$12,IF(OR(G9=$X$13,G9=$Y$13),$W$13)))))))</f>
        <v>0.2</v>
      </c>
      <c r="I9" s="200" t="str">
        <f t="shared" ref="I9:I28" si="3">+IF(G9="","",IF(G9="N/A","",IF(OR(G9=$X$9,G9=$Y$9),$V$9,IF(OR(G9=$X$10,G9=$Y$10),$V$10,IF(OR(G9=$X$11,G9=$Y$11),$V$11,IF(OR(G9=$X$12,G9=$Y$12),$V$12,IF(OR(G9=$X$13,G9=$Y$13),$V$13)))))))</f>
        <v>Leve</v>
      </c>
      <c r="J9" s="202" t="s">
        <v>46</v>
      </c>
      <c r="K9" s="194">
        <f t="shared" ref="K9:K28" si="4">+IF(J9="","",IF(J9="N/A","",IF(OR(J9=$X$9,J9=$Y$9),$W$9,IF(OR(J9=$X$10,J9=$Y$10),$W$10,IF(OR(J9=$X$11,J9=$Y$11),$W$11,IF(OR(J9=$X$12,J9=$Y$12),$W$12,IF(OR(J9=$X$13,J9=$Y$13),$W$13)))))))</f>
        <v>0.2</v>
      </c>
      <c r="L9" s="200" t="str">
        <f t="shared" ref="L9:L28" si="5">+IF(J9="","",IF(J9="N/A","",IF(OR(J9=$X$9,J9=$Y$9),$V$9,IF(OR(J9=$X$10,J9=$Y$10),$V$10,IF(OR(J9=$X$11,J9=$Y$11),$V$11,IF(OR(J9=$X$12,J9=$Y$12),$V$12,IF(OR(J9=$X$13,J9=$Y$13),$V$13)))))))</f>
        <v>Leve</v>
      </c>
      <c r="M9" s="226">
        <f>+IF(H9="",K9,IF(K9="",H9,IF(H9&gt;K9,H9,K9)))</f>
        <v>0.2</v>
      </c>
      <c r="N9" s="227" t="str">
        <f>+IF(M9="","",IF(M9=$W$9,$V$9,IF(M9=$W$10,$V$10,IF(M9=$W$11,$V$11,IF(M9=$W$12,$V$12,IF(M9=$W$13,$V$13))))))</f>
        <v>Leve</v>
      </c>
      <c r="P9" s="33" t="s">
        <v>35</v>
      </c>
      <c r="Q9" s="34" t="s">
        <v>36</v>
      </c>
      <c r="R9" s="188">
        <v>0</v>
      </c>
      <c r="S9" s="188">
        <v>2</v>
      </c>
      <c r="T9" s="35">
        <v>0.2</v>
      </c>
      <c r="V9" s="33" t="s">
        <v>45</v>
      </c>
      <c r="W9" s="36">
        <v>0.2</v>
      </c>
      <c r="X9" s="34" t="s">
        <v>63</v>
      </c>
      <c r="Y9" s="37" t="s">
        <v>46</v>
      </c>
    </row>
    <row r="10" spans="1:25" ht="71.25" x14ac:dyDescent="0.25">
      <c r="A10" s="31" t="str">
        <f>'2 CONTEXTO E IDENTIFICACIÓN'!A10</f>
        <v>M1 - R2</v>
      </c>
      <c r="B10" s="217" t="str">
        <f>+'2 CONTEXTO E IDENTIFICACIÓN'!E10</f>
        <v>Posibilidad de pérdida Económica y Reputacional por contaminación cruzada y ausencia de espacios de almacenamiento por bienes dados de baja en trámite, debido a proceso administrativo legal lento y ausencia de espacios de bodegaje adecuados.</v>
      </c>
      <c r="C10" s="219">
        <v>2</v>
      </c>
      <c r="D10" s="191" t="str">
        <f t="shared" si="0"/>
        <v>La actividad que conlleva el riesgo se ejecuta como máximos 2 veces por año</v>
      </c>
      <c r="E10" s="192">
        <f t="shared" si="1"/>
        <v>0.2</v>
      </c>
      <c r="F10" s="32" t="str">
        <f t="shared" si="2"/>
        <v>Muy Baja</v>
      </c>
      <c r="G10" s="202" t="s">
        <v>63</v>
      </c>
      <c r="H10" s="194">
        <f t="shared" ref="H10:H28" si="6">+IF(G10="","",IF(G10="N/A","",IF(OR(G10=$X$9,G10=$Y$9),$W$9,IF(OR(G10=$X$10,G10=$Y$10),$W$10,IF(OR(G10=$X$11,G10=$Y$11),$W$11,IF(OR(G10=$X$12,G10=$Y$12),$W$12,IF(OR(G10=$X$13,G10=$Y$13),$W$13)))))))</f>
        <v>0.2</v>
      </c>
      <c r="I10" s="200" t="str">
        <f t="shared" si="3"/>
        <v>Leve</v>
      </c>
      <c r="J10" s="202" t="s">
        <v>46</v>
      </c>
      <c r="K10" s="194">
        <f t="shared" si="4"/>
        <v>0.2</v>
      </c>
      <c r="L10" s="200" t="str">
        <f t="shared" si="5"/>
        <v>Leve</v>
      </c>
      <c r="M10" s="226">
        <f>+IF(H10="",K10,IF(K10="",H10,IF(H10&gt;K10,H10,K10)))</f>
        <v>0.2</v>
      </c>
      <c r="N10" s="227" t="str">
        <f t="shared" ref="N10:N28" si="7">+IF(M10="","",IF(M10=$W$9,$V$9,IF(M10=$W$10,$V$10,IF(M10=$W$11,$V$11,IF(M10=$W$12,$V$12,IF(M10=$W$13,$V$13))))))</f>
        <v>Leve</v>
      </c>
      <c r="P10" s="38" t="s">
        <v>37</v>
      </c>
      <c r="Q10" s="39" t="s">
        <v>38</v>
      </c>
      <c r="R10" s="188">
        <v>3</v>
      </c>
      <c r="S10" s="188">
        <v>24</v>
      </c>
      <c r="T10" s="35">
        <v>0.4</v>
      </c>
      <c r="V10" s="38" t="s">
        <v>7</v>
      </c>
      <c r="W10" s="36">
        <v>0.4</v>
      </c>
      <c r="X10" s="39" t="s">
        <v>47</v>
      </c>
      <c r="Y10" s="40" t="s">
        <v>48</v>
      </c>
    </row>
    <row r="11" spans="1:25" ht="90" x14ac:dyDescent="0.25">
      <c r="A11" s="31" t="str">
        <f>'2 CONTEXTO E IDENTIFICACIÓN'!A11</f>
        <v>M1 - R3</v>
      </c>
      <c r="B11" s="217" t="str">
        <f>+'2 CONTEXTO E IDENTIFICACIÓN'!E11</f>
        <v>Posibilidad de pérdida Reputacional  por equipos externos en el hospital sin monitoreo de activos fijos, debido a equipos de terceros y comodatos.</v>
      </c>
      <c r="C11" s="219">
        <v>2</v>
      </c>
      <c r="D11" s="191" t="str">
        <f t="shared" si="0"/>
        <v>La actividad que conlleva el riesgo se ejecuta como máximos 2 veces por año</v>
      </c>
      <c r="E11" s="192">
        <f t="shared" si="1"/>
        <v>0.2</v>
      </c>
      <c r="F11" s="32" t="str">
        <f t="shared" si="2"/>
        <v>Muy Baja</v>
      </c>
      <c r="G11" s="202"/>
      <c r="H11" s="194" t="str">
        <f t="shared" si="6"/>
        <v/>
      </c>
      <c r="I11" s="200" t="str">
        <f t="shared" si="3"/>
        <v/>
      </c>
      <c r="J11" s="202" t="s">
        <v>48</v>
      </c>
      <c r="K11" s="194">
        <f t="shared" si="4"/>
        <v>0.4</v>
      </c>
      <c r="L11" s="200" t="str">
        <f t="shared" si="5"/>
        <v>Menor</v>
      </c>
      <c r="M11" s="226">
        <f t="shared" ref="M11:M28" si="8">+IF(H11="",K11,IF(K11="",H11,IF(H11&gt;K11,H11,K11)))</f>
        <v>0.4</v>
      </c>
      <c r="N11" s="227" t="str">
        <f t="shared" si="7"/>
        <v>Menor</v>
      </c>
      <c r="P11" s="41" t="s">
        <v>39</v>
      </c>
      <c r="Q11" s="39" t="s">
        <v>40</v>
      </c>
      <c r="R11" s="188">
        <v>25</v>
      </c>
      <c r="S11" s="188">
        <v>500</v>
      </c>
      <c r="T11" s="35">
        <v>0.6</v>
      </c>
      <c r="V11" s="41" t="s">
        <v>5</v>
      </c>
      <c r="W11" s="36">
        <v>0.6</v>
      </c>
      <c r="X11" s="39" t="s">
        <v>49</v>
      </c>
      <c r="Y11" s="40" t="s">
        <v>50</v>
      </c>
    </row>
    <row r="12" spans="1:25" ht="73.5" customHeight="1" x14ac:dyDescent="0.25">
      <c r="A12" s="31" t="str">
        <f>'2 CONTEXTO E IDENTIFICACIÓN'!A12</f>
        <v>M1 - R4</v>
      </c>
      <c r="B12" s="217" t="str">
        <f>+'2 CONTEXTO E IDENTIFICACIÓN'!E12</f>
        <v>Posibilidad de pérdida Económica y Reputacional por falta de insumos para lavado de ropa sucia hospitalaria  debido a demoras en la planificación y contratación.</v>
      </c>
      <c r="C12" s="219">
        <v>2</v>
      </c>
      <c r="D12" s="191" t="str">
        <f t="shared" si="0"/>
        <v>La actividad que conlleva el riesgo se ejecuta como máximos 2 veces por año</v>
      </c>
      <c r="E12" s="192">
        <f t="shared" si="1"/>
        <v>0.2</v>
      </c>
      <c r="F12" s="32" t="str">
        <f t="shared" si="2"/>
        <v>Muy Baja</v>
      </c>
      <c r="G12" s="202" t="s">
        <v>63</v>
      </c>
      <c r="H12" s="194">
        <f t="shared" si="6"/>
        <v>0.2</v>
      </c>
      <c r="I12" s="200" t="str">
        <f t="shared" si="3"/>
        <v>Leve</v>
      </c>
      <c r="J12" s="202" t="s">
        <v>46</v>
      </c>
      <c r="K12" s="194">
        <f t="shared" si="4"/>
        <v>0.2</v>
      </c>
      <c r="L12" s="200" t="str">
        <f t="shared" si="5"/>
        <v>Leve</v>
      </c>
      <c r="M12" s="226">
        <f t="shared" si="8"/>
        <v>0.2</v>
      </c>
      <c r="N12" s="227" t="str">
        <f t="shared" si="7"/>
        <v>Leve</v>
      </c>
      <c r="P12" s="42" t="s">
        <v>41</v>
      </c>
      <c r="Q12" s="39" t="s">
        <v>59</v>
      </c>
      <c r="R12" s="188">
        <v>5001</v>
      </c>
      <c r="S12" s="188">
        <v>5000</v>
      </c>
      <c r="T12" s="35">
        <v>0.8</v>
      </c>
      <c r="V12" s="42" t="s">
        <v>6</v>
      </c>
      <c r="W12" s="36">
        <v>0.8</v>
      </c>
      <c r="X12" s="39" t="s">
        <v>51</v>
      </c>
      <c r="Y12" s="40" t="s">
        <v>52</v>
      </c>
    </row>
    <row r="13" spans="1:25" ht="73.5" customHeight="1" x14ac:dyDescent="0.25">
      <c r="A13" s="31" t="str">
        <f>'2 CONTEXTO E IDENTIFICACIÓN'!A13</f>
        <v>M1 - R5</v>
      </c>
      <c r="B13" s="217" t="str">
        <f>+'2 CONTEXTO E IDENTIFICACIÓN'!E13</f>
        <v>Posibilidad de pérdida Económica y Reputacional  por falta de ropa hospitalaria, debido a demoras injustificadas en procesos de contratación, deterioro de ropa hospitalaria por insumos, daño de los equipos de lavado y secado</v>
      </c>
      <c r="C13" s="219">
        <v>2</v>
      </c>
      <c r="D13" s="191" t="str">
        <f t="shared" si="0"/>
        <v>La actividad que conlleva el riesgo se ejecuta como máximos 2 veces por año</v>
      </c>
      <c r="E13" s="192">
        <f t="shared" si="1"/>
        <v>0.2</v>
      </c>
      <c r="F13" s="32" t="str">
        <f t="shared" si="2"/>
        <v>Muy Baja</v>
      </c>
      <c r="G13" s="202" t="s">
        <v>47</v>
      </c>
      <c r="H13" s="194">
        <f t="shared" si="6"/>
        <v>0.4</v>
      </c>
      <c r="I13" s="200" t="str">
        <f t="shared" si="3"/>
        <v>Menor</v>
      </c>
      <c r="J13" s="202" t="s">
        <v>48</v>
      </c>
      <c r="K13" s="194">
        <f t="shared" si="4"/>
        <v>0.4</v>
      </c>
      <c r="L13" s="200" t="str">
        <f t="shared" si="5"/>
        <v>Menor</v>
      </c>
      <c r="M13" s="226">
        <f t="shared" si="8"/>
        <v>0.4</v>
      </c>
      <c r="N13" s="227" t="str">
        <f t="shared" si="7"/>
        <v>Menor</v>
      </c>
      <c r="P13" s="43" t="s">
        <v>42</v>
      </c>
      <c r="Q13" s="39" t="s">
        <v>60</v>
      </c>
      <c r="R13" s="188">
        <v>5001</v>
      </c>
      <c r="S13" s="188"/>
      <c r="T13" s="35">
        <v>1</v>
      </c>
      <c r="V13" s="43" t="s">
        <v>53</v>
      </c>
      <c r="W13" s="36">
        <v>1</v>
      </c>
      <c r="X13" s="39" t="s">
        <v>54</v>
      </c>
      <c r="Y13" s="40" t="s">
        <v>55</v>
      </c>
    </row>
    <row r="14" spans="1:25" ht="73.5" customHeight="1" thickBot="1" x14ac:dyDescent="0.3">
      <c r="A14" s="31" t="str">
        <f>'2 CONTEXTO E IDENTIFICACIÓN'!A14</f>
        <v>M1 - R6</v>
      </c>
      <c r="B14" s="217" t="str">
        <f>+'2 CONTEXTO E IDENTIFICACIÓN'!E14</f>
        <v>Posibilidad de pérdida Económica y Reputacional por inexistencia o insuficiencia de personal de vigilancia, debido a incumplimiento de requisitos para ser contratado y fallas en la planificación de contratación</v>
      </c>
      <c r="C14" s="219">
        <v>2</v>
      </c>
      <c r="D14" s="191" t="str">
        <f t="shared" si="0"/>
        <v>La actividad que conlleva el riesgo se ejecuta como máximos 2 veces por año</v>
      </c>
      <c r="E14" s="192">
        <f t="shared" si="1"/>
        <v>0.2</v>
      </c>
      <c r="F14" s="32" t="str">
        <f t="shared" si="2"/>
        <v>Muy Baja</v>
      </c>
      <c r="G14" s="202" t="s">
        <v>63</v>
      </c>
      <c r="H14" s="194">
        <f t="shared" si="6"/>
        <v>0.2</v>
      </c>
      <c r="I14" s="200" t="str">
        <f t="shared" si="3"/>
        <v>Leve</v>
      </c>
      <c r="J14" s="202" t="s">
        <v>46</v>
      </c>
      <c r="K14" s="194">
        <f t="shared" si="4"/>
        <v>0.2</v>
      </c>
      <c r="L14" s="200" t="str">
        <f t="shared" si="5"/>
        <v>Leve</v>
      </c>
      <c r="M14" s="226">
        <f t="shared" si="8"/>
        <v>0.2</v>
      </c>
      <c r="N14" s="227" t="str">
        <f t="shared" si="7"/>
        <v>Leve</v>
      </c>
      <c r="P14" s="44"/>
      <c r="Q14" s="45"/>
      <c r="R14" s="189"/>
      <c r="S14" s="189"/>
      <c r="T14" s="46"/>
      <c r="V14" s="44"/>
      <c r="W14" s="45"/>
      <c r="X14" s="45" t="s">
        <v>124</v>
      </c>
      <c r="Y14" s="46" t="s">
        <v>124</v>
      </c>
    </row>
    <row r="15" spans="1:25" ht="73.5" customHeight="1" x14ac:dyDescent="0.25">
      <c r="A15" s="31" t="str">
        <f>'2 CONTEXTO E IDENTIFICACIÓN'!A15</f>
        <v>M1 - R7</v>
      </c>
      <c r="B15" s="217" t="str">
        <f>+'2 CONTEXTO E IDENTIFICACIÓN'!E15</f>
        <v>Posibilidad de pérdida Reputacional por ineficiente funcionamiento de cámaras de seguridad, debido a fallas de equipos CCTV, insuficiencia de equipos para cubrir todas las áreas del hospital y ausencia de personal idóneo para su manejo y seguimiento</v>
      </c>
      <c r="C15" s="219">
        <v>60</v>
      </c>
      <c r="D15" s="191" t="str">
        <f t="shared" si="0"/>
        <v>La actividad que conlleva el riesgo se ejecuta de 24 a 500 veces por año</v>
      </c>
      <c r="E15" s="192">
        <f t="shared" si="1"/>
        <v>0.6</v>
      </c>
      <c r="F15" s="32" t="str">
        <f t="shared" si="2"/>
        <v>Media</v>
      </c>
      <c r="G15" s="202"/>
      <c r="H15" s="194" t="str">
        <f t="shared" si="6"/>
        <v/>
      </c>
      <c r="I15" s="200" t="str">
        <f t="shared" si="3"/>
        <v/>
      </c>
      <c r="J15" s="202" t="s">
        <v>48</v>
      </c>
      <c r="K15" s="194">
        <f t="shared" si="4"/>
        <v>0.4</v>
      </c>
      <c r="L15" s="200" t="str">
        <f t="shared" si="5"/>
        <v>Menor</v>
      </c>
      <c r="M15" s="226">
        <f t="shared" si="8"/>
        <v>0.4</v>
      </c>
      <c r="N15" s="227" t="str">
        <f t="shared" si="7"/>
        <v>Menor</v>
      </c>
    </row>
    <row r="16" spans="1:25" ht="73.5" customHeight="1" x14ac:dyDescent="0.25">
      <c r="A16" s="31" t="str">
        <f>'2 CONTEXTO E IDENTIFICACIÓN'!A16</f>
        <v>M1 - R8</v>
      </c>
      <c r="B16" s="217" t="str">
        <f>+'2 CONTEXTO E IDENTIFICACIÓN'!E16</f>
        <v>Posibilidad de pérdida Económica y Reputacional por ausencia en el mantenimiento de los vehículos, seguros (SOAT) y legalidades, debido a inadecuada supervisión y ausencia de contrato pertinente y planificación</v>
      </c>
      <c r="C16" s="219">
        <v>4</v>
      </c>
      <c r="D16" s="191" t="str">
        <f t="shared" si="0"/>
        <v>La actividad que conlleva el riesgo se ejecuta de 3 a 24 veces por año</v>
      </c>
      <c r="E16" s="192">
        <f t="shared" si="1"/>
        <v>0.4</v>
      </c>
      <c r="F16" s="32" t="str">
        <f t="shared" si="2"/>
        <v>Baja</v>
      </c>
      <c r="G16" s="202" t="s">
        <v>47</v>
      </c>
      <c r="H16" s="194">
        <f t="shared" si="6"/>
        <v>0.4</v>
      </c>
      <c r="I16" s="200" t="str">
        <f t="shared" si="3"/>
        <v>Menor</v>
      </c>
      <c r="J16" s="202" t="s">
        <v>48</v>
      </c>
      <c r="K16" s="194">
        <f t="shared" si="4"/>
        <v>0.4</v>
      </c>
      <c r="L16" s="200" t="str">
        <f t="shared" si="5"/>
        <v>Menor</v>
      </c>
      <c r="M16" s="226">
        <f t="shared" si="8"/>
        <v>0.4</v>
      </c>
      <c r="N16" s="227" t="str">
        <f t="shared" si="7"/>
        <v>Menor</v>
      </c>
    </row>
    <row r="17" spans="1:14" ht="73.5" customHeight="1" x14ac:dyDescent="0.25">
      <c r="A17" s="31" t="str">
        <f>'2 CONTEXTO E IDENTIFICACIÓN'!A17</f>
        <v>M1 - R9</v>
      </c>
      <c r="B17" s="217" t="str">
        <f>+'2 CONTEXTO E IDENTIFICACIÓN'!E17</f>
        <v>Posibilidad de pérdida Reputacional por ingenieros sin certificación INVIMA, debido a incumplimiento de requisitos legales, insuficiente revisión documental de hojas de vida e idoneidad.</v>
      </c>
      <c r="C17" s="219">
        <v>2</v>
      </c>
      <c r="D17" s="191" t="str">
        <f t="shared" si="0"/>
        <v>La actividad que conlleva el riesgo se ejecuta como máximos 2 veces por año</v>
      </c>
      <c r="E17" s="192">
        <f t="shared" si="1"/>
        <v>0.2</v>
      </c>
      <c r="F17" s="32" t="str">
        <f t="shared" si="2"/>
        <v>Muy Baja</v>
      </c>
      <c r="G17" s="202"/>
      <c r="H17" s="194" t="str">
        <f t="shared" si="6"/>
        <v/>
      </c>
      <c r="I17" s="200" t="str">
        <f t="shared" si="3"/>
        <v/>
      </c>
      <c r="J17" s="202" t="s">
        <v>48</v>
      </c>
      <c r="K17" s="194">
        <f t="shared" si="4"/>
        <v>0.4</v>
      </c>
      <c r="L17" s="200" t="str">
        <f t="shared" si="5"/>
        <v>Menor</v>
      </c>
      <c r="M17" s="226">
        <f t="shared" si="8"/>
        <v>0.4</v>
      </c>
      <c r="N17" s="227" t="str">
        <f t="shared" si="7"/>
        <v>Menor</v>
      </c>
    </row>
    <row r="18" spans="1:14" ht="73.5" customHeight="1" x14ac:dyDescent="0.25">
      <c r="A18" s="31" t="str">
        <f>'2 CONTEXTO E IDENTIFICACIÓN'!A18</f>
        <v>M1 - R10</v>
      </c>
      <c r="B18" s="217" t="str">
        <f>+'2 CONTEXTO E IDENTIFICACIÓN'!E18</f>
        <v>Posibilidad de pérdida Económica y Reputacional por incumplimiento en cronograma de mantenimiento preventivo, debido a deficiencia en la supervisión del contrato y disponibilidad de equipos (conectados a pacientes)</v>
      </c>
      <c r="C18" s="219">
        <v>2</v>
      </c>
      <c r="D18" s="191" t="str">
        <f t="shared" si="0"/>
        <v>La actividad que conlleva el riesgo se ejecuta como máximos 2 veces por año</v>
      </c>
      <c r="E18" s="192">
        <f t="shared" si="1"/>
        <v>0.2</v>
      </c>
      <c r="F18" s="32" t="str">
        <f t="shared" si="2"/>
        <v>Muy Baja</v>
      </c>
      <c r="G18" s="202" t="s">
        <v>47</v>
      </c>
      <c r="H18" s="194">
        <f t="shared" si="6"/>
        <v>0.4</v>
      </c>
      <c r="I18" s="200" t="str">
        <f t="shared" si="3"/>
        <v>Menor</v>
      </c>
      <c r="J18" s="202" t="s">
        <v>48</v>
      </c>
      <c r="K18" s="194">
        <f t="shared" si="4"/>
        <v>0.4</v>
      </c>
      <c r="L18" s="200" t="str">
        <f t="shared" si="5"/>
        <v>Menor</v>
      </c>
      <c r="M18" s="226">
        <f t="shared" si="8"/>
        <v>0.4</v>
      </c>
      <c r="N18" s="227" t="str">
        <f t="shared" si="7"/>
        <v>Menor</v>
      </c>
    </row>
    <row r="19" spans="1:14" ht="73.5" customHeight="1" x14ac:dyDescent="0.25">
      <c r="A19" s="31" t="str">
        <f>'2 CONTEXTO E IDENTIFICACIÓN'!A19</f>
        <v>M2 - R1</v>
      </c>
      <c r="B19" s="217" t="str">
        <f>+'2 CONTEXTO E IDENTIFICACIÓN'!E19</f>
        <v>Posibilidad de pérdida Reputacional por equipos sin calibración,  debido a inexistencia de contrato de calibración, equipos de terceros no informado, caída e ingreso de equipo no informada, equipos no encontrados en el servicio</v>
      </c>
      <c r="C19" s="219">
        <v>2</v>
      </c>
      <c r="D19" s="191" t="str">
        <f t="shared" si="0"/>
        <v>La actividad que conlleva el riesgo se ejecuta como máximos 2 veces por año</v>
      </c>
      <c r="E19" s="192">
        <f t="shared" si="1"/>
        <v>0.2</v>
      </c>
      <c r="F19" s="32" t="str">
        <f t="shared" si="2"/>
        <v>Muy Baja</v>
      </c>
      <c r="G19" s="202"/>
      <c r="H19" s="194" t="str">
        <f t="shared" si="6"/>
        <v/>
      </c>
      <c r="I19" s="200" t="str">
        <f t="shared" si="3"/>
        <v/>
      </c>
      <c r="J19" s="202" t="s">
        <v>46</v>
      </c>
      <c r="K19" s="194">
        <f t="shared" si="4"/>
        <v>0.2</v>
      </c>
      <c r="L19" s="200" t="str">
        <f t="shared" si="5"/>
        <v>Leve</v>
      </c>
      <c r="M19" s="226">
        <f t="shared" si="8"/>
        <v>0.2</v>
      </c>
      <c r="N19" s="227" t="str">
        <f t="shared" si="7"/>
        <v>Leve</v>
      </c>
    </row>
    <row r="20" spans="1:14" ht="73.5" customHeight="1" x14ac:dyDescent="0.25">
      <c r="A20" s="31" t="str">
        <f>'2 CONTEXTO E IDENTIFICACIÓN'!A20</f>
        <v>M2 - R2</v>
      </c>
      <c r="B20" s="217" t="str">
        <f>+'2 CONTEXTO E IDENTIFICACIÓN'!E20</f>
        <v>Posibilidad de pérdida Económica y Reputacional por uso de equipos sin cumplimiento de decreto 4725 de 2005, debido a contratación con incumplimiento de ley, equipos de terceros, comodatos.</v>
      </c>
      <c r="C20" s="219">
        <v>60</v>
      </c>
      <c r="D20" s="191" t="str">
        <f t="shared" si="0"/>
        <v>La actividad que conlleva el riesgo se ejecuta de 24 a 500 veces por año</v>
      </c>
      <c r="E20" s="192">
        <f t="shared" si="1"/>
        <v>0.6</v>
      </c>
      <c r="F20" s="32" t="str">
        <f t="shared" si="2"/>
        <v>Media</v>
      </c>
      <c r="G20" s="202" t="s">
        <v>63</v>
      </c>
      <c r="H20" s="194">
        <f t="shared" si="6"/>
        <v>0.2</v>
      </c>
      <c r="I20" s="200" t="str">
        <f t="shared" si="3"/>
        <v>Leve</v>
      </c>
      <c r="J20" s="202" t="s">
        <v>46</v>
      </c>
      <c r="K20" s="194">
        <f t="shared" si="4"/>
        <v>0.2</v>
      </c>
      <c r="L20" s="200" t="str">
        <f t="shared" si="5"/>
        <v>Leve</v>
      </c>
      <c r="M20" s="226">
        <f t="shared" si="8"/>
        <v>0.2</v>
      </c>
      <c r="N20" s="227" t="str">
        <f t="shared" si="7"/>
        <v>Leve</v>
      </c>
    </row>
    <row r="21" spans="1:14" ht="73.5" customHeight="1" x14ac:dyDescent="0.25">
      <c r="A21" s="31" t="str">
        <f>'2 CONTEXTO E IDENTIFICACIÓN'!A21</f>
        <v>M2 - R3</v>
      </c>
      <c r="B21" s="217" t="str">
        <f>+'2 CONTEXTO E IDENTIFICACIÓN'!E21</f>
        <v>Posibilidad de pérdida Reputacional por inexistencia de insumos para despacho en áreas administrativas y asistenciales, debido a incremento de la demanda, ausencia de planeación en áreas y legalización inoportuna de contratos para el ingreso de mercancía a almacén y el trámite de despachos a las áreas</v>
      </c>
      <c r="C21" s="219">
        <v>60</v>
      </c>
      <c r="D21" s="191" t="str">
        <f t="shared" si="0"/>
        <v>La actividad que conlleva el riesgo se ejecuta de 24 a 500 veces por año</v>
      </c>
      <c r="E21" s="192">
        <f t="shared" si="1"/>
        <v>0.6</v>
      </c>
      <c r="F21" s="32" t="str">
        <f t="shared" si="2"/>
        <v>Media</v>
      </c>
      <c r="G21" s="202"/>
      <c r="H21" s="194" t="str">
        <f t="shared" si="6"/>
        <v/>
      </c>
      <c r="I21" s="200" t="str">
        <f t="shared" si="3"/>
        <v/>
      </c>
      <c r="J21" s="202" t="s">
        <v>50</v>
      </c>
      <c r="K21" s="194">
        <f t="shared" si="4"/>
        <v>0.6</v>
      </c>
      <c r="L21" s="200" t="str">
        <f t="shared" si="5"/>
        <v>Moderado</v>
      </c>
      <c r="M21" s="226">
        <f t="shared" si="8"/>
        <v>0.6</v>
      </c>
      <c r="N21" s="227" t="str">
        <f t="shared" si="7"/>
        <v>Moderado</v>
      </c>
    </row>
    <row r="22" spans="1:14" ht="73.5" customHeight="1" x14ac:dyDescent="0.25">
      <c r="A22" s="31" t="str">
        <f>'2 CONTEXTO E IDENTIFICACIÓN'!A22</f>
        <v>M2 - R4</v>
      </c>
      <c r="B22" s="217" t="str">
        <f>+'2 CONTEXTO E IDENTIFICACIÓN'!E22</f>
        <v>Posibilidad de pérdida Reputacional por ingreso de bienes sin notificación a almacén, debido a salto del debido proceso, debilidades en la interrelación de procesos, desconocimiento de procedimientos internos, fallas en el control y supervisión de los contratos y órdenes de compra</v>
      </c>
      <c r="C22" s="219">
        <v>60</v>
      </c>
      <c r="D22" s="191" t="str">
        <f t="shared" si="0"/>
        <v>La actividad que conlleva el riesgo se ejecuta de 24 a 500 veces por año</v>
      </c>
      <c r="E22" s="192">
        <f t="shared" si="1"/>
        <v>0.6</v>
      </c>
      <c r="F22" s="32" t="str">
        <f t="shared" si="2"/>
        <v>Media</v>
      </c>
      <c r="G22" s="202"/>
      <c r="H22" s="194" t="str">
        <f t="shared" si="6"/>
        <v/>
      </c>
      <c r="I22" s="200" t="str">
        <f t="shared" si="3"/>
        <v/>
      </c>
      <c r="J22" s="202" t="s">
        <v>50</v>
      </c>
      <c r="K22" s="194">
        <f t="shared" si="4"/>
        <v>0.6</v>
      </c>
      <c r="L22" s="200" t="str">
        <f t="shared" si="5"/>
        <v>Moderado</v>
      </c>
      <c r="M22" s="226">
        <f t="shared" si="8"/>
        <v>0.6</v>
      </c>
      <c r="N22" s="227" t="str">
        <f t="shared" si="7"/>
        <v>Moderado</v>
      </c>
    </row>
    <row r="23" spans="1:14" ht="73.5" customHeight="1" x14ac:dyDescent="0.25">
      <c r="A23" s="31" t="str">
        <f>'2 CONTEXTO E IDENTIFICACIÓN'!A23</f>
        <v>M2 - R5</v>
      </c>
      <c r="B23" s="217" t="str">
        <f>+'2 CONTEXTO E IDENTIFICACIÓN'!E23</f>
        <v>Posibilidad de pérdida Reputacional por ausencia de espacio físico adecuado para el almacenamiento de mercancía, debido a improvisación de espacios extras para almacenito (Bunquer) y ausencia de espacio adecuado para recepción y adecuación e instalación de equipos.</v>
      </c>
      <c r="C23" s="219">
        <v>60</v>
      </c>
      <c r="D23" s="191" t="str">
        <f t="shared" si="0"/>
        <v>La actividad que conlleva el riesgo se ejecuta de 24 a 500 veces por año</v>
      </c>
      <c r="E23" s="192">
        <f t="shared" si="1"/>
        <v>0.6</v>
      </c>
      <c r="F23" s="32" t="str">
        <f t="shared" si="2"/>
        <v>Media</v>
      </c>
      <c r="G23" s="202"/>
      <c r="H23" s="194" t="str">
        <f t="shared" si="6"/>
        <v/>
      </c>
      <c r="I23" s="200" t="str">
        <f t="shared" si="3"/>
        <v/>
      </c>
      <c r="J23" s="202" t="s">
        <v>46</v>
      </c>
      <c r="K23" s="194">
        <f t="shared" si="4"/>
        <v>0.2</v>
      </c>
      <c r="L23" s="200" t="str">
        <f t="shared" si="5"/>
        <v>Leve</v>
      </c>
      <c r="M23" s="226">
        <f t="shared" si="8"/>
        <v>0.2</v>
      </c>
      <c r="N23" s="227" t="str">
        <f t="shared" si="7"/>
        <v>Leve</v>
      </c>
    </row>
    <row r="24" spans="1:14" ht="73.5" customHeight="1" x14ac:dyDescent="0.25">
      <c r="A24" s="31" t="str">
        <f>'2 CONTEXTO E IDENTIFICACIÓN'!A24</f>
        <v>M2 - R6</v>
      </c>
      <c r="B24" s="217" t="str">
        <f>+'2 CONTEXTO E IDENTIFICACIÓN'!E24</f>
        <v>Posibilidad de pérdida Reputacional por ingreso de bienes posterior a la terminación de contrato, debido a sobre carga laboral y asignación de muchas supervisiones, deficiente supervisión al no detectarlo y solicitar prorroga de contrato, asignación de supervisión pero no entrega de documento por parte de contratación</v>
      </c>
      <c r="C24" s="219">
        <v>2</v>
      </c>
      <c r="D24" s="191" t="str">
        <f t="shared" si="0"/>
        <v>La actividad que conlleva el riesgo se ejecuta como máximos 2 veces por año</v>
      </c>
      <c r="E24" s="192">
        <f t="shared" si="1"/>
        <v>0.2</v>
      </c>
      <c r="F24" s="32" t="str">
        <f t="shared" si="2"/>
        <v>Muy Baja</v>
      </c>
      <c r="G24" s="202"/>
      <c r="H24" s="194" t="str">
        <f t="shared" si="6"/>
        <v/>
      </c>
      <c r="I24" s="200" t="str">
        <f t="shared" si="3"/>
        <v/>
      </c>
      <c r="J24" s="202" t="s">
        <v>48</v>
      </c>
      <c r="K24" s="194">
        <f t="shared" si="4"/>
        <v>0.4</v>
      </c>
      <c r="L24" s="200" t="str">
        <f t="shared" si="5"/>
        <v>Menor</v>
      </c>
      <c r="M24" s="226">
        <f t="shared" si="8"/>
        <v>0.4</v>
      </c>
      <c r="N24" s="227" t="str">
        <f t="shared" si="7"/>
        <v>Menor</v>
      </c>
    </row>
    <row r="25" spans="1:14" ht="73.5" customHeight="1" x14ac:dyDescent="0.25">
      <c r="A25" s="31" t="str">
        <f>'2 CONTEXTO E IDENTIFICACIÓN'!A25</f>
        <v>M2 - R7</v>
      </c>
      <c r="B25" s="217" t="str">
        <f>+'2 CONTEXTO E IDENTIFICACIÓN'!E25</f>
        <v>Posibilidad de pérdida Económica y Reputacional por incumplimiento de normatividad ambiental aplicable a la organización, debido a desconocimiento de la normatividad ambiental aplicable a la organización, falta de recursos para cumplimiento a las exigencias ambientales.</v>
      </c>
      <c r="C25" s="219">
        <v>600</v>
      </c>
      <c r="D25" s="191" t="str">
        <f t="shared" si="0"/>
        <v>La actividad que conlleva el riesgo se ejecuta mínimo 500 veces al año y máximo 5.000 veces por año</v>
      </c>
      <c r="E25" s="192">
        <f t="shared" si="1"/>
        <v>0.8</v>
      </c>
      <c r="F25" s="32" t="str">
        <f t="shared" si="2"/>
        <v>Alta</v>
      </c>
      <c r="G25" s="202" t="s">
        <v>54</v>
      </c>
      <c r="H25" s="194">
        <f t="shared" si="6"/>
        <v>1</v>
      </c>
      <c r="I25" s="200" t="str">
        <f t="shared" si="3"/>
        <v>Catastrófico</v>
      </c>
      <c r="J25" s="202" t="s">
        <v>55</v>
      </c>
      <c r="K25" s="194">
        <f t="shared" si="4"/>
        <v>1</v>
      </c>
      <c r="L25" s="200" t="str">
        <f t="shared" si="5"/>
        <v>Catastrófico</v>
      </c>
      <c r="M25" s="226">
        <f t="shared" si="8"/>
        <v>1</v>
      </c>
      <c r="N25" s="227" t="str">
        <f t="shared" si="7"/>
        <v>Catastrófico</v>
      </c>
    </row>
    <row r="26" spans="1:14" ht="73.5" customHeight="1" x14ac:dyDescent="0.25">
      <c r="A26" s="31">
        <f>'2 CONTEXTO E IDENTIFICACIÓN'!A26</f>
        <v>0</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f>'2 CONTEXTO E IDENTIFICACIÓN'!A27</f>
        <v>0</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f>'2 CONTEXTO E IDENTIFICACIÓN'!A28</f>
        <v>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3" operator="equal">
      <formula>$P$13</formula>
    </cfRule>
    <cfRule type="cellIs" dxfId="207" priority="159" operator="equal">
      <formula>$P$9</formula>
    </cfRule>
    <cfRule type="cellIs" dxfId="206" priority="160" operator="equal">
      <formula>$P$10</formula>
    </cfRule>
    <cfRule type="cellIs" dxfId="205" priority="161" operator="equal">
      <formula>$P$11</formula>
    </cfRule>
    <cfRule type="cellIs" dxfId="204" priority="162" operator="equal">
      <formula>$P$12</formula>
    </cfRule>
  </conditionalFormatting>
  <conditionalFormatting sqref="H9:H28">
    <cfRule type="cellIs" dxfId="203" priority="77" operator="equal">
      <formula>$W$10</formula>
    </cfRule>
    <cfRule type="cellIs" dxfId="202" priority="78" operator="equal">
      <formula>$W$11</formula>
    </cfRule>
    <cfRule type="cellIs" dxfId="201" priority="79" operator="equal">
      <formula>$W$12</formula>
    </cfRule>
    <cfRule type="cellIs" dxfId="200" priority="80" operator="equal">
      <formula>$W$13</formula>
    </cfRule>
    <cfRule type="cellIs" dxfId="199" priority="76" operator="equal">
      <formula>$W$9</formula>
    </cfRule>
  </conditionalFormatting>
  <conditionalFormatting sqref="I9:J28">
    <cfRule type="cellIs" dxfId="198" priority="81" operator="equal">
      <formula>$V$9</formula>
    </cfRule>
    <cfRule type="cellIs" dxfId="197" priority="82" operator="equal">
      <formula>$V$10</formula>
    </cfRule>
    <cfRule type="cellIs" dxfId="196" priority="83" operator="equal">
      <formula>$V$11</formula>
    </cfRule>
    <cfRule type="cellIs" dxfId="195" priority="84" operator="equal">
      <formula>$V$12</formula>
    </cfRule>
    <cfRule type="cellIs" dxfId="194" priority="85" operator="equal">
      <formula>$V$13</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7" operator="equal">
      <formula>$W$10</formula>
    </cfRule>
    <cfRule type="cellIs" dxfId="181" priority="8" operator="equal">
      <formula>$W$11</formula>
    </cfRule>
    <cfRule type="cellIs" dxfId="180" priority="9" operator="equal">
      <formula>$W$12</formula>
    </cfRule>
    <cfRule type="cellIs" dxfId="179" priority="10" operator="equal">
      <formula>$W$13</formula>
    </cfRule>
  </conditionalFormatting>
  <conditionalFormatting sqref="N9:N28">
    <cfRule type="cellIs" dxfId="178" priority="31" operator="equal">
      <formula>$V$9</formula>
    </cfRule>
    <cfRule type="cellIs" dxfId="177" priority="32" operator="equal">
      <formula>$V$10</formula>
    </cfRule>
    <cfRule type="cellIs" dxfId="176" priority="33" operator="equal">
      <formula>$V$11</formula>
    </cfRule>
    <cfRule type="cellIs" dxfId="175" priority="34" operator="equal">
      <formula>$V$12</formula>
    </cfRule>
    <cfRule type="cellIs" dxfId="174"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1" orientation="landscape" r:id="rId1"/>
  <headerFooter alignWithMargins="0"/>
  <colBreaks count="2" manualBreakCount="2">
    <brk id="11" max="27" man="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T12" sqref="T12"/>
    </sheetView>
  </sheetViews>
  <sheetFormatPr baseColWidth="10" defaultColWidth="14.28515625" defaultRowHeight="12.75" x14ac:dyDescent="0.25"/>
  <cols>
    <col min="1" max="1" width="13.7109375" style="87" customWidth="1"/>
    <col min="2" max="2" width="59.28515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2"/>
      <c r="B1" s="428"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2"/>
      <c r="B2" s="428"/>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91</v>
      </c>
      <c r="L3" s="240" t="str">
        <f>+IF('2 CONTEXTO E IDENTIFICACIÓN'!$G$5="","",'2 CONTEXTO E IDENTIFICACIÓN'!$G$5)</f>
        <v/>
      </c>
      <c r="M3" s="78"/>
      <c r="N3" s="77"/>
      <c r="AD3" s="76"/>
      <c r="AE3" s="76"/>
      <c r="AF3" s="76"/>
      <c r="AG3" s="76"/>
      <c r="AH3" s="76"/>
    </row>
    <row r="4" spans="1:36" s="75" customFormat="1" ht="15" x14ac:dyDescent="0.2">
      <c r="A4" s="19" t="s">
        <v>139</v>
      </c>
      <c r="B4" s="412" t="str">
        <f>+IF('2 CONTEXTO E IDENTIFICACIÓN'!$B$4="","",'2 CONTEXTO E IDENTIFICACIÓN'!$B$4)</f>
        <v>HOSPITAL UNIVERSITARIO DEPARTAMENTAL DE NARIÑO</v>
      </c>
      <c r="C4" s="412"/>
      <c r="D4" s="412"/>
      <c r="AD4" s="76"/>
      <c r="AE4" s="76"/>
      <c r="AF4" s="76"/>
      <c r="AG4" s="76"/>
      <c r="AH4" s="76"/>
    </row>
    <row r="5" spans="1:36" s="75" customFormat="1" ht="15.75" thickBot="1" x14ac:dyDescent="0.25">
      <c r="A5" s="19" t="s">
        <v>137</v>
      </c>
      <c r="B5" s="412" t="str">
        <f>+IF('2 CONTEXTO E IDENTIFICACIÓN'!$D$4="","",'2 CONTEXTO E IDENTIFICACIÓN'!$D$4)</f>
        <v>AMBIENTE FÍSICO</v>
      </c>
      <c r="C5" s="413"/>
      <c r="D5" s="413"/>
      <c r="AD5" s="76"/>
      <c r="AE5" s="76"/>
      <c r="AF5" s="76"/>
      <c r="AG5" s="76"/>
      <c r="AH5" s="76"/>
    </row>
    <row r="6" spans="1:36" s="75" customFormat="1" ht="15.75" thickBot="1" x14ac:dyDescent="0.25">
      <c r="A6" s="248"/>
      <c r="B6" s="247"/>
      <c r="C6" s="247"/>
      <c r="D6" s="78"/>
      <c r="G6" s="429" t="s">
        <v>13</v>
      </c>
      <c r="H6" s="430"/>
      <c r="I6" s="430"/>
      <c r="J6" s="430"/>
      <c r="K6" s="430"/>
      <c r="L6" s="430"/>
      <c r="M6" s="431"/>
      <c r="O6" s="80"/>
      <c r="P6" s="80"/>
      <c r="Q6" s="81"/>
      <c r="R6" s="420" t="s">
        <v>67</v>
      </c>
      <c r="S6" s="420"/>
      <c r="T6" s="420"/>
      <c r="U6" s="420"/>
      <c r="V6" s="421"/>
      <c r="AD6" s="76"/>
      <c r="AE6" s="76"/>
      <c r="AF6" s="76"/>
      <c r="AG6" s="76"/>
      <c r="AH6" s="76"/>
    </row>
    <row r="7" spans="1:36" x14ac:dyDescent="0.25">
      <c r="A7" s="82"/>
      <c r="B7" s="83"/>
      <c r="C7" s="423" t="s">
        <v>69</v>
      </c>
      <c r="D7" s="423"/>
      <c r="E7" s="423"/>
      <c r="F7" s="84"/>
      <c r="G7" s="85"/>
      <c r="H7" s="86"/>
      <c r="I7" s="420" t="s">
        <v>67</v>
      </c>
      <c r="J7" s="420"/>
      <c r="K7" s="420"/>
      <c r="L7" s="420"/>
      <c r="M7" s="421"/>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104</v>
      </c>
      <c r="F8" s="84"/>
      <c r="G8" s="88"/>
      <c r="H8" s="97"/>
      <c r="I8" s="98" t="s">
        <v>45</v>
      </c>
      <c r="J8" s="98" t="s">
        <v>7</v>
      </c>
      <c r="K8" s="98" t="s">
        <v>5</v>
      </c>
      <c r="L8" s="98" t="s">
        <v>6</v>
      </c>
      <c r="M8" s="99" t="s">
        <v>53</v>
      </c>
      <c r="N8" s="84"/>
      <c r="O8" s="88"/>
      <c r="P8" s="88"/>
      <c r="Q8" s="100"/>
      <c r="R8" s="101" t="s">
        <v>45</v>
      </c>
      <c r="S8" s="101" t="s">
        <v>7</v>
      </c>
      <c r="T8" s="101" t="s">
        <v>5</v>
      </c>
      <c r="U8" s="101" t="s">
        <v>6</v>
      </c>
      <c r="V8" s="102" t="s">
        <v>53</v>
      </c>
      <c r="Y8" s="91"/>
      <c r="Z8" s="91"/>
      <c r="AA8" s="103"/>
      <c r="AB8" s="103"/>
      <c r="AC8" s="103"/>
      <c r="AD8" s="103"/>
      <c r="AE8" s="103"/>
      <c r="AF8" s="103"/>
      <c r="AG8" s="103"/>
      <c r="AH8" s="103"/>
      <c r="AI8" s="103"/>
      <c r="AJ8" s="103"/>
    </row>
    <row r="9" spans="1:36" ht="76.5" x14ac:dyDescent="0.2">
      <c r="A9" s="104" t="str">
        <f>'2 CONTEXTO E IDENTIFICACIÓN'!A9</f>
        <v>M1 - R1</v>
      </c>
      <c r="B9" s="105" t="str">
        <f>+'2 CONTEXTO E IDENTIFICACIÓN'!E9</f>
        <v>Posibilidad de pérdida Reputacional  por traslados entre áreas de equipos y bienes sin reporte a activos fijos, debido a diferentes causas como: salto del debido proceso, insuficiente interrelación de procesos, desconocimiento de procedimientos internos, ausencia de control y supervisión, insuficiente compromiso por parte del responsable de inventarios.</v>
      </c>
      <c r="C9" s="106" t="str">
        <f>+'3 PROBABIL E IMPACTO INHERENTE'!F9</f>
        <v>Baja</v>
      </c>
      <c r="D9" s="106" t="str">
        <f>+'3 PROBABIL E IMPACTO INHERENTE'!N9</f>
        <v>Leve</v>
      </c>
      <c r="E9" s="105" t="str">
        <f>+IF(C9=$Q$9,IF(D9=$R$8,$R$9,IF(D9=$S$8,$S$9,IF(D9=$T$8,$T$9,IF(D9=$U$8,$U$9,IF(D9=$V$8,$V$9))))),IF(C9=$Q$10,IF(D9=$R$8,$R$10,IF(D9=$S$8,$S$10,IF(D9=$T$8,$T$10,IF(D9=$U$8,$U$10,IF(D9=$V$8,$V$10))))),IF(C9=$Q$11,IF(D9=$R$8,$R$11,IF(D9=$S$8,$S$11,IF(D9=$T$8,$T$11,IF(D9=$U$8,$U$11,IF(D9=$V$8,$V$11))))),IF(C9=$Q$12,IF(D9=$R$8,$R$12,IF(D9=$S$8,$S$12,IF(D9=$T$8,$T$12,IF(D9=$U$8,$U$12,IF(D9=$V$8,$V$12))))),IF(C9=$Q$13,IF(D9=$R$8,$R$13,IF(D9=$S$8,$S$13,IF(D9=$T$8,$T$13,IF(D9=$U$8,$U$13,IF(D9=$V$8,$V$13))))),"")))))</f>
        <v>Bajo</v>
      </c>
      <c r="F9" s="107"/>
      <c r="G9" s="426" t="s">
        <v>34</v>
      </c>
      <c r="H9" s="98" t="s">
        <v>42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4" t="s">
        <v>34</v>
      </c>
      <c r="P9" s="110">
        <v>1</v>
      </c>
      <c r="Q9" s="101" t="s">
        <v>42</v>
      </c>
      <c r="R9" s="108" t="s">
        <v>65</v>
      </c>
      <c r="S9" s="108" t="s">
        <v>65</v>
      </c>
      <c r="T9" s="108" t="s">
        <v>65</v>
      </c>
      <c r="U9" s="108" t="s">
        <v>65</v>
      </c>
      <c r="V9" s="109" t="s">
        <v>64</v>
      </c>
      <c r="Y9" s="91"/>
      <c r="Z9" s="91"/>
      <c r="AA9" s="103"/>
      <c r="AB9" s="103"/>
      <c r="AC9" s="103"/>
      <c r="AD9" s="111"/>
      <c r="AE9" s="111"/>
      <c r="AF9" s="111"/>
      <c r="AG9" s="111"/>
      <c r="AH9" s="111"/>
      <c r="AI9" s="103"/>
      <c r="AJ9" s="103"/>
    </row>
    <row r="10" spans="1:36" ht="51" x14ac:dyDescent="0.2">
      <c r="A10" s="104" t="str">
        <f>'2 CONTEXTO E IDENTIFICACIÓN'!A10</f>
        <v>M1 - R2</v>
      </c>
      <c r="B10" s="105" t="str">
        <f>+'2 CONTEXTO E IDENTIFICACIÓN'!E10</f>
        <v>Posibilidad de pérdida Económica y Reputacional por contaminación cruzada y ausencia de espacios de almacenamiento por bienes dados de baja en trámite, debido a proceso administrativo legal lento y ausencia de espacios de bodegaje adecuados.</v>
      </c>
      <c r="C10" s="106" t="str">
        <f>+'3 PROBABIL E IMPACTO INHERENTE'!F10</f>
        <v>Muy Baja</v>
      </c>
      <c r="D10" s="106" t="str">
        <f>+'3 PROBABIL E IMPACTO INHERENTE'!N10</f>
        <v>Leve</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Bajo</v>
      </c>
      <c r="F10" s="107"/>
      <c r="G10" s="426"/>
      <c r="H10" s="98" t="s">
        <v>41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M2 - R7   </v>
      </c>
      <c r="N10" s="107"/>
      <c r="O10" s="424"/>
      <c r="P10" s="110">
        <v>0.8</v>
      </c>
      <c r="Q10" s="101" t="s">
        <v>41</v>
      </c>
      <c r="R10" s="112" t="s">
        <v>5</v>
      </c>
      <c r="S10" s="112" t="s">
        <v>5</v>
      </c>
      <c r="T10" s="108" t="s">
        <v>65</v>
      </c>
      <c r="U10" s="108" t="s">
        <v>65</v>
      </c>
      <c r="V10" s="109" t="s">
        <v>64</v>
      </c>
      <c r="Y10" s="91"/>
      <c r="Z10" s="91"/>
      <c r="AA10" s="103"/>
      <c r="AB10" s="113"/>
      <c r="AC10" s="114"/>
      <c r="AD10" s="111"/>
      <c r="AE10" s="111"/>
      <c r="AF10" s="111"/>
      <c r="AG10" s="111"/>
      <c r="AH10" s="111"/>
      <c r="AI10" s="103"/>
      <c r="AJ10" s="103"/>
    </row>
    <row r="11" spans="1:36" ht="38.25" x14ac:dyDescent="0.2">
      <c r="A11" s="104" t="str">
        <f>'2 CONTEXTO E IDENTIFICACIÓN'!A11</f>
        <v>M1 - R3</v>
      </c>
      <c r="B11" s="105" t="str">
        <f>+'2 CONTEXTO E IDENTIFICACIÓN'!E11</f>
        <v>Posibilidad de pérdida Reputacional  por equipos externos en el hospital sin monitoreo de activos fijos, debido a equipos de terceros y comodatos.</v>
      </c>
      <c r="C11" s="106" t="str">
        <f>+'3 PROBABIL E IMPACTO INHERENTE'!F11</f>
        <v>Muy Baja</v>
      </c>
      <c r="D11" s="106" t="str">
        <f>+'3 PROBABIL E IMPACTO INHERENTE'!N11</f>
        <v>Menor</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Bajo</v>
      </c>
      <c r="F11" s="107"/>
      <c r="G11" s="426"/>
      <c r="H11" s="98" t="s">
        <v>39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M2 - R2   M2 - R5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M1 - R7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M2 - R3 M2 - R4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4"/>
      <c r="P11" s="110">
        <v>0.6</v>
      </c>
      <c r="Q11" s="101" t="s">
        <v>39</v>
      </c>
      <c r="R11" s="112" t="s">
        <v>5</v>
      </c>
      <c r="S11" s="112" t="s">
        <v>5</v>
      </c>
      <c r="T11" s="112" t="s">
        <v>5</v>
      </c>
      <c r="U11" s="108" t="s">
        <v>65</v>
      </c>
      <c r="V11" s="109" t="s">
        <v>64</v>
      </c>
      <c r="Y11" s="91"/>
      <c r="Z11" s="91"/>
      <c r="AA11" s="103"/>
      <c r="AB11" s="113"/>
      <c r="AC11" s="114"/>
      <c r="AD11" s="111"/>
      <c r="AE11" s="111"/>
      <c r="AF11" s="111"/>
      <c r="AG11" s="111"/>
      <c r="AH11" s="115"/>
      <c r="AI11" s="103"/>
      <c r="AJ11" s="103"/>
    </row>
    <row r="12" spans="1:36" ht="38.25" x14ac:dyDescent="0.2">
      <c r="A12" s="104" t="str">
        <f>'2 CONTEXTO E IDENTIFICACIÓN'!A12</f>
        <v>M1 - R4</v>
      </c>
      <c r="B12" s="105" t="str">
        <f>+'2 CONTEXTO E IDENTIFICACIÓN'!E12</f>
        <v>Posibilidad de pérdida Económica y Reputacional por falta de insumos para lavado de ropa sucia hospitalaria  debido a demoras en la planificación y contratación.</v>
      </c>
      <c r="C12" s="106" t="str">
        <f>+'3 PROBABIL E IMPACTO INHERENTE'!F12</f>
        <v>Muy Baja</v>
      </c>
      <c r="D12" s="106" t="str">
        <f>+'3 PROBABIL E IMPACTO INHERENTE'!N12</f>
        <v>Leve</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Bajo</v>
      </c>
      <c r="F12" s="107"/>
      <c r="G12" s="426"/>
      <c r="H12" s="98" t="s">
        <v>37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M1 - R1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M1 - R8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4"/>
      <c r="P12" s="110">
        <v>0.4</v>
      </c>
      <c r="Q12" s="101" t="s">
        <v>37</v>
      </c>
      <c r="R12" s="116" t="s">
        <v>66</v>
      </c>
      <c r="S12" s="112" t="s">
        <v>5</v>
      </c>
      <c r="T12" s="112" t="s">
        <v>5</v>
      </c>
      <c r="U12" s="108" t="s">
        <v>65</v>
      </c>
      <c r="V12" s="109" t="s">
        <v>64</v>
      </c>
      <c r="Y12" s="91"/>
      <c r="Z12" s="91"/>
      <c r="AA12" s="103"/>
      <c r="AB12" s="113"/>
      <c r="AC12" s="114"/>
      <c r="AD12" s="111"/>
      <c r="AE12" s="111"/>
      <c r="AF12" s="111"/>
      <c r="AG12" s="115"/>
      <c r="AH12" s="111"/>
      <c r="AI12" s="103"/>
      <c r="AJ12" s="103"/>
    </row>
    <row r="13" spans="1:36" ht="51.75" thickBot="1" x14ac:dyDescent="0.25">
      <c r="A13" s="104" t="str">
        <f>'2 CONTEXTO E IDENTIFICACIÓN'!A13</f>
        <v>M1 - R5</v>
      </c>
      <c r="B13" s="105" t="str">
        <f>+'2 CONTEXTO E IDENTIFICACIÓN'!E13</f>
        <v>Posibilidad de pérdida Económica y Reputacional  por falta de ropa hospitalaria, debido a demoras injustificadas en procesos de contratación, deterioro de ropa hospitalaria por insumos, daño de los equipos de lavado y secado</v>
      </c>
      <c r="C13" s="106" t="str">
        <f>+'3 PROBABIL E IMPACTO INHERENTE'!F13</f>
        <v>Muy Baja</v>
      </c>
      <c r="D13" s="106" t="str">
        <f>+'3 PROBABIL E IMPACTO INHERENTE'!N13</f>
        <v>Menor</v>
      </c>
      <c r="E13" s="105" t="str">
        <f t="shared" si="0"/>
        <v>Bajo</v>
      </c>
      <c r="F13" s="107"/>
      <c r="G13" s="427"/>
      <c r="H13" s="117" t="s">
        <v>35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M1 - R2  M1 - R4  M1 - R6     M2 - R1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M1 - R3  M1 - R5    M1 - R9 M1 - R10      M2 - R6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5"/>
      <c r="P13" s="122">
        <v>0.2</v>
      </c>
      <c r="Q13" s="123" t="s">
        <v>35</v>
      </c>
      <c r="R13" s="118" t="s">
        <v>66</v>
      </c>
      <c r="S13" s="118" t="s">
        <v>66</v>
      </c>
      <c r="T13" s="119" t="s">
        <v>5</v>
      </c>
      <c r="U13" s="120" t="s">
        <v>65</v>
      </c>
      <c r="V13" s="121" t="s">
        <v>64</v>
      </c>
      <c r="Y13" s="91"/>
      <c r="Z13" s="91"/>
      <c r="AA13" s="103"/>
      <c r="AB13" s="113"/>
      <c r="AC13" s="114"/>
      <c r="AD13" s="111"/>
      <c r="AE13" s="111"/>
      <c r="AF13" s="111"/>
      <c r="AG13" s="124"/>
      <c r="AH13" s="111"/>
      <c r="AI13" s="103"/>
      <c r="AJ13" s="103"/>
    </row>
    <row r="14" spans="1:36" ht="51" x14ac:dyDescent="0.2">
      <c r="A14" s="104" t="str">
        <f>'2 CONTEXTO E IDENTIFICACIÓN'!A14</f>
        <v>M1 - R6</v>
      </c>
      <c r="B14" s="105" t="str">
        <f>+'2 CONTEXTO E IDENTIFICACIÓN'!E14</f>
        <v>Posibilidad de pérdida Económica y Reputacional por inexistencia o insuficiencia de personal de vigilancia, debido a incumplimiento de requisitos para ser contratado y fallas en la planificación de contratación</v>
      </c>
      <c r="C14" s="106" t="str">
        <f>+'3 PROBABIL E IMPACTO INHERENTE'!F14</f>
        <v>Muy Baja</v>
      </c>
      <c r="D14" s="106" t="str">
        <f>+'3 PROBABIL E IMPACTO INHERENTE'!N14</f>
        <v>Leve</v>
      </c>
      <c r="E14" s="105" t="str">
        <f t="shared" si="0"/>
        <v>Bajo</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51" x14ac:dyDescent="0.2">
      <c r="A15" s="104" t="str">
        <f>'2 CONTEXTO E IDENTIFICACIÓN'!A15</f>
        <v>M1 - R7</v>
      </c>
      <c r="B15" s="105" t="str">
        <f>+'2 CONTEXTO E IDENTIFICACIÓN'!E15</f>
        <v>Posibilidad de pérdida Reputacional por ineficiente funcionamiento de cámaras de seguridad, debido a fallas de equipos CCTV, insuficiencia de equipos para cubrir todas las áreas del hospital y ausencia de personal idóneo para su manejo y seguimiento</v>
      </c>
      <c r="C15" s="106" t="str">
        <f>+'3 PROBABIL E IMPACTO INHERENTE'!F15</f>
        <v>Media</v>
      </c>
      <c r="D15" s="106" t="str">
        <f>+'3 PROBABIL E IMPACTO INHERENTE'!N15</f>
        <v>Menor</v>
      </c>
      <c r="E15" s="105" t="str">
        <f t="shared" si="0"/>
        <v>Moderado</v>
      </c>
      <c r="F15" s="107"/>
      <c r="G15" s="107"/>
      <c r="H15" s="107"/>
      <c r="I15" s="107"/>
      <c r="J15" s="107"/>
      <c r="K15" s="107"/>
      <c r="L15" s="107"/>
      <c r="M15" s="107"/>
      <c r="N15" s="107"/>
      <c r="R15" s="95" t="s">
        <v>68</v>
      </c>
      <c r="T15" s="91"/>
      <c r="U15" s="91"/>
      <c r="V15" s="91"/>
      <c r="W15" s="91"/>
      <c r="X15" s="91"/>
      <c r="Y15" s="91"/>
      <c r="Z15" s="91"/>
      <c r="AA15" s="103"/>
      <c r="AB15" s="113"/>
      <c r="AC15" s="103"/>
      <c r="AD15" s="114"/>
      <c r="AE15" s="114"/>
      <c r="AF15" s="114"/>
      <c r="AG15" s="114"/>
      <c r="AH15" s="114"/>
      <c r="AI15" s="103"/>
      <c r="AJ15" s="103"/>
    </row>
    <row r="16" spans="1:36" ht="51" x14ac:dyDescent="0.2">
      <c r="A16" s="104" t="str">
        <f>'2 CONTEXTO E IDENTIFICACIÓN'!A16</f>
        <v>M1 - R8</v>
      </c>
      <c r="B16" s="105" t="str">
        <f>+'2 CONTEXTO E IDENTIFICACIÓN'!E16</f>
        <v>Posibilidad de pérdida Económica y Reputacional por ausencia en el mantenimiento de los vehículos, seguros (SOAT) y legalidades, debido a inadecuada supervisión y ausencia de contrato pertinente y planificación</v>
      </c>
      <c r="C16" s="106" t="str">
        <f>+'3 PROBABIL E IMPACTO INHERENTE'!F16</f>
        <v>Baja</v>
      </c>
      <c r="D16" s="106" t="str">
        <f>+'3 PROBABIL E IMPACTO INHERENTE'!N16</f>
        <v>Menor</v>
      </c>
      <c r="E16" s="105" t="str">
        <f t="shared" si="0"/>
        <v>Moderado</v>
      </c>
      <c r="F16" s="107"/>
      <c r="G16" s="107"/>
      <c r="H16" s="107"/>
      <c r="I16" s="107"/>
      <c r="J16" s="107"/>
      <c r="K16" s="107"/>
      <c r="L16" s="107"/>
      <c r="M16" s="107"/>
      <c r="N16" s="107"/>
      <c r="R16" s="125" t="s">
        <v>64</v>
      </c>
      <c r="T16" s="91"/>
      <c r="U16" s="91"/>
      <c r="V16" s="91"/>
      <c r="W16" s="91"/>
      <c r="X16" s="91"/>
      <c r="Y16" s="91"/>
      <c r="Z16" s="91"/>
      <c r="AA16" s="103"/>
      <c r="AB16" s="103"/>
      <c r="AC16" s="103"/>
      <c r="AD16" s="111"/>
      <c r="AE16" s="111"/>
      <c r="AF16" s="111"/>
      <c r="AG16" s="111"/>
      <c r="AH16" s="111"/>
      <c r="AI16" s="103"/>
      <c r="AJ16" s="103"/>
    </row>
    <row r="17" spans="1:36" ht="38.25" x14ac:dyDescent="0.2">
      <c r="A17" s="104" t="str">
        <f>'2 CONTEXTO E IDENTIFICACIÓN'!A17</f>
        <v>M1 - R9</v>
      </c>
      <c r="B17" s="105" t="str">
        <f>+'2 CONTEXTO E IDENTIFICACIÓN'!E17</f>
        <v>Posibilidad de pérdida Reputacional por ingenieros sin certificación INVIMA, debido a incumplimiento de requisitos legales, insuficiente revisión documental de hojas de vida e idoneidad.</v>
      </c>
      <c r="C17" s="106" t="str">
        <f>+'3 PROBABIL E IMPACTO INHERENTE'!F17</f>
        <v>Muy Baja</v>
      </c>
      <c r="D17" s="106" t="str">
        <f>+'3 PROBABIL E IMPACTO INHERENTE'!N17</f>
        <v>Menor</v>
      </c>
      <c r="E17" s="105" t="str">
        <f t="shared" si="0"/>
        <v>Bajo</v>
      </c>
      <c r="F17" s="107"/>
      <c r="G17" s="107"/>
      <c r="H17" s="107"/>
      <c r="I17" s="107"/>
      <c r="J17" s="107"/>
      <c r="K17" s="107"/>
      <c r="L17" s="107"/>
      <c r="M17" s="107"/>
      <c r="N17" s="107"/>
      <c r="R17" s="108" t="s">
        <v>65</v>
      </c>
      <c r="S17" s="91"/>
      <c r="T17" s="91"/>
      <c r="U17" s="91"/>
      <c r="V17" s="91"/>
      <c r="W17" s="91"/>
      <c r="X17" s="91"/>
      <c r="Y17" s="91"/>
      <c r="Z17" s="91"/>
      <c r="AA17" s="103"/>
      <c r="AB17" s="103"/>
      <c r="AC17" s="103"/>
      <c r="AD17" s="111"/>
      <c r="AE17" s="111"/>
      <c r="AF17" s="111"/>
      <c r="AG17" s="111"/>
      <c r="AH17" s="111"/>
      <c r="AI17" s="103"/>
      <c r="AJ17" s="103"/>
    </row>
    <row r="18" spans="1:36" ht="51" x14ac:dyDescent="0.2">
      <c r="A18" s="104" t="str">
        <f>'2 CONTEXTO E IDENTIFICACIÓN'!A18</f>
        <v>M1 - R10</v>
      </c>
      <c r="B18" s="105" t="str">
        <f>+'2 CONTEXTO E IDENTIFICACIÓN'!E18</f>
        <v>Posibilidad de pérdida Económica y Reputacional por incumplimiento en cronograma de mantenimiento preventivo, debido a deficiencia en la supervisión del contrato y disponibilidad de equipos (conectados a pacientes)</v>
      </c>
      <c r="C18" s="106" t="str">
        <f>+'3 PROBABIL E IMPACTO INHERENTE'!F18</f>
        <v>Muy Baja</v>
      </c>
      <c r="D18" s="106" t="str">
        <f>+'3 PROBABIL E IMPACTO INHERENTE'!N18</f>
        <v>Menor</v>
      </c>
      <c r="E18" s="105" t="str">
        <f t="shared" si="0"/>
        <v>Bajo</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ht="51" x14ac:dyDescent="0.2">
      <c r="A19" s="104" t="str">
        <f>'2 CONTEXTO E IDENTIFICACIÓN'!A19</f>
        <v>M2 - R1</v>
      </c>
      <c r="B19" s="105" t="str">
        <f>+'2 CONTEXTO E IDENTIFICACIÓN'!E19</f>
        <v>Posibilidad de pérdida Reputacional por equipos sin calibración,  debido a inexistencia de contrato de calibración, equipos de terceros no informado, caída e ingreso de equipo no informada, equipos no encontrados en el servicio</v>
      </c>
      <c r="C19" s="106" t="str">
        <f>+'3 PROBABIL E IMPACTO INHERENTE'!F19</f>
        <v>Muy Baja</v>
      </c>
      <c r="D19" s="106" t="str">
        <f>+'3 PROBABIL E IMPACTO INHERENTE'!N19</f>
        <v>Leve</v>
      </c>
      <c r="E19" s="105" t="str">
        <f t="shared" si="0"/>
        <v>Bajo</v>
      </c>
      <c r="F19" s="107"/>
      <c r="G19" s="107"/>
      <c r="H19" s="107"/>
      <c r="I19" s="107"/>
      <c r="J19" s="107"/>
      <c r="K19" s="107"/>
      <c r="L19" s="107"/>
      <c r="M19" s="107"/>
      <c r="N19" s="107"/>
      <c r="Q19" s="126"/>
      <c r="R19" s="116" t="s">
        <v>66</v>
      </c>
      <c r="Y19" s="126"/>
      <c r="Z19" s="126"/>
      <c r="AA19" s="103"/>
      <c r="AB19" s="103"/>
      <c r="AC19" s="103"/>
      <c r="AD19" s="111"/>
      <c r="AE19" s="111"/>
      <c r="AF19" s="111"/>
      <c r="AG19" s="111"/>
      <c r="AH19" s="111"/>
      <c r="AI19" s="103"/>
      <c r="AJ19" s="103"/>
    </row>
    <row r="20" spans="1:36" ht="51" x14ac:dyDescent="0.2">
      <c r="A20" s="104" t="str">
        <f>'2 CONTEXTO E IDENTIFICACIÓN'!A20</f>
        <v>M2 - R2</v>
      </c>
      <c r="B20" s="105" t="str">
        <f>+'2 CONTEXTO E IDENTIFICACIÓN'!E20</f>
        <v>Posibilidad de pérdida Económica y Reputacional por uso de equipos sin cumplimiento de decreto 4725 de 2005, debido a contratación con incumplimiento de ley, equipos de terceros, comodatos.</v>
      </c>
      <c r="C20" s="106" t="str">
        <f>+'3 PROBABIL E IMPACTO INHERENTE'!F20</f>
        <v>Media</v>
      </c>
      <c r="D20" s="106" t="str">
        <f>+'3 PROBABIL E IMPACTO INHERENTE'!N20</f>
        <v>Leve</v>
      </c>
      <c r="E20" s="105" t="str">
        <f t="shared" si="0"/>
        <v>Moderado</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ht="63.75" x14ac:dyDescent="0.2">
      <c r="A21" s="104" t="str">
        <f>'2 CONTEXTO E IDENTIFICACIÓN'!A21</f>
        <v>M2 - R3</v>
      </c>
      <c r="B21" s="105" t="str">
        <f>+'2 CONTEXTO E IDENTIFICACIÓN'!E21</f>
        <v>Posibilidad de pérdida Reputacional por inexistencia de insumos para despacho en áreas administrativas y asistenciales, debido a incremento de la demanda, ausencia de planeación en áreas y legalización inoportuna de contratos para el ingreso de mercancía a almacén y el trámite de despachos a las áreas</v>
      </c>
      <c r="C21" s="106" t="str">
        <f>+'3 PROBABIL E IMPACTO INHERENTE'!F21</f>
        <v>Media</v>
      </c>
      <c r="D21" s="106" t="str">
        <f>+'3 PROBABIL E IMPACTO INHERENTE'!N21</f>
        <v>Moderado</v>
      </c>
      <c r="E21" s="105" t="str">
        <f t="shared" si="0"/>
        <v>Moderado</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ht="63.75" x14ac:dyDescent="0.2">
      <c r="A22" s="104" t="str">
        <f>'2 CONTEXTO E IDENTIFICACIÓN'!A22</f>
        <v>M2 - R4</v>
      </c>
      <c r="B22" s="105" t="str">
        <f>+'2 CONTEXTO E IDENTIFICACIÓN'!E22</f>
        <v>Posibilidad de pérdida Reputacional por ingreso de bienes sin notificación a almacén, debido a salto del debido proceso, debilidades en la interrelación de procesos, desconocimiento de procedimientos internos, fallas en el control y supervisión de los contratos y órdenes de compra</v>
      </c>
      <c r="C22" s="106" t="str">
        <f>+'3 PROBABIL E IMPACTO INHERENTE'!F22</f>
        <v>Media</v>
      </c>
      <c r="D22" s="106" t="str">
        <f>+'3 PROBABIL E IMPACTO INHERENTE'!N22</f>
        <v>Moderado</v>
      </c>
      <c r="E22" s="105" t="str">
        <f t="shared" si="0"/>
        <v>Moderado</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ht="63.75" x14ac:dyDescent="0.2">
      <c r="A23" s="104" t="str">
        <f>'2 CONTEXTO E IDENTIFICACIÓN'!A23</f>
        <v>M2 - R5</v>
      </c>
      <c r="B23" s="105" t="str">
        <f>+'2 CONTEXTO E IDENTIFICACIÓN'!E23</f>
        <v>Posibilidad de pérdida Reputacional por ausencia de espacio físico adecuado para el almacenamiento de mercancía, debido a improvisación de espacios extras para almacenito (Bunquer) y ausencia de espacio adecuado para recepción y adecuación e instalación de equipos.</v>
      </c>
      <c r="C23" s="106" t="str">
        <f>+'3 PROBABIL E IMPACTO INHERENTE'!F23</f>
        <v>Media</v>
      </c>
      <c r="D23" s="106" t="str">
        <f>+'3 PROBABIL E IMPACTO INHERENTE'!N23</f>
        <v>Leve</v>
      </c>
      <c r="E23" s="105" t="str">
        <f t="shared" si="0"/>
        <v>Moderado</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ht="63.75" x14ac:dyDescent="0.2">
      <c r="A24" s="104" t="str">
        <f>'2 CONTEXTO E IDENTIFICACIÓN'!A24</f>
        <v>M2 - R6</v>
      </c>
      <c r="B24" s="105" t="str">
        <f>+'2 CONTEXTO E IDENTIFICACIÓN'!E24</f>
        <v>Posibilidad de pérdida Reputacional por ingreso de bienes posterior a la terminación de contrato, debido a sobre carga laboral y asignación de muchas supervisiones, deficiente supervisión al no detectarlo y solicitar prorroga de contrato, asignación de supervisión pero no entrega de documento por parte de contratación</v>
      </c>
      <c r="C24" s="106" t="str">
        <f>+'3 PROBABIL E IMPACTO INHERENTE'!F24</f>
        <v>Muy Baja</v>
      </c>
      <c r="D24" s="106" t="str">
        <f>+'3 PROBABIL E IMPACTO INHERENTE'!N24</f>
        <v>Menor</v>
      </c>
      <c r="E24" s="105" t="str">
        <f t="shared" si="0"/>
        <v>Bajo</v>
      </c>
      <c r="F24" s="107"/>
      <c r="G24" s="107"/>
      <c r="H24" s="107"/>
      <c r="I24" s="107"/>
      <c r="J24" s="107"/>
      <c r="K24" s="107"/>
      <c r="L24" s="107"/>
      <c r="M24" s="107"/>
      <c r="N24" s="107"/>
      <c r="AA24" s="103"/>
      <c r="AB24" s="124"/>
      <c r="AC24" s="124"/>
      <c r="AD24" s="124"/>
      <c r="AE24" s="124"/>
      <c r="AF24" s="124"/>
      <c r="AG24" s="124"/>
      <c r="AH24" s="111"/>
      <c r="AI24" s="103"/>
      <c r="AJ24" s="103"/>
    </row>
    <row r="25" spans="1:36" ht="63.75" x14ac:dyDescent="0.25">
      <c r="A25" s="104" t="str">
        <f>'2 CONTEXTO E IDENTIFICACIÓN'!A25</f>
        <v>M2 - R7</v>
      </c>
      <c r="B25" s="105" t="str">
        <f>+'2 CONTEXTO E IDENTIFICACIÓN'!E25</f>
        <v>Posibilidad de pérdida Económica y Reputacional por incumplimiento de normatividad ambiental aplicable a la organización, debido a desconocimiento de la normatividad ambiental aplicable a la organización, falta de recursos para cumplimiento a las exigencias ambientales.</v>
      </c>
      <c r="C25" s="106" t="str">
        <f>+'3 PROBABIL E IMPACTO INHERENTE'!F25</f>
        <v>Alta</v>
      </c>
      <c r="D25" s="106" t="str">
        <f>+'3 PROBABIL E IMPACTO INHERENTE'!N25</f>
        <v>Catastrófico</v>
      </c>
      <c r="E25" s="105" t="str">
        <f t="shared" si="0"/>
        <v>Extremo</v>
      </c>
      <c r="F25" s="107"/>
      <c r="G25" s="107"/>
      <c r="H25" s="107"/>
      <c r="I25" s="107"/>
      <c r="J25" s="107"/>
      <c r="K25" s="107"/>
      <c r="L25" s="107"/>
      <c r="M25" s="107"/>
      <c r="N25" s="107"/>
    </row>
    <row r="26" spans="1:36" x14ac:dyDescent="0.25">
      <c r="A26" s="104">
        <f>'2 CONTEXTO E IDENTIFICACIÓN'!A26</f>
        <v>0</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f>'2 CONTEXTO E IDENTIFICACIÓN'!A27</f>
        <v>0</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f>'2 CONTEXTO E IDENTIFICACIÓN'!A28</f>
        <v>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H8" activePane="bottomRight" state="frozen"/>
      <selection pane="topRight" activeCell="B1" sqref="B1"/>
      <selection pane="bottomLeft" activeCell="A7" sqref="A7"/>
      <selection pane="bottomRight" activeCell="K8" sqref="K8"/>
    </sheetView>
  </sheetViews>
  <sheetFormatPr baseColWidth="10" defaultColWidth="11.42578125" defaultRowHeight="14.25" x14ac:dyDescent="0.25"/>
  <cols>
    <col min="1" max="1" width="15.5703125" style="55" bestFit="1" customWidth="1"/>
    <col min="2" max="2" width="71.28515625" style="55" customWidth="1"/>
    <col min="3" max="3" width="15.5703125" style="55" customWidth="1"/>
    <col min="4" max="4" width="11.5703125" style="55" customWidth="1"/>
    <col min="5" max="5" width="10.140625" style="55" customWidth="1"/>
    <col min="6" max="6" width="32.28515625" style="55" customWidth="1"/>
    <col min="7" max="7" width="42.140625" style="55" customWidth="1"/>
    <col min="8" max="8" width="39.140625" style="55" customWidth="1"/>
    <col min="9" max="9" width="56.8554687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10"/>
      <c r="B1" s="455"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10"/>
      <c r="B2" s="456"/>
      <c r="C2" s="50" t="str">
        <f>+'2 CONTEXTO E IDENTIFICACIÓN'!C2</f>
        <v>VERSIÓN:</v>
      </c>
      <c r="D2" s="50">
        <f>+'2 CONTEXTO E IDENTIFICACIÓN'!D2</f>
        <v>0</v>
      </c>
      <c r="G2" s="244" t="str">
        <f>+'2 CONTEXTO E IDENTIFICACIÓN'!$D$5</f>
        <v>Vigencia del:</v>
      </c>
      <c r="H2" s="242" t="str">
        <f>+IF('2 CONTEXTO E IDENTIFICACIÓN'!$E$5="","",'2 CONTEXTO E IDENTIFICACIÓN'!$E$5)</f>
        <v/>
      </c>
      <c r="I2" s="243" t="s">
        <v>91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139</v>
      </c>
      <c r="B3" s="412" t="str">
        <f>+IF('2 CONTEXTO E IDENTIFICACIÓN'!$B$4="","",'2 CONTEXTO E IDENTIFICACIÓN'!$B$4)</f>
        <v>HOSPITAL UNIVERSITARIO DEPARTAMENTAL DE NARIÑO</v>
      </c>
      <c r="C3" s="412"/>
      <c r="D3" s="412"/>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137</v>
      </c>
      <c r="B4" s="412" t="str">
        <f>+IF('2 CONTEXTO E IDENTIFICACIÓN'!$D$4="","",'2 CONTEXTO E IDENTIFICACIÓN'!$D$4)</f>
        <v>AMBIENTE FÍSICO</v>
      </c>
      <c r="C4" s="413"/>
      <c r="D4" s="413"/>
      <c r="E4" s="60" t="s">
        <v>24</v>
      </c>
      <c r="F4" s="56" t="s">
        <v>25</v>
      </c>
      <c r="G4" s="60"/>
      <c r="H4" s="60"/>
      <c r="I4" s="60"/>
      <c r="R4" s="452" t="s">
        <v>181</v>
      </c>
      <c r="S4" s="452" t="s">
        <v>182</v>
      </c>
      <c r="T4" s="452" t="s">
        <v>183</v>
      </c>
      <c r="U4" s="164"/>
      <c r="V4" s="164"/>
      <c r="W4" s="55"/>
      <c r="X4" s="403" t="s">
        <v>251</v>
      </c>
      <c r="Y4" s="404"/>
      <c r="Z4" s="405"/>
    </row>
    <row r="5" spans="1:26" s="61" customFormat="1" ht="16.5" customHeight="1" x14ac:dyDescent="0.25">
      <c r="A5" s="248"/>
      <c r="B5" s="247"/>
      <c r="C5" s="247"/>
      <c r="D5" s="164"/>
      <c r="E5" s="60"/>
      <c r="F5" s="60"/>
      <c r="G5" s="60"/>
      <c r="H5" s="60"/>
      <c r="I5" s="60"/>
      <c r="J5" s="458" t="s">
        <v>90</v>
      </c>
      <c r="K5" s="458"/>
      <c r="L5" s="458"/>
      <c r="M5" s="458"/>
      <c r="N5" s="458"/>
      <c r="O5" s="458"/>
      <c r="P5" s="458"/>
      <c r="Q5" s="458"/>
      <c r="R5" s="453"/>
      <c r="S5" s="453"/>
      <c r="T5" s="453"/>
      <c r="U5" s="164"/>
      <c r="V5" s="164"/>
      <c r="W5" s="55"/>
      <c r="X5" s="28" t="s">
        <v>32</v>
      </c>
      <c r="Y5" s="29" t="s">
        <v>252</v>
      </c>
      <c r="Z5" s="30" t="s">
        <v>253</v>
      </c>
    </row>
    <row r="6" spans="1:26" ht="29.25" customHeight="1" x14ac:dyDescent="0.25">
      <c r="A6" s="450" t="s">
        <v>177</v>
      </c>
      <c r="B6" s="450" t="s">
        <v>176</v>
      </c>
      <c r="C6" s="450" t="s">
        <v>95</v>
      </c>
      <c r="D6" s="450" t="s">
        <v>96</v>
      </c>
      <c r="E6" s="459" t="s">
        <v>92</v>
      </c>
      <c r="F6" s="464" t="s">
        <v>155</v>
      </c>
      <c r="G6" s="465"/>
      <c r="H6" s="459"/>
      <c r="I6" s="207"/>
      <c r="J6" s="461" t="s">
        <v>85</v>
      </c>
      <c r="K6" s="462"/>
      <c r="L6" s="462"/>
      <c r="M6" s="462"/>
      <c r="N6" s="463"/>
      <c r="O6" s="461" t="s">
        <v>89</v>
      </c>
      <c r="P6" s="462"/>
      <c r="Q6" s="463"/>
      <c r="R6" s="454"/>
      <c r="S6" s="454"/>
      <c r="T6" s="454"/>
      <c r="X6" s="33" t="s">
        <v>35</v>
      </c>
      <c r="Y6" s="36">
        <v>0.01</v>
      </c>
      <c r="Z6" s="35">
        <v>0.2</v>
      </c>
    </row>
    <row r="7" spans="1:26" s="49" customFormat="1" ht="72" thickBot="1" x14ac:dyDescent="0.3">
      <c r="A7" s="457"/>
      <c r="B7" s="457"/>
      <c r="C7" s="451"/>
      <c r="D7" s="451"/>
      <c r="E7" s="460"/>
      <c r="F7" s="62" t="s">
        <v>254</v>
      </c>
      <c r="G7" s="163" t="s">
        <v>156</v>
      </c>
      <c r="H7" s="163" t="s">
        <v>157</v>
      </c>
      <c r="I7" s="163" t="s">
        <v>248</v>
      </c>
      <c r="J7" s="62" t="s">
        <v>70</v>
      </c>
      <c r="K7" s="63" t="s">
        <v>71</v>
      </c>
      <c r="L7" s="63" t="s">
        <v>94</v>
      </c>
      <c r="M7" s="62" t="s">
        <v>72</v>
      </c>
      <c r="N7" s="63" t="s">
        <v>73</v>
      </c>
      <c r="O7" s="63" t="s">
        <v>77</v>
      </c>
      <c r="P7" s="63" t="s">
        <v>3</v>
      </c>
      <c r="Q7" s="63" t="s">
        <v>82</v>
      </c>
      <c r="R7" s="63" t="s">
        <v>93</v>
      </c>
      <c r="S7" s="63" t="s">
        <v>97</v>
      </c>
      <c r="T7" s="321" t="s">
        <v>10</v>
      </c>
      <c r="U7" s="63" t="s">
        <v>249</v>
      </c>
      <c r="V7" s="63" t="s">
        <v>250</v>
      </c>
      <c r="X7" s="38" t="s">
        <v>37</v>
      </c>
      <c r="Y7" s="36">
        <v>0.21</v>
      </c>
      <c r="Z7" s="35">
        <v>0.4</v>
      </c>
    </row>
    <row r="8" spans="1:26" ht="57.75" thickBot="1" x14ac:dyDescent="0.3">
      <c r="A8" s="438" t="str">
        <f>'2 CONTEXTO E IDENTIFICACIÓN'!A9</f>
        <v>M1 - R1</v>
      </c>
      <c r="B8" s="441" t="str">
        <f>+'2 CONTEXTO E IDENTIFICACIÓN'!E9</f>
        <v>Posibilidad de pérdida Reputacional  por traslados entre áreas de equipos y bienes sin reporte a activos fijos, debido a diferentes causas como: salto del debido proceso, insuficiente interrelación de procesos, desconocimiento de procedimientos internos, ausencia de control y supervisión, insuficiente compromiso por parte del responsable de inventarios.</v>
      </c>
      <c r="C8" s="444">
        <f>+'3 PROBABIL E IMPACTO INHERENTE'!E9</f>
        <v>0.4</v>
      </c>
      <c r="D8" s="447">
        <f>+'3 PROBABIL E IMPACTO INHERENTE'!M9</f>
        <v>0.2</v>
      </c>
      <c r="E8" s="68">
        <v>1</v>
      </c>
      <c r="F8" s="71" t="s">
        <v>316</v>
      </c>
      <c r="G8" s="71" t="s">
        <v>317</v>
      </c>
      <c r="H8" s="71" t="s">
        <v>318</v>
      </c>
      <c r="I8" s="318" t="str">
        <f t="shared" ref="I8:I39" si="0">+CONCATENATE(F8," ",G8," ",H8)</f>
        <v>Profesional universitario de activos fijos, responsable de circularizar formalmente sobre la responsabilidad de los bienes de la organización con el fin de dar cumplimiento al procedimiento.</v>
      </c>
      <c r="J8" s="5" t="s">
        <v>86</v>
      </c>
      <c r="K8" s="64">
        <f>+IF(J8='11 FORMULAS'!$E$4,'11 FORMULAS'!$F$4,IF(J8='11 FORMULAS'!$E$5,'11 FORMULAS'!$F$5,IF(J8='11 FORMULAS'!$E$6,'11 FORMULAS'!$F$6,"")))</f>
        <v>0.25</v>
      </c>
      <c r="L8" s="64" t="str">
        <f>+IF(OR(J8='11 FORMULAS'!$O$4,J8='11 FORMULAS'!$O$5),'11 FORMULAS'!$P$5,IF(J8='11 FORMULAS'!$O$6,'11 FORMULAS'!$P$6,""))</f>
        <v>Probabilidad</v>
      </c>
      <c r="M8" s="5" t="s">
        <v>75</v>
      </c>
      <c r="N8" s="64">
        <f>+IF(M8='11 FORMULAS'!$H$4,'11 FORMULAS'!$I$4,IF(M8='11 FORMULAS'!$H$5,'11 FORMULAS'!$I$5,""))</f>
        <v>0.15</v>
      </c>
      <c r="O8" s="6" t="s">
        <v>78</v>
      </c>
      <c r="P8" s="6" t="s">
        <v>80</v>
      </c>
      <c r="Q8" s="6" t="s">
        <v>83</v>
      </c>
      <c r="R8" s="333">
        <f>+IFERROR(K8+N8,"")</f>
        <v>0.4</v>
      </c>
      <c r="S8" s="333">
        <f>IF(L8='11 FORMULAS'!$P$5,C8-(C8*R8),C8)</f>
        <v>0.24</v>
      </c>
      <c r="T8" s="333">
        <f>IF(L8='11 FORMULAS'!$P$6,D8-(D8*R8),D8)</f>
        <v>0.2</v>
      </c>
      <c r="U8" s="432">
        <f>+IF(S11="","",S11)</f>
        <v>0.24</v>
      </c>
      <c r="V8" s="435">
        <f>+IF(T11="","",T11)</f>
        <v>0.2</v>
      </c>
      <c r="X8" s="41" t="s">
        <v>39</v>
      </c>
      <c r="Y8" s="36">
        <v>0.41</v>
      </c>
      <c r="Z8" s="35">
        <v>0.6</v>
      </c>
    </row>
    <row r="9" spans="1:26" ht="15.75" thickBot="1" x14ac:dyDescent="0.3">
      <c r="A9" s="439"/>
      <c r="B9" s="442"/>
      <c r="C9" s="445"/>
      <c r="D9" s="448"/>
      <c r="E9" s="69">
        <v>2</v>
      </c>
      <c r="F9" s="231"/>
      <c r="G9" s="231"/>
      <c r="H9" s="231"/>
      <c r="I9" s="319" t="str">
        <f>+CONCATENATE(F9," ",G9," ",H9)</f>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4" t="str">
        <f t="shared" ref="R9:R11" si="1">+IFERROR(K9+N9,"")</f>
        <v/>
      </c>
      <c r="S9" s="334">
        <f>IF(L9='11 FORMULAS'!$P$5,S8-(S8*R9),S8)</f>
        <v>0.24</v>
      </c>
      <c r="T9" s="334">
        <f>IF(L9='11 FORMULAS'!$P$6,T8-(T8*R9),T8)</f>
        <v>0.2</v>
      </c>
      <c r="U9" s="433"/>
      <c r="V9" s="436"/>
      <c r="X9" s="42" t="s">
        <v>41</v>
      </c>
      <c r="Y9" s="36">
        <v>0.61</v>
      </c>
      <c r="Z9" s="35">
        <v>0.8</v>
      </c>
    </row>
    <row r="10" spans="1:26" ht="18.75" customHeight="1" x14ac:dyDescent="0.25">
      <c r="A10" s="439"/>
      <c r="B10" s="442"/>
      <c r="C10" s="445"/>
      <c r="D10" s="448"/>
      <c r="E10" s="69">
        <v>3</v>
      </c>
      <c r="F10" s="231"/>
      <c r="G10" s="231"/>
      <c r="H10" s="231"/>
      <c r="I10" s="319" t="str">
        <f>+CONCATENATE(F10," ",G10," ",H10)</f>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0.24</v>
      </c>
      <c r="T10" s="334">
        <f>IF(L10='11 FORMULAS'!$P$6,T9-(T9*R10),T9)</f>
        <v>0.2</v>
      </c>
      <c r="U10" s="433"/>
      <c r="V10" s="436"/>
      <c r="X10" s="43" t="s">
        <v>42</v>
      </c>
      <c r="Y10" s="36">
        <v>0.81</v>
      </c>
      <c r="Z10" s="35">
        <v>1</v>
      </c>
    </row>
    <row r="11" spans="1:26" ht="15" thickBot="1" x14ac:dyDescent="0.3">
      <c r="A11" s="440"/>
      <c r="B11" s="443"/>
      <c r="C11" s="446"/>
      <c r="D11" s="449"/>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0.24</v>
      </c>
      <c r="T11" s="335">
        <f>IF(L11='11 FORMULAS'!$P$6,T10-(T10*R11),T10)</f>
        <v>0.2</v>
      </c>
      <c r="U11" s="434"/>
      <c r="V11" s="437"/>
      <c r="X11" s="44"/>
      <c r="Y11" s="45"/>
      <c r="Z11" s="46"/>
    </row>
    <row r="12" spans="1:26" ht="63.75" customHeight="1" x14ac:dyDescent="0.25">
      <c r="A12" s="438" t="str">
        <f>'2 CONTEXTO E IDENTIFICACIÓN'!A10</f>
        <v>M1 - R2</v>
      </c>
      <c r="B12" s="441" t="str">
        <f>+'2 CONTEXTO E IDENTIFICACIÓN'!E10</f>
        <v>Posibilidad de pérdida Económica y Reputacional por contaminación cruzada y ausencia de espacios de almacenamiento por bienes dados de baja en trámite, debido a proceso administrativo legal lento y ausencia de espacios de bodegaje adecuados.</v>
      </c>
      <c r="C12" s="444">
        <f>+'3 PROBABIL E IMPACTO INHERENTE'!E10</f>
        <v>0.2</v>
      </c>
      <c r="D12" s="447">
        <f>+'3 PROBABIL E IMPACTO INHERENTE'!M10</f>
        <v>0.2</v>
      </c>
      <c r="E12" s="68">
        <v>1</v>
      </c>
      <c r="F12" s="71" t="s">
        <v>319</v>
      </c>
      <c r="G12" s="71" t="s">
        <v>320</v>
      </c>
      <c r="H12" s="71" t="s">
        <v>321</v>
      </c>
      <c r="I12" s="318" t="str">
        <f t="shared" si="0"/>
        <v>Profesional universitario de activos fijos, las coordinaciones de área y el coordinador de sistemas y/o coordinador de mantenimiento, informan mediante un reporte a la empresa de mantenimiento y/o sistemas cada vez que se presentan elementos para dar de baja y en caso de no existir espacios de almacenamiento se ubican en las terrazas de segundo piso, con el fin de que haya más espacio y agilizar el trámite para dar de baja cualquier elemento en caso de requerirlo.</v>
      </c>
      <c r="J12" s="5" t="s">
        <v>88</v>
      </c>
      <c r="K12" s="64">
        <f>+IF(J12='11 FORMULAS'!$E$4,'11 FORMULAS'!$F$4,IF(J12='11 FORMULAS'!$E$5,'11 FORMULAS'!$F$5,IF(J12='11 FORMULAS'!$E$6,'11 FORMULAS'!$F$6,"")))</f>
        <v>0.1</v>
      </c>
      <c r="L12" s="64" t="str">
        <f>+IF(OR(J12='11 FORMULAS'!$O$4,J12='11 FORMULAS'!$O$5),'11 FORMULAS'!$P$5,IF(J12='11 FORMULAS'!$O$6,'11 FORMULAS'!$P$6,""))</f>
        <v>Impacto</v>
      </c>
      <c r="M12" s="5" t="s">
        <v>75</v>
      </c>
      <c r="N12" s="64">
        <f>+IF(M12='11 FORMULAS'!$H$4,'11 FORMULAS'!$I$4,IF(M12='11 FORMULAS'!$H$5,'11 FORMULAS'!$I$5,""))</f>
        <v>0.15</v>
      </c>
      <c r="O12" s="6" t="s">
        <v>79</v>
      </c>
      <c r="P12" s="6" t="s">
        <v>81</v>
      </c>
      <c r="Q12" s="6" t="s">
        <v>84</v>
      </c>
      <c r="R12" s="333">
        <f>+IFERROR(K12+N12,"")</f>
        <v>0.25</v>
      </c>
      <c r="S12" s="333">
        <f>IF(L12='11 FORMULAS'!$P$5,C12-(C12*R12),C12)</f>
        <v>0.2</v>
      </c>
      <c r="T12" s="333">
        <f>IF(L12='11 FORMULAS'!$P$6,D12-(D12*R12),D12)</f>
        <v>0.15000000000000002</v>
      </c>
      <c r="U12" s="432">
        <f>+IF(S15="","",S15)</f>
        <v>0.2</v>
      </c>
      <c r="V12" s="435">
        <f>+IF(T15="","",T15)</f>
        <v>0.15000000000000002</v>
      </c>
      <c r="X12" s="329"/>
      <c r="Y12" s="330"/>
      <c r="Z12" s="330"/>
    </row>
    <row r="13" spans="1:26" ht="15" x14ac:dyDescent="0.25">
      <c r="A13" s="439"/>
      <c r="B13" s="442"/>
      <c r="C13" s="445"/>
      <c r="D13" s="448"/>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0.2</v>
      </c>
      <c r="T13" s="334">
        <f>IF(L13='11 FORMULAS'!$P$6,T12-(T12*R13),T12)</f>
        <v>0.15000000000000002</v>
      </c>
      <c r="U13" s="433"/>
      <c r="V13" s="436"/>
      <c r="X13" s="329"/>
      <c r="Y13" s="330"/>
      <c r="Z13" s="330"/>
    </row>
    <row r="14" spans="1:26" ht="16.5" customHeight="1" x14ac:dyDescent="0.25">
      <c r="A14" s="439"/>
      <c r="B14" s="442"/>
      <c r="C14" s="445"/>
      <c r="D14" s="448"/>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0.2</v>
      </c>
      <c r="T14" s="334">
        <f>IF(L14='11 FORMULAS'!$P$6,T13-(T13*R14),T13)</f>
        <v>0.15000000000000002</v>
      </c>
      <c r="U14" s="433"/>
      <c r="V14" s="436"/>
      <c r="X14" s="329"/>
      <c r="Y14" s="330"/>
      <c r="Z14" s="330"/>
    </row>
    <row r="15" spans="1:26" ht="19.5" customHeight="1" thickBot="1" x14ac:dyDescent="0.3">
      <c r="A15" s="440"/>
      <c r="B15" s="443"/>
      <c r="C15" s="446"/>
      <c r="D15" s="449"/>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0.2</v>
      </c>
      <c r="T15" s="335">
        <f>IF(L15='11 FORMULAS'!$P$6,T14-(T14*R15),T14)</f>
        <v>0.15000000000000002</v>
      </c>
      <c r="U15" s="434"/>
      <c r="V15" s="437"/>
    </row>
    <row r="16" spans="1:26" ht="142.5" x14ac:dyDescent="0.25">
      <c r="A16" s="438" t="str">
        <f>'2 CONTEXTO E IDENTIFICACIÓN'!A11</f>
        <v>M1 - R3</v>
      </c>
      <c r="B16" s="441" t="str">
        <f>+'2 CONTEXTO E IDENTIFICACIÓN'!E11</f>
        <v>Posibilidad de pérdida Reputacional  por equipos externos en el hospital sin monitoreo de activos fijos, debido a equipos de terceros y comodatos.</v>
      </c>
      <c r="C16" s="444">
        <f>+'3 PROBABIL E IMPACTO INHERENTE'!E11</f>
        <v>0.2</v>
      </c>
      <c r="D16" s="447">
        <f>+'3 PROBABIL E IMPACTO INHERENTE'!M11</f>
        <v>0.4</v>
      </c>
      <c r="E16" s="68">
        <v>1</v>
      </c>
      <c r="F16" s="71" t="s">
        <v>322</v>
      </c>
      <c r="G16" s="71" t="s">
        <v>323</v>
      </c>
      <c r="H16" s="71" t="s">
        <v>324</v>
      </c>
      <c r="I16" s="318" t="str">
        <f t="shared" si="0"/>
        <v>Profesional universitario de activos fijos y coordinadores de área, verifican que los equipos  cumplan con lo estipulado en la resolución de ingreso de tecnología, y se relacionan en el inventario de Excel, cada vez que haya autorización de gerencia en ingresar equipos externos al hospital en calidad de comodato y demostración, y de la misma forma oficializar a los especialistas y coordinaciones sobre el riesgo que implica no informar, con el fin de tener conocimiento de la existencia de los mismos en el hospital y llevar un correcto inventario.</v>
      </c>
      <c r="J16" s="5" t="s">
        <v>86</v>
      </c>
      <c r="K16" s="64">
        <f>+IF(J16='11 FORMULAS'!$E$4,'11 FORMULAS'!$F$4,IF(J16='11 FORMULAS'!$E$5,'11 FORMULAS'!$F$5,IF(J16='11 FORMULAS'!$E$6,'11 FORMULAS'!$F$6,"")))</f>
        <v>0.25</v>
      </c>
      <c r="L16" s="64" t="str">
        <f>+IF(OR(J16='11 FORMULAS'!$O$4,J16='11 FORMULAS'!$O$5),'11 FORMULAS'!$P$5,IF(J16='11 FORMULAS'!$O$6,'11 FORMULAS'!$P$6,""))</f>
        <v>Probabilidad</v>
      </c>
      <c r="M16" s="5" t="s">
        <v>75</v>
      </c>
      <c r="N16" s="64">
        <f>+IF(M16='11 FORMULAS'!$H$4,'11 FORMULAS'!$I$4,IF(M16='11 FORMULAS'!$H$5,'11 FORMULAS'!$I$5,""))</f>
        <v>0.15</v>
      </c>
      <c r="O16" s="6" t="s">
        <v>78</v>
      </c>
      <c r="P16" s="6" t="s">
        <v>80</v>
      </c>
      <c r="Q16" s="6" t="s">
        <v>83</v>
      </c>
      <c r="R16" s="333">
        <f>+IFERROR(K16+N16,"")</f>
        <v>0.4</v>
      </c>
      <c r="S16" s="333">
        <f>IF(L16='11 FORMULAS'!$P$5,C16-(C16*R16),C16)</f>
        <v>0.12</v>
      </c>
      <c r="T16" s="333">
        <f>IF(L16='11 FORMULAS'!$P$6,D16-(D16*R16),D16)</f>
        <v>0.4</v>
      </c>
      <c r="U16" s="432">
        <f>+IF(S19="","",S19)</f>
        <v>0.12</v>
      </c>
      <c r="V16" s="435">
        <f>+IF(T19="","",T19)</f>
        <v>0.4</v>
      </c>
      <c r="X16" s="329"/>
      <c r="Y16" s="330"/>
      <c r="Z16" s="330"/>
    </row>
    <row r="17" spans="1:26" ht="24" customHeight="1" x14ac:dyDescent="0.25">
      <c r="A17" s="439"/>
      <c r="B17" s="442"/>
      <c r="C17" s="445"/>
      <c r="D17" s="448"/>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0.12</v>
      </c>
      <c r="T17" s="334">
        <f>IF(L17='11 FORMULAS'!$P$6,T16-(T16*R17),T16)</f>
        <v>0.4</v>
      </c>
      <c r="U17" s="433"/>
      <c r="V17" s="436"/>
      <c r="X17" s="329"/>
      <c r="Y17" s="330"/>
      <c r="Z17" s="330"/>
    </row>
    <row r="18" spans="1:26" ht="21.75" customHeight="1" x14ac:dyDescent="0.25">
      <c r="A18" s="439"/>
      <c r="B18" s="442"/>
      <c r="C18" s="445"/>
      <c r="D18" s="448"/>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0.12</v>
      </c>
      <c r="T18" s="334">
        <f>IF(L18='11 FORMULAS'!$P$6,T17-(T17*R18),T17)</f>
        <v>0.4</v>
      </c>
      <c r="U18" s="433"/>
      <c r="V18" s="436"/>
      <c r="X18" s="329"/>
      <c r="Y18" s="330"/>
      <c r="Z18" s="330"/>
    </row>
    <row r="19" spans="1:26" ht="21.75" customHeight="1" thickBot="1" x14ac:dyDescent="0.3">
      <c r="A19" s="440"/>
      <c r="B19" s="443"/>
      <c r="C19" s="446"/>
      <c r="D19" s="449"/>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0.12</v>
      </c>
      <c r="T19" s="335">
        <f>IF(L19='11 FORMULAS'!$P$6,T18-(T18*R19),T18)</f>
        <v>0.4</v>
      </c>
      <c r="U19" s="434"/>
      <c r="V19" s="437"/>
    </row>
    <row r="20" spans="1:26" ht="99.75" x14ac:dyDescent="0.25">
      <c r="A20" s="438" t="str">
        <f>'2 CONTEXTO E IDENTIFICACIÓN'!A12</f>
        <v>M1 - R4</v>
      </c>
      <c r="B20" s="441" t="str">
        <f>+'2 CONTEXTO E IDENTIFICACIÓN'!E12</f>
        <v>Posibilidad de pérdida Económica y Reputacional por falta de insumos para lavado de ropa sucia hospitalaria  debido a demoras en la planificación y contratación.</v>
      </c>
      <c r="C20" s="444">
        <f>+'3 PROBABIL E IMPACTO INHERENTE'!E12</f>
        <v>0.2</v>
      </c>
      <c r="D20" s="447">
        <f>+'3 PROBABIL E IMPACTO INHERENTE'!M12</f>
        <v>0.2</v>
      </c>
      <c r="E20" s="68">
        <v>1</v>
      </c>
      <c r="F20" s="71" t="s">
        <v>325</v>
      </c>
      <c r="G20" s="71" t="s">
        <v>326</v>
      </c>
      <c r="H20" s="71" t="s">
        <v>327</v>
      </c>
      <c r="I20" s="318" t="str">
        <f t="shared" si="0"/>
        <v>Profesional universitario de apoyo logístico en conjunto con el operario de lavado, realizan mensualmente la verificación de productos existentes para el proceso de lavado y proceso de higienizado de ropa hospitalaria, con el fin de garantizar un stock de insumos suficientes para el desarrollo del proceso; a través del formato fralg-053 (registro de insumos para lavado)</v>
      </c>
      <c r="J20" s="5" t="s">
        <v>86</v>
      </c>
      <c r="K20" s="64">
        <f>+IF(J20='11 FORMULAS'!$E$4,'11 FORMULAS'!$F$4,IF(J20='11 FORMULAS'!$E$5,'11 FORMULAS'!$F$5,IF(J20='11 FORMULAS'!$E$6,'11 FORMULAS'!$F$6,"")))</f>
        <v>0.25</v>
      </c>
      <c r="L20" s="64" t="str">
        <f>+IF(OR(J20='11 FORMULAS'!$O$4,J20='11 FORMULAS'!$O$5),'11 FORMULAS'!$P$5,IF(J20='11 FORMULAS'!$O$6,'11 FORMULAS'!$P$6,""))</f>
        <v>Probabilidad</v>
      </c>
      <c r="M20" s="5" t="s">
        <v>75</v>
      </c>
      <c r="N20" s="64">
        <f>+IF(M20='11 FORMULAS'!$H$4,'11 FORMULAS'!$I$4,IF(M20='11 FORMULAS'!$H$5,'11 FORMULAS'!$I$5,""))</f>
        <v>0.15</v>
      </c>
      <c r="O20" s="6" t="s">
        <v>78</v>
      </c>
      <c r="P20" s="6" t="s">
        <v>81</v>
      </c>
      <c r="Q20" s="6" t="s">
        <v>83</v>
      </c>
      <c r="R20" s="333">
        <f>+IFERROR(K20+N20,"")</f>
        <v>0.4</v>
      </c>
      <c r="S20" s="333">
        <f>IF(L20='11 FORMULAS'!$P$5,C20-(C20*R20),C20)</f>
        <v>0.12</v>
      </c>
      <c r="T20" s="333">
        <f>IF(L20='11 FORMULAS'!$P$6,D20-(D20*R20),D20)</f>
        <v>0.2</v>
      </c>
      <c r="U20" s="432">
        <f>+IF(S23="","",S23)</f>
        <v>0.12</v>
      </c>
      <c r="V20" s="435">
        <f>+IF(T23="","",T23)</f>
        <v>0.2</v>
      </c>
      <c r="X20" s="329"/>
      <c r="Y20" s="330"/>
      <c r="Z20" s="330"/>
    </row>
    <row r="21" spans="1:26" ht="29.45" customHeight="1" x14ac:dyDescent="0.25">
      <c r="A21" s="439"/>
      <c r="B21" s="442"/>
      <c r="C21" s="445"/>
      <c r="D21" s="448"/>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0.12</v>
      </c>
      <c r="T21" s="334">
        <f>IF(L21='11 FORMULAS'!$P$6,T20-(T20*R21),T20)</f>
        <v>0.2</v>
      </c>
      <c r="U21" s="433"/>
      <c r="V21" s="436"/>
      <c r="X21" s="329"/>
      <c r="Y21" s="330"/>
      <c r="Z21" s="330"/>
    </row>
    <row r="22" spans="1:26" ht="29.45" customHeight="1" x14ac:dyDescent="0.25">
      <c r="A22" s="439"/>
      <c r="B22" s="442"/>
      <c r="C22" s="445"/>
      <c r="D22" s="448"/>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0.12</v>
      </c>
      <c r="T22" s="334">
        <f>IF(L22='11 FORMULAS'!$P$6,T21-(T21*R22),T21)</f>
        <v>0.2</v>
      </c>
      <c r="U22" s="433"/>
      <c r="V22" s="436"/>
      <c r="X22" s="329"/>
      <c r="Y22" s="330"/>
      <c r="Z22" s="330"/>
    </row>
    <row r="23" spans="1:26" ht="29.45" customHeight="1" thickBot="1" x14ac:dyDescent="0.3">
      <c r="A23" s="440"/>
      <c r="B23" s="443"/>
      <c r="C23" s="446"/>
      <c r="D23" s="449"/>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0.12</v>
      </c>
      <c r="T23" s="335">
        <f>IF(L23='11 FORMULAS'!$P$6,T22-(T22*R23),T22)</f>
        <v>0.2</v>
      </c>
      <c r="U23" s="434"/>
      <c r="V23" s="437"/>
    </row>
    <row r="24" spans="1:26" ht="99.75" x14ac:dyDescent="0.25">
      <c r="A24" s="438" t="str">
        <f>'2 CONTEXTO E IDENTIFICACIÓN'!A13</f>
        <v>M1 - R5</v>
      </c>
      <c r="B24" s="441" t="str">
        <f>+'2 CONTEXTO E IDENTIFICACIÓN'!E13</f>
        <v>Posibilidad de pérdida Económica y Reputacional  por falta de ropa hospitalaria, debido a demoras injustificadas en procesos de contratación, deterioro de ropa hospitalaria por insumos, daño de los equipos de lavado y secado</v>
      </c>
      <c r="C24" s="444">
        <f>+'3 PROBABIL E IMPACTO INHERENTE'!E13</f>
        <v>0.2</v>
      </c>
      <c r="D24" s="447">
        <f>+'3 PROBABIL E IMPACTO INHERENTE'!M13</f>
        <v>0.4</v>
      </c>
      <c r="E24" s="68">
        <v>1</v>
      </c>
      <c r="F24" s="71" t="s">
        <v>328</v>
      </c>
      <c r="G24" s="71" t="s">
        <v>329</v>
      </c>
      <c r="H24" s="71" t="s">
        <v>330</v>
      </c>
      <c r="I24" s="318" t="str">
        <f t="shared" si="0"/>
        <v>Profesional universitario de apoyo logístico, presenta anualmente la planificación para la adquisición de telas o insumos para confección y reparación de ropa hospitalaria, con el fin de garantizar la suficiente cantidad de prendas que se requieren para la prestación de los servicios de salud, el cual se controla a través del formato (FRALG-46) ropería de confección y control de insumos.</v>
      </c>
      <c r="J24" s="5" t="s">
        <v>86</v>
      </c>
      <c r="K24" s="64">
        <f>+IF(J24='11 FORMULAS'!$E$4,'11 FORMULAS'!$F$4,IF(J24='11 FORMULAS'!$E$5,'11 FORMULAS'!$F$5,IF(J24='11 FORMULAS'!$E$6,'11 FORMULAS'!$F$6,"")))</f>
        <v>0.25</v>
      </c>
      <c r="L24" s="64" t="str">
        <f>+IF(OR(J24='11 FORMULAS'!$O$4,J24='11 FORMULAS'!$O$5),'11 FORMULAS'!$P$5,IF(J24='11 FORMULAS'!$O$6,'11 FORMULAS'!$P$6,""))</f>
        <v>Probabilidad</v>
      </c>
      <c r="M24" s="5" t="s">
        <v>75</v>
      </c>
      <c r="N24" s="64">
        <f>+IF(M24='11 FORMULAS'!$H$4,'11 FORMULAS'!$I$4,IF(M24='11 FORMULAS'!$H$5,'11 FORMULAS'!$I$5,""))</f>
        <v>0.15</v>
      </c>
      <c r="O24" s="6" t="s">
        <v>78</v>
      </c>
      <c r="P24" s="6" t="s">
        <v>81</v>
      </c>
      <c r="Q24" s="6" t="s">
        <v>83</v>
      </c>
      <c r="R24" s="333">
        <f>+IFERROR(K24+N24,"")</f>
        <v>0.4</v>
      </c>
      <c r="S24" s="333">
        <f>IF(L24='11 FORMULAS'!$P$5,C24-(C24*R24),C24)</f>
        <v>0.12</v>
      </c>
      <c r="T24" s="333">
        <f>IF(L24='11 FORMULAS'!$P$6,D24-(D24*R24),D24)</f>
        <v>0.4</v>
      </c>
      <c r="U24" s="432">
        <f>+IF(S27="","",S27)</f>
        <v>8.3999999999999991E-2</v>
      </c>
      <c r="V24" s="435">
        <f>+IF(T27="","",T27)</f>
        <v>0.4</v>
      </c>
      <c r="X24" s="329"/>
      <c r="Y24" s="330"/>
      <c r="Z24" s="330"/>
    </row>
    <row r="25" spans="1:26" ht="71.25" x14ac:dyDescent="0.25">
      <c r="A25" s="439"/>
      <c r="B25" s="442"/>
      <c r="C25" s="445"/>
      <c r="D25" s="448"/>
      <c r="E25" s="69">
        <v>2</v>
      </c>
      <c r="F25" s="231" t="s">
        <v>366</v>
      </c>
      <c r="G25" s="231" t="s">
        <v>367</v>
      </c>
      <c r="H25" s="231" t="s">
        <v>368</v>
      </c>
      <c r="I25" s="319" t="str">
        <f t="shared" si="0"/>
        <v>Profesional Universitario de Apoyo Logístico, reporta oportunamente las fallas presentadas en la tecnología instalada en el área de lavandería, con el fin de garantizar la continuidad en el lavado, secado y planchado de la ropa.</v>
      </c>
      <c r="J25" s="1" t="s">
        <v>87</v>
      </c>
      <c r="K25" s="65">
        <f>+IF(J25='11 FORMULAS'!$E$4,'11 FORMULAS'!$F$4,IF(J25='11 FORMULAS'!$E$5,'11 FORMULAS'!$F$5,IF(J25='11 FORMULAS'!$E$6,'11 FORMULAS'!$F$6,"")))</f>
        <v>0.15</v>
      </c>
      <c r="L25" s="65" t="str">
        <f>+IF(OR(J25='11 FORMULAS'!$O$4,J25='11 FORMULAS'!$O$5),'11 FORMULAS'!$P$5,IF(J25='11 FORMULAS'!$O$6,'11 FORMULAS'!$P$6,""))</f>
        <v>Probabilidad</v>
      </c>
      <c r="M25" s="1" t="s">
        <v>75</v>
      </c>
      <c r="N25" s="65">
        <f>+IF(M25='11 FORMULAS'!$H$4,'11 FORMULAS'!$I$4,IF(M25='11 FORMULAS'!$H$5,'11 FORMULAS'!$I$5,""))</f>
        <v>0.15</v>
      </c>
      <c r="O25" s="4" t="s">
        <v>78</v>
      </c>
      <c r="P25" s="4" t="s">
        <v>81</v>
      </c>
      <c r="Q25" s="4" t="s">
        <v>83</v>
      </c>
      <c r="R25" s="334">
        <f t="shared" ref="R25" si="8">+IFERROR(K25+N25,"")</f>
        <v>0.3</v>
      </c>
      <c r="S25" s="334">
        <f>IF(L25='11 FORMULAS'!$P$5,S24-(S24*R25),S24)</f>
        <v>8.3999999999999991E-2</v>
      </c>
      <c r="T25" s="334">
        <f>IF(L25='11 FORMULAS'!$P$6,T24-(T24*R25),T24)</f>
        <v>0.4</v>
      </c>
      <c r="U25" s="433"/>
      <c r="V25" s="436"/>
      <c r="X25" s="329"/>
      <c r="Y25" s="330"/>
      <c r="Z25" s="330"/>
    </row>
    <row r="26" spans="1:26" ht="29.45" customHeight="1" x14ac:dyDescent="0.25">
      <c r="A26" s="439"/>
      <c r="B26" s="442"/>
      <c r="C26" s="445"/>
      <c r="D26" s="448"/>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8.3999999999999991E-2</v>
      </c>
      <c r="T26" s="334">
        <f>IF(L26='11 FORMULAS'!$P$6,T25-(T25*R26),T25)</f>
        <v>0.4</v>
      </c>
      <c r="U26" s="433"/>
      <c r="V26" s="436"/>
      <c r="X26" s="329"/>
      <c r="Y26" s="330"/>
      <c r="Z26" s="330"/>
    </row>
    <row r="27" spans="1:26" ht="29.45" customHeight="1" thickBot="1" x14ac:dyDescent="0.3">
      <c r="A27" s="440"/>
      <c r="B27" s="443"/>
      <c r="C27" s="446"/>
      <c r="D27" s="449"/>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8.3999999999999991E-2</v>
      </c>
      <c r="T27" s="335">
        <f>IF(L27='11 FORMULAS'!$P$6,T26-(T26*R27),T26)</f>
        <v>0.4</v>
      </c>
      <c r="U27" s="434"/>
      <c r="V27" s="437"/>
    </row>
    <row r="28" spans="1:26" ht="127.5" customHeight="1" x14ac:dyDescent="0.25">
      <c r="A28" s="438" t="str">
        <f>'2 CONTEXTO E IDENTIFICACIÓN'!A14</f>
        <v>M1 - R6</v>
      </c>
      <c r="B28" s="441" t="str">
        <f>+'2 CONTEXTO E IDENTIFICACIÓN'!E14</f>
        <v>Posibilidad de pérdida Económica y Reputacional por inexistencia o insuficiencia de personal de vigilancia, debido a incumplimiento de requisitos para ser contratado y fallas en la planificación de contratación</v>
      </c>
      <c r="C28" s="444">
        <f>+'3 PROBABIL E IMPACTO INHERENTE'!E14</f>
        <v>0.2</v>
      </c>
      <c r="D28" s="447">
        <f>+'3 PROBABIL E IMPACTO INHERENTE'!M14</f>
        <v>0.2</v>
      </c>
      <c r="E28" s="68">
        <v>1</v>
      </c>
      <c r="F28" s="71" t="s">
        <v>328</v>
      </c>
      <c r="G28" s="71" t="s">
        <v>331</v>
      </c>
      <c r="H28" s="71" t="s">
        <v>332</v>
      </c>
      <c r="I28" s="318" t="str">
        <f t="shared" si="0"/>
        <v>Profesional universitario de apoyo logístico, presenta eco anualmente para la contratación a través de una empresa privada el servicio de vigilancia y seguridad, con el fin de que el área de contratación realice el correspondiente proceso de invitación publica, dicho proceso es necesario para garantizar la seguridad para el personal administrativo y asistencial, así como la protección y custodia de los bienes muebles e inmuebles del HUDN.</v>
      </c>
      <c r="J28" s="5" t="s">
        <v>86</v>
      </c>
      <c r="K28" s="64">
        <f>+IF(J28='11 FORMULAS'!$E$4,'11 FORMULAS'!$F$4,IF(J28='11 FORMULAS'!$E$5,'11 FORMULAS'!$F$5,IF(J28='11 FORMULAS'!$E$6,'11 FORMULAS'!$F$6,"")))</f>
        <v>0.25</v>
      </c>
      <c r="L28" s="64" t="str">
        <f>+IF(OR(J28='11 FORMULAS'!$O$4,J28='11 FORMULAS'!$O$5),'11 FORMULAS'!$P$5,IF(J28='11 FORMULAS'!$O$6,'11 FORMULAS'!$P$6,""))</f>
        <v>Probabilidad</v>
      </c>
      <c r="M28" s="5" t="s">
        <v>75</v>
      </c>
      <c r="N28" s="64">
        <f>+IF(M28='11 FORMULAS'!$H$4,'11 FORMULAS'!$I$4,IF(M28='11 FORMULAS'!$H$5,'11 FORMULAS'!$I$5,""))</f>
        <v>0.15</v>
      </c>
      <c r="O28" s="6" t="s">
        <v>78</v>
      </c>
      <c r="P28" s="6" t="s">
        <v>81</v>
      </c>
      <c r="Q28" s="6" t="s">
        <v>83</v>
      </c>
      <c r="R28" s="333">
        <f>+IFERROR(K28+N28,"")</f>
        <v>0.4</v>
      </c>
      <c r="S28" s="333">
        <f>IF(L28='11 FORMULAS'!$P$5,C28-(C28*R28),C28)</f>
        <v>0.12</v>
      </c>
      <c r="T28" s="333">
        <f>IF(L28='11 FORMULAS'!$P$6,D28-(D28*R28),D28)</f>
        <v>0.2</v>
      </c>
      <c r="U28" s="432">
        <f>+IF(S31="","",S31)</f>
        <v>0.12</v>
      </c>
      <c r="V28" s="435">
        <f>+IF(T31="","",T31)</f>
        <v>0.2</v>
      </c>
      <c r="X28" s="329"/>
      <c r="Y28" s="330"/>
      <c r="Z28" s="330"/>
    </row>
    <row r="29" spans="1:26" ht="29.45" customHeight="1" x14ac:dyDescent="0.25">
      <c r="A29" s="439"/>
      <c r="B29" s="442"/>
      <c r="C29" s="445"/>
      <c r="D29" s="448"/>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f>IF(L29='11 FORMULAS'!$P$5,S28-(S28*R29),S28)</f>
        <v>0.12</v>
      </c>
      <c r="T29" s="334">
        <f>IF(L29='11 FORMULAS'!$P$6,T28-(T28*R29),T28)</f>
        <v>0.2</v>
      </c>
      <c r="U29" s="433"/>
      <c r="V29" s="436"/>
      <c r="X29" s="329"/>
      <c r="Y29" s="330"/>
      <c r="Z29" s="330"/>
    </row>
    <row r="30" spans="1:26" ht="29.45" customHeight="1" x14ac:dyDescent="0.25">
      <c r="A30" s="439"/>
      <c r="B30" s="442"/>
      <c r="C30" s="445"/>
      <c r="D30" s="448"/>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f>IF(L30='11 FORMULAS'!$P$5,S29-(S29*R30),S29)</f>
        <v>0.12</v>
      </c>
      <c r="T30" s="334">
        <f>IF(L30='11 FORMULAS'!$P$6,T29-(T29*R30),T29)</f>
        <v>0.2</v>
      </c>
      <c r="U30" s="433"/>
      <c r="V30" s="436"/>
      <c r="X30" s="329"/>
      <c r="Y30" s="330"/>
      <c r="Z30" s="330"/>
    </row>
    <row r="31" spans="1:26" ht="29.45" customHeight="1" thickBot="1" x14ac:dyDescent="0.3">
      <c r="A31" s="440"/>
      <c r="B31" s="443"/>
      <c r="C31" s="446"/>
      <c r="D31" s="449"/>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f>IF(L31='11 FORMULAS'!$P$5,S30-(S30*R31),S30)</f>
        <v>0.12</v>
      </c>
      <c r="T31" s="335">
        <f>IF(L31='11 FORMULAS'!$P$6,T30-(T30*R31),T30)</f>
        <v>0.2</v>
      </c>
      <c r="U31" s="434"/>
      <c r="V31" s="437"/>
    </row>
    <row r="32" spans="1:26" ht="114" x14ac:dyDescent="0.25">
      <c r="A32" s="438" t="str">
        <f>'2 CONTEXTO E IDENTIFICACIÓN'!A15</f>
        <v>M1 - R7</v>
      </c>
      <c r="B32" s="441" t="str">
        <f>+'2 CONTEXTO E IDENTIFICACIÓN'!E15</f>
        <v>Posibilidad de pérdida Reputacional por ineficiente funcionamiento de cámaras de seguridad, debido a fallas de equipos CCTV, insuficiencia de equipos para cubrir todas las áreas del hospital y ausencia de personal idóneo para su manejo y seguimiento</v>
      </c>
      <c r="C32" s="444">
        <f>+'3 PROBABIL E IMPACTO INHERENTE'!E15</f>
        <v>0.6</v>
      </c>
      <c r="D32" s="447">
        <f>+'3 PROBABIL E IMPACTO INHERENTE'!M15</f>
        <v>0.4</v>
      </c>
      <c r="E32" s="68">
        <v>1</v>
      </c>
      <c r="F32" s="71" t="s">
        <v>328</v>
      </c>
      <c r="G32" s="71" t="s">
        <v>333</v>
      </c>
      <c r="H32" s="71" t="s">
        <v>334</v>
      </c>
      <c r="I32" s="318" t="str">
        <f t="shared" si="0"/>
        <v>Profesional universitario de apoyo logístico, realiza seguimiento al plan de mantenimiento preventivo y el estado de funcionamiento de las cámaras de seguridad de manera trimestral, verificando la hoja de vida y los reportes técnicos del área mantenimiento, todo esto se hace con el fin de salvaguardar la vida e integridad tanto de usuarios internos como externos de la institución, y de la misma forma bienes y activos del HUDN.</v>
      </c>
      <c r="J32" s="5" t="s">
        <v>86</v>
      </c>
      <c r="K32" s="64">
        <f>+IF(J32='11 FORMULAS'!$E$4,'11 FORMULAS'!$F$4,IF(J32='11 FORMULAS'!$E$5,'11 FORMULAS'!$F$5,IF(J32='11 FORMULAS'!$E$6,'11 FORMULAS'!$F$6,"")))</f>
        <v>0.25</v>
      </c>
      <c r="L32" s="64" t="str">
        <f>+IF(OR(J32='11 FORMULAS'!$O$4,J32='11 FORMULAS'!$O$5),'11 FORMULAS'!$P$5,IF(J32='11 FORMULAS'!$O$6,'11 FORMULAS'!$P$6,""))</f>
        <v>Probabilidad</v>
      </c>
      <c r="M32" s="5" t="s">
        <v>74</v>
      </c>
      <c r="N32" s="64">
        <f>+IF(M32='11 FORMULAS'!$H$4,'11 FORMULAS'!$I$4,IF(M32='11 FORMULAS'!$H$5,'11 FORMULAS'!$I$5,""))</f>
        <v>0.25</v>
      </c>
      <c r="O32" s="6" t="s">
        <v>78</v>
      </c>
      <c r="P32" s="6" t="s">
        <v>80</v>
      </c>
      <c r="Q32" s="6" t="s">
        <v>83</v>
      </c>
      <c r="R32" s="333">
        <f>+IFERROR(K32+N32,"")</f>
        <v>0.5</v>
      </c>
      <c r="S32" s="333">
        <f>IF(L32='11 FORMULAS'!$P$5,C32-(C32*R32),C32)</f>
        <v>0.3</v>
      </c>
      <c r="T32" s="333">
        <f>IF(L32='11 FORMULAS'!$P$6,D32-(D32*R32),D32)</f>
        <v>0.4</v>
      </c>
      <c r="U32" s="432">
        <f>+IF(S35="","",S35)</f>
        <v>0.3</v>
      </c>
      <c r="V32" s="435">
        <f>+IF(T35="","",T35)</f>
        <v>0.4</v>
      </c>
      <c r="X32" s="329"/>
      <c r="Y32" s="330"/>
      <c r="Z32" s="330"/>
    </row>
    <row r="33" spans="1:26" ht="29.45" customHeight="1" x14ac:dyDescent="0.25">
      <c r="A33" s="439"/>
      <c r="B33" s="442"/>
      <c r="C33" s="445"/>
      <c r="D33" s="448"/>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f>IF(L33='11 FORMULAS'!$P$5,S32-(S32*R33),S32)</f>
        <v>0.3</v>
      </c>
      <c r="T33" s="334">
        <f>IF(L33='11 FORMULAS'!$P$6,T32-(T32*R33),T32)</f>
        <v>0.4</v>
      </c>
      <c r="U33" s="433"/>
      <c r="V33" s="436"/>
      <c r="X33" s="329"/>
      <c r="Y33" s="330"/>
      <c r="Z33" s="330"/>
    </row>
    <row r="34" spans="1:26" ht="29.45" customHeight="1" x14ac:dyDescent="0.25">
      <c r="A34" s="439"/>
      <c r="B34" s="442"/>
      <c r="C34" s="445"/>
      <c r="D34" s="448"/>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f>IF(L34='11 FORMULAS'!$P$5,S33-(S33*R34),S33)</f>
        <v>0.3</v>
      </c>
      <c r="T34" s="334">
        <f>IF(L34='11 FORMULAS'!$P$6,T33-(T33*R34),T33)</f>
        <v>0.4</v>
      </c>
      <c r="U34" s="433"/>
      <c r="V34" s="436"/>
      <c r="X34" s="329"/>
      <c r="Y34" s="330"/>
      <c r="Z34" s="330"/>
    </row>
    <row r="35" spans="1:26" ht="29.45" customHeight="1" thickBot="1" x14ac:dyDescent="0.3">
      <c r="A35" s="440"/>
      <c r="B35" s="443"/>
      <c r="C35" s="446"/>
      <c r="D35" s="449"/>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f>IF(L35='11 FORMULAS'!$P$5,S34-(S34*R35),S34)</f>
        <v>0.3</v>
      </c>
      <c r="T35" s="335">
        <f>IF(L35='11 FORMULAS'!$P$6,T34-(T34*R35),T34)</f>
        <v>0.4</v>
      </c>
      <c r="U35" s="434"/>
      <c r="V35" s="437"/>
    </row>
    <row r="36" spans="1:26" ht="142.5" x14ac:dyDescent="0.25">
      <c r="A36" s="438" t="str">
        <f>'2 CONTEXTO E IDENTIFICACIÓN'!A16</f>
        <v>M1 - R8</v>
      </c>
      <c r="B36" s="441" t="str">
        <f>+'2 CONTEXTO E IDENTIFICACIÓN'!E16</f>
        <v>Posibilidad de pérdida Económica y Reputacional por ausencia en el mantenimiento de los vehículos, seguros (SOAT) y legalidades, debido a inadecuada supervisión y ausencia de contrato pertinente y planificación</v>
      </c>
      <c r="C36" s="444">
        <f>+'3 PROBABIL E IMPACTO INHERENTE'!E16</f>
        <v>0.4</v>
      </c>
      <c r="D36" s="447">
        <f>+'3 PROBABIL E IMPACTO INHERENTE'!M16</f>
        <v>0.4</v>
      </c>
      <c r="E36" s="68">
        <v>1</v>
      </c>
      <c r="F36" s="71" t="s">
        <v>366</v>
      </c>
      <c r="G36" s="71" t="s">
        <v>369</v>
      </c>
      <c r="H36" s="71" t="s">
        <v>335</v>
      </c>
      <c r="I36" s="318" t="str">
        <f t="shared" si="0"/>
        <v>Profesional Universitario de Apoyo Logístico,  realiza seguimiento a plan de mantenimiento preventivo, al cumplimiento del plan estratégico del plan vial y el estado de funcionamiento de los vehículos del HUDN, el cual se realiza de manera mensual verificando la hoja de vida y los reportes de mantenimiento preventivo y correctivo y el cumplimiento del contrato de mantenimiento, con el fin de brindar oportuno y correcto funcionamiento y desplazamiento seguro de los vehículos pertenecientes al HUDN.</v>
      </c>
      <c r="J36" s="5" t="s">
        <v>86</v>
      </c>
      <c r="K36" s="64">
        <f>+IF(J36='11 FORMULAS'!$E$4,'11 FORMULAS'!$F$4,IF(J36='11 FORMULAS'!$E$5,'11 FORMULAS'!$F$5,IF(J36='11 FORMULAS'!$E$6,'11 FORMULAS'!$F$6,"")))</f>
        <v>0.25</v>
      </c>
      <c r="L36" s="64" t="str">
        <f>+IF(OR(J36='11 FORMULAS'!$O$4,J36='11 FORMULAS'!$O$5),'11 FORMULAS'!$P$5,IF(J36='11 FORMULAS'!$O$6,'11 FORMULAS'!$P$6,""))</f>
        <v>Probabilidad</v>
      </c>
      <c r="M36" s="5" t="s">
        <v>75</v>
      </c>
      <c r="N36" s="64">
        <f>+IF(M36='11 FORMULAS'!$H$4,'11 FORMULAS'!$I$4,IF(M36='11 FORMULAS'!$H$5,'11 FORMULAS'!$I$5,""))</f>
        <v>0.15</v>
      </c>
      <c r="O36" s="6" t="s">
        <v>78</v>
      </c>
      <c r="P36" s="6" t="s">
        <v>80</v>
      </c>
      <c r="Q36" s="6" t="s">
        <v>83</v>
      </c>
      <c r="R36" s="333">
        <f>+IFERROR(K36+N36,"")</f>
        <v>0.4</v>
      </c>
      <c r="S36" s="333">
        <f>IF(L36='11 FORMULAS'!$P$5,C36-(C36*R36),C36)</f>
        <v>0.24</v>
      </c>
      <c r="T36" s="333">
        <f>IF(L36='11 FORMULAS'!$P$6,D36-(D36*R36),D36)</f>
        <v>0.4</v>
      </c>
      <c r="U36" s="432">
        <f>+IF(S39="","",S39)</f>
        <v>0.14399999999999999</v>
      </c>
      <c r="V36" s="435">
        <f>+IF(T39="","",T39)</f>
        <v>0.4</v>
      </c>
      <c r="X36" s="329"/>
      <c r="Y36" s="330"/>
      <c r="Z36" s="330"/>
    </row>
    <row r="37" spans="1:26" ht="42.75" x14ac:dyDescent="0.25">
      <c r="A37" s="439"/>
      <c r="B37" s="442"/>
      <c r="C37" s="445"/>
      <c r="D37" s="448"/>
      <c r="E37" s="69">
        <v>2</v>
      </c>
      <c r="F37" s="231" t="s">
        <v>328</v>
      </c>
      <c r="G37" s="231" t="s">
        <v>336</v>
      </c>
      <c r="H37" s="231" t="s">
        <v>337</v>
      </c>
      <c r="I37" s="319" t="str">
        <f t="shared" si="0"/>
        <v>Profesional universitario de apoyo logístico,  delega a cada conductor un vehículo, con el fin de hacerlos responsables del buen cuidado del mismo.</v>
      </c>
      <c r="J37" s="1" t="s">
        <v>86</v>
      </c>
      <c r="K37" s="65">
        <f>+IF(J37='11 FORMULAS'!$E$4,'11 FORMULAS'!$F$4,IF(J37='11 FORMULAS'!$E$5,'11 FORMULAS'!$F$5,IF(J37='11 FORMULAS'!$E$6,'11 FORMULAS'!$F$6,"")))</f>
        <v>0.25</v>
      </c>
      <c r="L37" s="65" t="str">
        <f>+IF(OR(J37='11 FORMULAS'!$O$4,J37='11 FORMULAS'!$O$5),'11 FORMULAS'!$P$5,IF(J37='11 FORMULAS'!$O$6,'11 FORMULAS'!$P$6,""))</f>
        <v>Probabilidad</v>
      </c>
      <c r="M37" s="1" t="s">
        <v>75</v>
      </c>
      <c r="N37" s="65">
        <f>+IF(M37='11 FORMULAS'!$H$4,'11 FORMULAS'!$I$4,IF(M37='11 FORMULAS'!$H$5,'11 FORMULAS'!$I$5,""))</f>
        <v>0.15</v>
      </c>
      <c r="O37" s="4" t="s">
        <v>78</v>
      </c>
      <c r="P37" s="4" t="s">
        <v>81</v>
      </c>
      <c r="Q37" s="4" t="s">
        <v>83</v>
      </c>
      <c r="R37" s="334">
        <f t="shared" ref="R37" si="14">+IFERROR(K37+N37,"")</f>
        <v>0.4</v>
      </c>
      <c r="S37" s="334">
        <f>IF(L37='11 FORMULAS'!$P$5,S36-(S36*R37),S36)</f>
        <v>0.14399999999999999</v>
      </c>
      <c r="T37" s="334">
        <f>IF(L37='11 FORMULAS'!$P$6,T36-(T36*R37),T36)</f>
        <v>0.4</v>
      </c>
      <c r="U37" s="433"/>
      <c r="V37" s="436"/>
      <c r="X37" s="329"/>
      <c r="Y37" s="330"/>
      <c r="Z37" s="330"/>
    </row>
    <row r="38" spans="1:26" ht="29.45" customHeight="1" x14ac:dyDescent="0.25">
      <c r="A38" s="439"/>
      <c r="B38" s="442"/>
      <c r="C38" s="445"/>
      <c r="D38" s="448"/>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f>IF(L38='11 FORMULAS'!$P$5,S37-(S37*R38),S37)</f>
        <v>0.14399999999999999</v>
      </c>
      <c r="T38" s="334">
        <f>IF(L38='11 FORMULAS'!$P$6,T37-(T37*R38),T37)</f>
        <v>0.4</v>
      </c>
      <c r="U38" s="433"/>
      <c r="V38" s="436"/>
      <c r="X38" s="329"/>
      <c r="Y38" s="330"/>
      <c r="Z38" s="330"/>
    </row>
    <row r="39" spans="1:26" ht="29.45" customHeight="1" thickBot="1" x14ac:dyDescent="0.3">
      <c r="A39" s="440"/>
      <c r="B39" s="443"/>
      <c r="C39" s="446"/>
      <c r="D39" s="449"/>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f>IF(L39='11 FORMULAS'!$P$5,S38-(S38*R39),S38)</f>
        <v>0.14399999999999999</v>
      </c>
      <c r="T39" s="335">
        <f>IF(L39='11 FORMULAS'!$P$6,T38-(T38*R39),T38)</f>
        <v>0.4</v>
      </c>
      <c r="U39" s="434"/>
      <c r="V39" s="437"/>
    </row>
    <row r="40" spans="1:26" ht="85.5" x14ac:dyDescent="0.25">
      <c r="A40" s="438" t="str">
        <f>'2 CONTEXTO E IDENTIFICACIÓN'!A17</f>
        <v>M1 - R9</v>
      </c>
      <c r="B40" s="441" t="str">
        <f>+'2 CONTEXTO E IDENTIFICACIÓN'!E17</f>
        <v>Posibilidad de pérdida Reputacional por ingenieros sin certificación INVIMA, debido a incumplimiento de requisitos legales, insuficiente revisión documental de hojas de vida e idoneidad.</v>
      </c>
      <c r="C40" s="444">
        <f>+'3 PROBABIL E IMPACTO INHERENTE'!E17</f>
        <v>0.2</v>
      </c>
      <c r="D40" s="447">
        <f>+'3 PROBABIL E IMPACTO INHERENTE'!M17</f>
        <v>0.4</v>
      </c>
      <c r="E40" s="68">
        <v>1</v>
      </c>
      <c r="F40" s="71" t="s">
        <v>338</v>
      </c>
      <c r="G40" s="71" t="s">
        <v>339</v>
      </c>
      <c r="H40" s="71" t="s">
        <v>340</v>
      </c>
      <c r="I40" s="318" t="str">
        <f t="shared" ref="I40:I71" si="16">+CONCATENATE(F40," ",G40," ",H40)</f>
        <v>Profesional universitario de mantenimiento, realiza periódicamente al inicio de cada contrato la correcta revisión de hojas de vida de acuerdo a los requisitos técnicos de estudios y pliegos de contratación, con el fin de prevenir incumplimiento en requisitos legales e idoneidad del personal.</v>
      </c>
      <c r="J40" s="5" t="s">
        <v>86</v>
      </c>
      <c r="K40" s="64">
        <f>+IF(J40='11 FORMULAS'!$E$4,'11 FORMULAS'!$F$4,IF(J40='11 FORMULAS'!$E$5,'11 FORMULAS'!$F$5,IF(J40='11 FORMULAS'!$E$6,'11 FORMULAS'!$F$6,"")))</f>
        <v>0.25</v>
      </c>
      <c r="L40" s="64" t="str">
        <f>+IF(OR(J40='11 FORMULAS'!$O$4,J40='11 FORMULAS'!$O$5),'11 FORMULAS'!$P$5,IF(J40='11 FORMULAS'!$O$6,'11 FORMULAS'!$P$6,""))</f>
        <v>Probabilidad</v>
      </c>
      <c r="M40" s="5" t="s">
        <v>75</v>
      </c>
      <c r="N40" s="64">
        <f>+IF(M40='11 FORMULAS'!$H$4,'11 FORMULAS'!$I$4,IF(M40='11 FORMULAS'!$H$5,'11 FORMULAS'!$I$5,""))</f>
        <v>0.15</v>
      </c>
      <c r="O40" s="6" t="s">
        <v>78</v>
      </c>
      <c r="P40" s="6" t="s">
        <v>80</v>
      </c>
      <c r="Q40" s="6" t="s">
        <v>83</v>
      </c>
      <c r="R40" s="333">
        <f>+IFERROR(K40+N40,"")</f>
        <v>0.4</v>
      </c>
      <c r="S40" s="333">
        <f>IF(L40='11 FORMULAS'!$P$5,C40-(C40*R40),C40)</f>
        <v>0.12</v>
      </c>
      <c r="T40" s="333">
        <f>IF(L40='11 FORMULAS'!$P$6,D40-(D40*R40),D40)</f>
        <v>0.4</v>
      </c>
      <c r="U40" s="432">
        <f>+IF(S43="","",S43)</f>
        <v>0.12</v>
      </c>
      <c r="V40" s="435">
        <f>+IF(T43="","",T43)</f>
        <v>0.4</v>
      </c>
      <c r="X40" s="329"/>
      <c r="Y40" s="330"/>
      <c r="Z40" s="330"/>
    </row>
    <row r="41" spans="1:26" ht="29.45" customHeight="1" x14ac:dyDescent="0.25">
      <c r="A41" s="439"/>
      <c r="B41" s="442"/>
      <c r="C41" s="445"/>
      <c r="D41" s="448"/>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f>IF(L41='11 FORMULAS'!$P$5,S40-(S40*R41),S40)</f>
        <v>0.12</v>
      </c>
      <c r="T41" s="334">
        <f>IF(L41='11 FORMULAS'!$P$6,T40-(T40*R41),T40)</f>
        <v>0.4</v>
      </c>
      <c r="U41" s="433"/>
      <c r="V41" s="436"/>
      <c r="X41" s="329"/>
      <c r="Y41" s="330"/>
      <c r="Z41" s="330"/>
    </row>
    <row r="42" spans="1:26" ht="29.45" customHeight="1" x14ac:dyDescent="0.25">
      <c r="A42" s="439"/>
      <c r="B42" s="442"/>
      <c r="C42" s="445"/>
      <c r="D42" s="448"/>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f>IF(L42='11 FORMULAS'!$P$5,S41-(S41*R42),S41)</f>
        <v>0.12</v>
      </c>
      <c r="T42" s="334">
        <f>IF(L42='11 FORMULAS'!$P$6,T41-(T41*R42),T41)</f>
        <v>0.4</v>
      </c>
      <c r="U42" s="433"/>
      <c r="V42" s="436"/>
      <c r="X42" s="329"/>
      <c r="Y42" s="330"/>
      <c r="Z42" s="330"/>
    </row>
    <row r="43" spans="1:26" ht="29.45" customHeight="1" thickBot="1" x14ac:dyDescent="0.3">
      <c r="A43" s="440"/>
      <c r="B43" s="443"/>
      <c r="C43" s="446"/>
      <c r="D43" s="449"/>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f>IF(L43='11 FORMULAS'!$P$5,S42-(S42*R43),S42)</f>
        <v>0.12</v>
      </c>
      <c r="T43" s="335">
        <f>IF(L43='11 FORMULAS'!$P$6,T42-(T42*R43),T42)</f>
        <v>0.4</v>
      </c>
      <c r="U43" s="434"/>
      <c r="V43" s="437"/>
    </row>
    <row r="44" spans="1:26" ht="85.5" x14ac:dyDescent="0.25">
      <c r="A44" s="438" t="str">
        <f>'2 CONTEXTO E IDENTIFICACIÓN'!A18</f>
        <v>M1 - R10</v>
      </c>
      <c r="B44" s="441" t="str">
        <f>+'2 CONTEXTO E IDENTIFICACIÓN'!E18</f>
        <v>Posibilidad de pérdida Económica y Reputacional por incumplimiento en cronograma de mantenimiento preventivo, debido a deficiencia en la supervisión del contrato y disponibilidad de equipos (conectados a pacientes)</v>
      </c>
      <c r="C44" s="444">
        <f>+'3 PROBABIL E IMPACTO INHERENTE'!E18</f>
        <v>0.2</v>
      </c>
      <c r="D44" s="447">
        <f>+'3 PROBABIL E IMPACTO INHERENTE'!M18</f>
        <v>0.4</v>
      </c>
      <c r="E44" s="68">
        <v>1</v>
      </c>
      <c r="F44" s="71" t="s">
        <v>370</v>
      </c>
      <c r="G44" s="71" t="s">
        <v>371</v>
      </c>
      <c r="H44" s="71" t="s">
        <v>372</v>
      </c>
      <c r="I44" s="318" t="str">
        <f t="shared" si="16"/>
        <v xml:space="preserve">Equipo de trabajo de mantenimiento, supervisa mensualmente el cronograma enviado al IDSN con el plan de mantenimiento, de acuerdo a los estudios previos oportunos y la contratación oportuna los cuales se realizan anualmente, con el fin de asegurar el correcto funcionamiento de los equipos.  </v>
      </c>
      <c r="J44" s="5" t="s">
        <v>86</v>
      </c>
      <c r="K44" s="64">
        <f>+IF(J44='11 FORMULAS'!$E$4,'11 FORMULAS'!$F$4,IF(J44='11 FORMULAS'!$E$5,'11 FORMULAS'!$F$5,IF(J44='11 FORMULAS'!$E$6,'11 FORMULAS'!$F$6,"")))</f>
        <v>0.25</v>
      </c>
      <c r="L44" s="64" t="str">
        <f>+IF(OR(J44='11 FORMULAS'!$O$4,J44='11 FORMULAS'!$O$5),'11 FORMULAS'!$P$5,IF(J44='11 FORMULAS'!$O$6,'11 FORMULAS'!$P$6,""))</f>
        <v>Probabilidad</v>
      </c>
      <c r="M44" s="5" t="s">
        <v>75</v>
      </c>
      <c r="N44" s="64">
        <f>+IF(M44='11 FORMULAS'!$H$4,'11 FORMULAS'!$I$4,IF(M44='11 FORMULAS'!$H$5,'11 FORMULAS'!$I$5,""))</f>
        <v>0.15</v>
      </c>
      <c r="O44" s="6" t="s">
        <v>78</v>
      </c>
      <c r="P44" s="6" t="s">
        <v>80</v>
      </c>
      <c r="Q44" s="6" t="s">
        <v>83</v>
      </c>
      <c r="R44" s="333">
        <f>+IFERROR(K44+N44,"")</f>
        <v>0.4</v>
      </c>
      <c r="S44" s="333">
        <f>IF(L44='11 FORMULAS'!$P$5,C44-(C44*R44),C44)</f>
        <v>0.12</v>
      </c>
      <c r="T44" s="333">
        <f>IF(L44='11 FORMULAS'!$P$6,D44-(D44*R44),D44)</f>
        <v>0.4</v>
      </c>
      <c r="U44" s="432">
        <f>+IF(S47="","",S47)</f>
        <v>0.12</v>
      </c>
      <c r="V44" s="435">
        <f>+IF(T47="","",T47)</f>
        <v>0.4</v>
      </c>
      <c r="X44" s="329"/>
      <c r="Y44" s="330"/>
      <c r="Z44" s="330"/>
    </row>
    <row r="45" spans="1:26" ht="29.45" customHeight="1" x14ac:dyDescent="0.25">
      <c r="A45" s="439"/>
      <c r="B45" s="442"/>
      <c r="C45" s="445"/>
      <c r="D45" s="448"/>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f>IF(L45='11 FORMULAS'!$P$5,S44-(S44*R45),S44)</f>
        <v>0.12</v>
      </c>
      <c r="T45" s="334">
        <f>IF(L45='11 FORMULAS'!$P$6,T44-(T44*R45),T44)</f>
        <v>0.4</v>
      </c>
      <c r="U45" s="433"/>
      <c r="V45" s="436"/>
      <c r="X45" s="329"/>
      <c r="Y45" s="330"/>
      <c r="Z45" s="330"/>
    </row>
    <row r="46" spans="1:26" ht="29.45" customHeight="1" x14ac:dyDescent="0.25">
      <c r="A46" s="439"/>
      <c r="B46" s="442"/>
      <c r="C46" s="445"/>
      <c r="D46" s="448"/>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f>IF(L46='11 FORMULAS'!$P$5,S45-(S45*R46),S45)</f>
        <v>0.12</v>
      </c>
      <c r="T46" s="334">
        <f>IF(L46='11 FORMULAS'!$P$6,T45-(T45*R46),T45)</f>
        <v>0.4</v>
      </c>
      <c r="U46" s="433"/>
      <c r="V46" s="436"/>
      <c r="X46" s="329"/>
      <c r="Y46" s="330"/>
      <c r="Z46" s="330"/>
    </row>
    <row r="47" spans="1:26" ht="29.45" customHeight="1" thickBot="1" x14ac:dyDescent="0.3">
      <c r="A47" s="440"/>
      <c r="B47" s="443"/>
      <c r="C47" s="446"/>
      <c r="D47" s="449"/>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f>IF(L47='11 FORMULAS'!$P$5,S46-(S46*R47),S46)</f>
        <v>0.12</v>
      </c>
      <c r="T47" s="335">
        <f>IF(L47='11 FORMULAS'!$P$6,T46-(T46*R47),T46)</f>
        <v>0.4</v>
      </c>
      <c r="U47" s="434"/>
      <c r="V47" s="437"/>
    </row>
    <row r="48" spans="1:26" ht="71.25" x14ac:dyDescent="0.25">
      <c r="A48" s="438" t="str">
        <f>'2 CONTEXTO E IDENTIFICACIÓN'!A19</f>
        <v>M2 - R1</v>
      </c>
      <c r="B48" s="441" t="str">
        <f>+'2 CONTEXTO E IDENTIFICACIÓN'!E19</f>
        <v>Posibilidad de pérdida Reputacional por equipos sin calibración,  debido a inexistencia de contrato de calibración, equipos de terceros no informado, caída e ingreso de equipo no informada, equipos no encontrados en el servicio</v>
      </c>
      <c r="C48" s="444">
        <f>+'3 PROBABIL E IMPACTO INHERENTE'!E19</f>
        <v>0.2</v>
      </c>
      <c r="D48" s="447">
        <f>+'3 PROBABIL E IMPACTO INHERENTE'!M19</f>
        <v>0.2</v>
      </c>
      <c r="E48" s="68">
        <v>1</v>
      </c>
      <c r="F48" s="71" t="s">
        <v>342</v>
      </c>
      <c r="G48" s="71" t="s">
        <v>343</v>
      </c>
      <c r="H48" s="71" t="s">
        <v>344</v>
      </c>
      <c r="I48" s="318" t="str">
        <f t="shared" si="16"/>
        <v xml:space="preserve">Técnico operativo de mantenimiento, supervisa el cronograma mensualmente, los estudios previos oportunos y la contratación oportuna que se realizan anualmente, con el fin de asegurar el correcto funcionamiento de los equipos. </v>
      </c>
      <c r="J48" s="5" t="s">
        <v>86</v>
      </c>
      <c r="K48" s="64">
        <f>+IF(J48='11 FORMULAS'!$E$4,'11 FORMULAS'!$F$4,IF(J48='11 FORMULAS'!$E$5,'11 FORMULAS'!$F$5,IF(J48='11 FORMULAS'!$E$6,'11 FORMULAS'!$F$6,"")))</f>
        <v>0.25</v>
      </c>
      <c r="L48" s="64" t="str">
        <f>+IF(OR(J48='11 FORMULAS'!$O$4,J48='11 FORMULAS'!$O$5),'11 FORMULAS'!$P$5,IF(J48='11 FORMULAS'!$O$6,'11 FORMULAS'!$P$6,""))</f>
        <v>Probabilidad</v>
      </c>
      <c r="M48" s="5" t="s">
        <v>75</v>
      </c>
      <c r="N48" s="64">
        <f>+IF(M48='11 FORMULAS'!$H$4,'11 FORMULAS'!$I$4,IF(M48='11 FORMULAS'!$H$5,'11 FORMULAS'!$I$5,""))</f>
        <v>0.15</v>
      </c>
      <c r="O48" s="6" t="s">
        <v>78</v>
      </c>
      <c r="P48" s="6" t="s">
        <v>80</v>
      </c>
      <c r="Q48" s="6" t="s">
        <v>83</v>
      </c>
      <c r="R48" s="333">
        <f>+IFERROR(K48+N48,"")</f>
        <v>0.4</v>
      </c>
      <c r="S48" s="333">
        <f>IF(L48='11 FORMULAS'!$P$5,C48-(C48*R48),C48)</f>
        <v>0.12</v>
      </c>
      <c r="T48" s="333">
        <f>IF(L48='11 FORMULAS'!$P$6,D48-(D48*R48),D48)</f>
        <v>0.2</v>
      </c>
      <c r="U48" s="432">
        <f>+IF(S51="","",S51)</f>
        <v>0.12</v>
      </c>
      <c r="V48" s="435">
        <f>+IF(T51="","",T51)</f>
        <v>0.2</v>
      </c>
      <c r="X48" s="329"/>
      <c r="Y48" s="330"/>
      <c r="Z48" s="330"/>
    </row>
    <row r="49" spans="1:26" ht="29.45" customHeight="1" x14ac:dyDescent="0.25">
      <c r="A49" s="439"/>
      <c r="B49" s="442"/>
      <c r="C49" s="445"/>
      <c r="D49" s="448"/>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f>IF(L49='11 FORMULAS'!$P$5,S48-(S48*R49),S48)</f>
        <v>0.12</v>
      </c>
      <c r="T49" s="334">
        <f>IF(L49='11 FORMULAS'!$P$6,T48-(T48*R49),T48)</f>
        <v>0.2</v>
      </c>
      <c r="U49" s="433"/>
      <c r="V49" s="436"/>
      <c r="X49" s="329"/>
      <c r="Y49" s="330"/>
      <c r="Z49" s="330"/>
    </row>
    <row r="50" spans="1:26" ht="29.45" customHeight="1" x14ac:dyDescent="0.25">
      <c r="A50" s="439"/>
      <c r="B50" s="442"/>
      <c r="C50" s="445"/>
      <c r="D50" s="448"/>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f>IF(L50='11 FORMULAS'!$P$5,S49-(S49*R50),S49)</f>
        <v>0.12</v>
      </c>
      <c r="T50" s="334">
        <f>IF(L50='11 FORMULAS'!$P$6,T49-(T49*R50),T49)</f>
        <v>0.2</v>
      </c>
      <c r="U50" s="433"/>
      <c r="V50" s="436"/>
      <c r="X50" s="329"/>
      <c r="Y50" s="330"/>
      <c r="Z50" s="330"/>
    </row>
    <row r="51" spans="1:26" ht="29.45" customHeight="1" thickBot="1" x14ac:dyDescent="0.3">
      <c r="A51" s="440"/>
      <c r="B51" s="443"/>
      <c r="C51" s="446"/>
      <c r="D51" s="449"/>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f>IF(L51='11 FORMULAS'!$P$5,S50-(S50*R51),S50)</f>
        <v>0.12</v>
      </c>
      <c r="T51" s="335">
        <f>IF(L51='11 FORMULAS'!$P$6,T50-(T50*R51),T50)</f>
        <v>0.2</v>
      </c>
      <c r="U51" s="434"/>
      <c r="V51" s="437"/>
    </row>
    <row r="52" spans="1:26" ht="85.5" x14ac:dyDescent="0.25">
      <c r="A52" s="438" t="str">
        <f>'2 CONTEXTO E IDENTIFICACIÓN'!A20</f>
        <v>M2 - R2</v>
      </c>
      <c r="B52" s="441" t="str">
        <f>+'2 CONTEXTO E IDENTIFICACIÓN'!E20</f>
        <v>Posibilidad de pérdida Económica y Reputacional por uso de equipos sin cumplimiento de decreto 4725 de 2005, debido a contratación con incumplimiento de ley, equipos de terceros, comodatos.</v>
      </c>
      <c r="C52" s="444">
        <f>+'3 PROBABIL E IMPACTO INHERENTE'!E20</f>
        <v>0.6</v>
      </c>
      <c r="D52" s="447">
        <f>+'3 PROBABIL E IMPACTO INHERENTE'!M20</f>
        <v>0.2</v>
      </c>
      <c r="E52" s="68">
        <v>1</v>
      </c>
      <c r="F52" s="71" t="s">
        <v>345</v>
      </c>
      <c r="G52" s="71" t="s">
        <v>346</v>
      </c>
      <c r="H52" s="71" t="s">
        <v>347</v>
      </c>
      <c r="I52" s="318" t="str">
        <f t="shared" si="16"/>
        <v>Responsable de activos fijos y mantenimiento, son encargados de ingresar los equipos y mantenimiento verifica la lista de chequeo desde la política de introducción a la tecnología cada vez que llega un nuevo equipo, con el fin de asegurar el correcto funcionamiento de los mismos y dar cumplimiento al decreto 4725 de 2005.</v>
      </c>
      <c r="J52" s="5" t="s">
        <v>86</v>
      </c>
      <c r="K52" s="64">
        <f>+IF(J52='11 FORMULAS'!$E$4,'11 FORMULAS'!$F$4,IF(J52='11 FORMULAS'!$E$5,'11 FORMULAS'!$F$5,IF(J52='11 FORMULAS'!$E$6,'11 FORMULAS'!$F$6,"")))</f>
        <v>0.25</v>
      </c>
      <c r="L52" s="64" t="str">
        <f>+IF(OR(J52='11 FORMULAS'!$O$4,J52='11 FORMULAS'!$O$5),'11 FORMULAS'!$P$5,IF(J52='11 FORMULAS'!$O$6,'11 FORMULAS'!$P$6,""))</f>
        <v>Probabilidad</v>
      </c>
      <c r="M52" s="5" t="s">
        <v>75</v>
      </c>
      <c r="N52" s="64">
        <f>+IF(M52='11 FORMULAS'!$H$4,'11 FORMULAS'!$I$4,IF(M52='11 FORMULAS'!$H$5,'11 FORMULAS'!$I$5,""))</f>
        <v>0.15</v>
      </c>
      <c r="O52" s="6" t="s">
        <v>78</v>
      </c>
      <c r="P52" s="6" t="s">
        <v>81</v>
      </c>
      <c r="Q52" s="6" t="s">
        <v>83</v>
      </c>
      <c r="R52" s="333">
        <f>+IFERROR(K52+N52,"")</f>
        <v>0.4</v>
      </c>
      <c r="S52" s="333">
        <f>IF(L52='11 FORMULAS'!$P$5,C52-(C52*R52),C52)</f>
        <v>0.36</v>
      </c>
      <c r="T52" s="333">
        <f>IF(L52='11 FORMULAS'!$P$6,D52-(D52*R52),D52)</f>
        <v>0.2</v>
      </c>
      <c r="U52" s="432">
        <f>+IF(S55="","",S55)</f>
        <v>0.36</v>
      </c>
      <c r="V52" s="435">
        <f>+IF(T55="","",T55)</f>
        <v>0.2</v>
      </c>
      <c r="X52" s="329"/>
      <c r="Y52" s="330"/>
      <c r="Z52" s="330"/>
    </row>
    <row r="53" spans="1:26" ht="29.45" customHeight="1" x14ac:dyDescent="0.25">
      <c r="A53" s="439"/>
      <c r="B53" s="442"/>
      <c r="C53" s="445"/>
      <c r="D53" s="448"/>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f>IF(L53='11 FORMULAS'!$P$5,S52-(S52*R53),S52)</f>
        <v>0.36</v>
      </c>
      <c r="T53" s="334">
        <f>IF(L53='11 FORMULAS'!$P$6,T52-(T52*R53),T52)</f>
        <v>0.2</v>
      </c>
      <c r="U53" s="433"/>
      <c r="V53" s="436"/>
      <c r="X53" s="329"/>
      <c r="Y53" s="330"/>
      <c r="Z53" s="330"/>
    </row>
    <row r="54" spans="1:26" ht="29.45" customHeight="1" x14ac:dyDescent="0.25">
      <c r="A54" s="439"/>
      <c r="B54" s="442"/>
      <c r="C54" s="445"/>
      <c r="D54" s="448"/>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f>IF(L54='11 FORMULAS'!$P$5,S53-(S53*R54),S53)</f>
        <v>0.36</v>
      </c>
      <c r="T54" s="334">
        <f>IF(L54='11 FORMULAS'!$P$6,T53-(T53*R54),T53)</f>
        <v>0.2</v>
      </c>
      <c r="U54" s="433"/>
      <c r="V54" s="436"/>
      <c r="X54" s="329"/>
      <c r="Y54" s="330"/>
      <c r="Z54" s="330"/>
    </row>
    <row r="55" spans="1:26" ht="29.45" customHeight="1" thickBot="1" x14ac:dyDescent="0.3">
      <c r="A55" s="440"/>
      <c r="B55" s="443"/>
      <c r="C55" s="446"/>
      <c r="D55" s="449"/>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f>IF(L55='11 FORMULAS'!$P$5,S54-(S54*R55),S54)</f>
        <v>0.36</v>
      </c>
      <c r="T55" s="335">
        <f>IF(L55='11 FORMULAS'!$P$6,T54-(T54*R55),T54)</f>
        <v>0.2</v>
      </c>
      <c r="U55" s="434"/>
      <c r="V55" s="437"/>
    </row>
    <row r="56" spans="1:26" ht="111" customHeight="1" x14ac:dyDescent="0.25">
      <c r="A56" s="438" t="str">
        <f>'2 CONTEXTO E IDENTIFICACIÓN'!A21</f>
        <v>M2 - R3</v>
      </c>
      <c r="B56" s="441" t="str">
        <f>+'2 CONTEXTO E IDENTIFICACIÓN'!E21</f>
        <v>Posibilidad de pérdida Reputacional por inexistencia de insumos para despacho en áreas administrativas y asistenciales, debido a incremento de la demanda, ausencia de planeación en áreas y legalización inoportuna de contratos para el ingreso de mercancía a almacén y el trámite de despachos a las áreas</v>
      </c>
      <c r="C56" s="444">
        <f>+'3 PROBABIL E IMPACTO INHERENTE'!E21</f>
        <v>0.6</v>
      </c>
      <c r="D56" s="447">
        <f>+'3 PROBABIL E IMPACTO INHERENTE'!M21</f>
        <v>0.6</v>
      </c>
      <c r="E56" s="68">
        <v>1</v>
      </c>
      <c r="F56" s="71" t="s">
        <v>348</v>
      </c>
      <c r="G56" s="71" t="s">
        <v>349</v>
      </c>
      <c r="H56" s="71" t="s">
        <v>350</v>
      </c>
      <c r="I56" s="318" t="str">
        <f t="shared" si="16"/>
        <v>Líder de Almacén, establece un stock mínimo de mercancía para cumplir con las necesidades de los servicios de manera oportuna para la entrega de los pedidos según el cronograma (como evidencia se encuentra el comparativo de pedidos vs entregas) de manera mensual. De no contar con el stock necesario, los servicios podrían tener des aprovisionamiento y quejas.</v>
      </c>
      <c r="J56" s="5" t="s">
        <v>86</v>
      </c>
      <c r="K56" s="64">
        <f>+IF(J56='11 FORMULAS'!$E$4,'11 FORMULAS'!$F$4,IF(J56='11 FORMULAS'!$E$5,'11 FORMULAS'!$F$5,IF(J56='11 FORMULAS'!$E$6,'11 FORMULAS'!$F$6,"")))</f>
        <v>0.25</v>
      </c>
      <c r="L56" s="64" t="str">
        <f>+IF(OR(J56='11 FORMULAS'!$O$4,J56='11 FORMULAS'!$O$5),'11 FORMULAS'!$P$5,IF(J56='11 FORMULAS'!$O$6,'11 FORMULAS'!$P$6,""))</f>
        <v>Probabilidad</v>
      </c>
      <c r="M56" s="5" t="s">
        <v>75</v>
      </c>
      <c r="N56" s="64">
        <f>+IF(M56='11 FORMULAS'!$H$4,'11 FORMULAS'!$I$4,IF(M56='11 FORMULAS'!$H$5,'11 FORMULAS'!$I$5,""))</f>
        <v>0.15</v>
      </c>
      <c r="O56" s="6" t="s">
        <v>79</v>
      </c>
      <c r="P56" s="6" t="s">
        <v>80</v>
      </c>
      <c r="Q56" s="6" t="s">
        <v>84</v>
      </c>
      <c r="R56" s="333">
        <f>+IFERROR(K56+N56,"")</f>
        <v>0.4</v>
      </c>
      <c r="S56" s="333">
        <f>IF(L56='11 FORMULAS'!$P$5,C56-(C56*R56),C56)</f>
        <v>0.36</v>
      </c>
      <c r="T56" s="333">
        <f>IF(L56='11 FORMULAS'!$P$6,D56-(D56*R56),D56)</f>
        <v>0.6</v>
      </c>
      <c r="U56" s="432">
        <f>+IF(S59="","",S59)</f>
        <v>0.36</v>
      </c>
      <c r="V56" s="435">
        <f>+IF(T59="","",T59)</f>
        <v>0.6</v>
      </c>
      <c r="X56" s="329"/>
      <c r="Y56" s="330"/>
      <c r="Z56" s="330"/>
    </row>
    <row r="57" spans="1:26" ht="29.45" customHeight="1" x14ac:dyDescent="0.25">
      <c r="A57" s="439"/>
      <c r="B57" s="442"/>
      <c r="C57" s="445"/>
      <c r="D57" s="448"/>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f>IF(L57='11 FORMULAS'!$P$5,S56-(S56*R57),S56)</f>
        <v>0.36</v>
      </c>
      <c r="T57" s="334">
        <f>IF(L57='11 FORMULAS'!$P$6,T56-(T56*R57),T56)</f>
        <v>0.6</v>
      </c>
      <c r="U57" s="433"/>
      <c r="V57" s="436"/>
      <c r="X57" s="329"/>
      <c r="Y57" s="330"/>
      <c r="Z57" s="330"/>
    </row>
    <row r="58" spans="1:26" ht="29.45" customHeight="1" x14ac:dyDescent="0.25">
      <c r="A58" s="439"/>
      <c r="B58" s="442"/>
      <c r="C58" s="445"/>
      <c r="D58" s="448"/>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f>IF(L58='11 FORMULAS'!$P$5,S57-(S57*R58),S57)</f>
        <v>0.36</v>
      </c>
      <c r="T58" s="334">
        <f>IF(L58='11 FORMULAS'!$P$6,T57-(T57*R58),T57)</f>
        <v>0.6</v>
      </c>
      <c r="U58" s="433"/>
      <c r="V58" s="436"/>
      <c r="X58" s="329"/>
      <c r="Y58" s="330"/>
      <c r="Z58" s="330"/>
    </row>
    <row r="59" spans="1:26" ht="29.45" customHeight="1" thickBot="1" x14ac:dyDescent="0.3">
      <c r="A59" s="440"/>
      <c r="B59" s="443"/>
      <c r="C59" s="446"/>
      <c r="D59" s="449"/>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f>IF(L59='11 FORMULAS'!$P$5,S58-(S58*R59),S58)</f>
        <v>0.36</v>
      </c>
      <c r="T59" s="335">
        <f>IF(L59='11 FORMULAS'!$P$6,T58-(T58*R59),T58)</f>
        <v>0.6</v>
      </c>
      <c r="U59" s="434"/>
      <c r="V59" s="437"/>
    </row>
    <row r="60" spans="1:26" ht="142.5" x14ac:dyDescent="0.25">
      <c r="A60" s="438" t="str">
        <f>'2 CONTEXTO E IDENTIFICACIÓN'!A22</f>
        <v>M2 - R4</v>
      </c>
      <c r="B60" s="441" t="str">
        <f>+'2 CONTEXTO E IDENTIFICACIÓN'!E22</f>
        <v>Posibilidad de pérdida Reputacional por ingreso de bienes sin notificación a almacén, debido a salto del debido proceso, debilidades en la interrelación de procesos, desconocimiento de procedimientos internos, fallas en el control y supervisión de los contratos y órdenes de compra</v>
      </c>
      <c r="C60" s="444">
        <f>+'3 PROBABIL E IMPACTO INHERENTE'!E22</f>
        <v>0.6</v>
      </c>
      <c r="D60" s="447">
        <f>+'3 PROBABIL E IMPACTO INHERENTE'!M22</f>
        <v>0.6</v>
      </c>
      <c r="E60" s="68">
        <v>1</v>
      </c>
      <c r="F60" s="71" t="s">
        <v>351</v>
      </c>
      <c r="G60" s="71" t="s">
        <v>352</v>
      </c>
      <c r="H60" s="71" t="s">
        <v>353</v>
      </c>
      <c r="I60" s="318" t="str">
        <f t="shared" si="16"/>
        <v>Líder de almacén, revisa cada vez que ingresa bienes al hospital corroborando mediante contrato las cantidades e insumos contratados, se genera almacenamiento de los bienes hasta conocer el estado del contrato, generando el comprobante de entrada al almacén para realizar los despachos, en caso de que el contrato no se encuentre legalizado la mercancía se queda en almacenamiento hasta la legalización, todo esto con el fin de hacer la debida revisión de los insumos.</v>
      </c>
      <c r="J60" s="5" t="s">
        <v>86</v>
      </c>
      <c r="K60" s="64">
        <f>+IF(J60='11 FORMULAS'!$E$4,'11 FORMULAS'!$F$4,IF(J60='11 FORMULAS'!$E$5,'11 FORMULAS'!$F$5,IF(J60='11 FORMULAS'!$E$6,'11 FORMULAS'!$F$6,"")))</f>
        <v>0.25</v>
      </c>
      <c r="L60" s="64" t="str">
        <f>+IF(OR(J60='11 FORMULAS'!$O$4,J60='11 FORMULAS'!$O$5),'11 FORMULAS'!$P$5,IF(J60='11 FORMULAS'!$O$6,'11 FORMULAS'!$P$6,""))</f>
        <v>Probabilidad</v>
      </c>
      <c r="M60" s="5" t="s">
        <v>75</v>
      </c>
      <c r="N60" s="64">
        <f>+IF(M60='11 FORMULAS'!$H$4,'11 FORMULAS'!$I$4,IF(M60='11 FORMULAS'!$H$5,'11 FORMULAS'!$I$5,""))</f>
        <v>0.15</v>
      </c>
      <c r="O60" s="6" t="s">
        <v>78</v>
      </c>
      <c r="P60" s="6" t="s">
        <v>80</v>
      </c>
      <c r="Q60" s="6" t="s">
        <v>83</v>
      </c>
      <c r="R60" s="333">
        <f>+IFERROR(K60+N60,"")</f>
        <v>0.4</v>
      </c>
      <c r="S60" s="333">
        <f>IF(L60='11 FORMULAS'!$P$5,C60-(C60*R60),C60)</f>
        <v>0.36</v>
      </c>
      <c r="T60" s="333">
        <f>IF(L60='11 FORMULAS'!$P$6,D60-(D60*R60),D60)</f>
        <v>0.6</v>
      </c>
      <c r="U60" s="432">
        <f>+IF(S63="","",S63)</f>
        <v>0.36</v>
      </c>
      <c r="V60" s="435">
        <f>+IF(T63="","",T63)</f>
        <v>0.6</v>
      </c>
      <c r="X60" s="329"/>
      <c r="Y60" s="330"/>
      <c r="Z60" s="330"/>
    </row>
    <row r="61" spans="1:26" ht="29.45" customHeight="1" x14ac:dyDescent="0.25">
      <c r="A61" s="439"/>
      <c r="B61" s="442"/>
      <c r="C61" s="445"/>
      <c r="D61" s="448"/>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f>IF(L61='11 FORMULAS'!$P$5,S60-(S60*R61),S60)</f>
        <v>0.36</v>
      </c>
      <c r="T61" s="334">
        <f>IF(L61='11 FORMULAS'!$P$6,T60-(T60*R61),T60)</f>
        <v>0.6</v>
      </c>
      <c r="U61" s="433"/>
      <c r="V61" s="436"/>
      <c r="X61" s="329"/>
      <c r="Y61" s="330"/>
      <c r="Z61" s="330"/>
    </row>
    <row r="62" spans="1:26" ht="29.45" customHeight="1" x14ac:dyDescent="0.25">
      <c r="A62" s="439"/>
      <c r="B62" s="442"/>
      <c r="C62" s="445"/>
      <c r="D62" s="448"/>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f>IF(L62='11 FORMULAS'!$P$5,S61-(S61*R62),S61)</f>
        <v>0.36</v>
      </c>
      <c r="T62" s="334">
        <f>IF(L62='11 FORMULAS'!$P$6,T61-(T61*R62),T61)</f>
        <v>0.6</v>
      </c>
      <c r="U62" s="433"/>
      <c r="V62" s="436"/>
      <c r="X62" s="329"/>
      <c r="Y62" s="330"/>
      <c r="Z62" s="330"/>
    </row>
    <row r="63" spans="1:26" ht="29.45" customHeight="1" thickBot="1" x14ac:dyDescent="0.3">
      <c r="A63" s="440"/>
      <c r="B63" s="443"/>
      <c r="C63" s="446"/>
      <c r="D63" s="449"/>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f>IF(L63='11 FORMULAS'!$P$5,S62-(S62*R63),S62)</f>
        <v>0.36</v>
      </c>
      <c r="T63" s="335">
        <f>IF(L63='11 FORMULAS'!$P$6,T62-(T62*R63),T62)</f>
        <v>0.6</v>
      </c>
      <c r="U63" s="434"/>
      <c r="V63" s="437"/>
    </row>
    <row r="64" spans="1:26" ht="85.5" x14ac:dyDescent="0.25">
      <c r="A64" s="438" t="str">
        <f>'2 CONTEXTO E IDENTIFICACIÓN'!A23</f>
        <v>M2 - R5</v>
      </c>
      <c r="B64" s="441" t="str">
        <f>+'2 CONTEXTO E IDENTIFICACIÓN'!E23</f>
        <v>Posibilidad de pérdida Reputacional por ausencia de espacio físico adecuado para el almacenamiento de mercancía, debido a improvisación de espacios extras para almacenito (Bunquer) y ausencia de espacio adecuado para recepción y adecuación e instalación de equipos.</v>
      </c>
      <c r="C64" s="444">
        <f>+'3 PROBABIL E IMPACTO INHERENTE'!E23</f>
        <v>0.6</v>
      </c>
      <c r="D64" s="447">
        <f>+'3 PROBABIL E IMPACTO INHERENTE'!M23</f>
        <v>0.2</v>
      </c>
      <c r="E64" s="68">
        <v>1</v>
      </c>
      <c r="F64" s="71" t="s">
        <v>354</v>
      </c>
      <c r="G64" s="71" t="s">
        <v>355</v>
      </c>
      <c r="H64" s="71" t="s">
        <v>356</v>
      </c>
      <c r="I64" s="318" t="str">
        <f t="shared" si="16"/>
        <v>Equipo de trabajo de suministros y almacén improvisan espacios físicos para ser utilizados como bodegas en las áreas de: docencia universitaria,  almacén y bunker en oncología, con el fin de almacenar la mercancía que llega y custodiar la misma, esto se puede evidenciar en el Inventario de DGH.</v>
      </c>
      <c r="J64" s="5" t="s">
        <v>86</v>
      </c>
      <c r="K64" s="64">
        <f>+IF(J64='11 FORMULAS'!$E$4,'11 FORMULAS'!$F$4,IF(J64='11 FORMULAS'!$E$5,'11 FORMULAS'!$F$5,IF(J64='11 FORMULAS'!$E$6,'11 FORMULAS'!$F$6,"")))</f>
        <v>0.25</v>
      </c>
      <c r="L64" s="64" t="str">
        <f>+IF(OR(J64='11 FORMULAS'!$O$4,J64='11 FORMULAS'!$O$5),'11 FORMULAS'!$P$5,IF(J64='11 FORMULAS'!$O$6,'11 FORMULAS'!$P$6,""))</f>
        <v>Probabilidad</v>
      </c>
      <c r="M64" s="5" t="s">
        <v>75</v>
      </c>
      <c r="N64" s="64">
        <f>+IF(M64='11 FORMULAS'!$H$4,'11 FORMULAS'!$I$4,IF(M64='11 FORMULAS'!$H$5,'11 FORMULAS'!$I$5,""))</f>
        <v>0.15</v>
      </c>
      <c r="O64" s="6" t="s">
        <v>79</v>
      </c>
      <c r="P64" s="6" t="s">
        <v>80</v>
      </c>
      <c r="Q64" s="6" t="s">
        <v>83</v>
      </c>
      <c r="R64" s="333">
        <f>+IFERROR(K64+N64,"")</f>
        <v>0.4</v>
      </c>
      <c r="S64" s="333">
        <f>IF(L64='11 FORMULAS'!$P$5,C64-(C64*R64),C64)</f>
        <v>0.36</v>
      </c>
      <c r="T64" s="333">
        <f>IF(L64='11 FORMULAS'!$P$6,D64-(D64*R64),D64)</f>
        <v>0.2</v>
      </c>
      <c r="U64" s="432">
        <f>+IF(S67="","",S67)</f>
        <v>0.36</v>
      </c>
      <c r="V64" s="435">
        <f>+IF(T67="","",T67)</f>
        <v>0.2</v>
      </c>
      <c r="X64" s="329"/>
      <c r="Y64" s="330"/>
      <c r="Z64" s="330"/>
    </row>
    <row r="65" spans="1:26" ht="29.45" customHeight="1" x14ac:dyDescent="0.25">
      <c r="A65" s="439"/>
      <c r="B65" s="442"/>
      <c r="C65" s="445"/>
      <c r="D65" s="448"/>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f>IF(L65='11 FORMULAS'!$P$5,S64-(S64*R65),S64)</f>
        <v>0.36</v>
      </c>
      <c r="T65" s="334">
        <f>IF(L65='11 FORMULAS'!$P$6,T64-(T64*R65),T64)</f>
        <v>0.2</v>
      </c>
      <c r="U65" s="433"/>
      <c r="V65" s="436"/>
      <c r="X65" s="329"/>
      <c r="Y65" s="330"/>
      <c r="Z65" s="330"/>
    </row>
    <row r="66" spans="1:26" ht="29.45" customHeight="1" x14ac:dyDescent="0.25">
      <c r="A66" s="439"/>
      <c r="B66" s="442"/>
      <c r="C66" s="445"/>
      <c r="D66" s="448"/>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f>IF(L66='11 FORMULAS'!$P$5,S65-(S65*R66),S65)</f>
        <v>0.36</v>
      </c>
      <c r="T66" s="334">
        <f>IF(L66='11 FORMULAS'!$P$6,T65-(T65*R66),T65)</f>
        <v>0.2</v>
      </c>
      <c r="U66" s="433"/>
      <c r="V66" s="436"/>
      <c r="X66" s="329"/>
      <c r="Y66" s="330"/>
      <c r="Z66" s="330"/>
    </row>
    <row r="67" spans="1:26" ht="29.45" customHeight="1" thickBot="1" x14ac:dyDescent="0.3">
      <c r="A67" s="440"/>
      <c r="B67" s="443"/>
      <c r="C67" s="446"/>
      <c r="D67" s="449"/>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f>IF(L67='11 FORMULAS'!$P$5,S66-(S66*R67),S66)</f>
        <v>0.36</v>
      </c>
      <c r="T67" s="335">
        <f>IF(L67='11 FORMULAS'!$P$6,T66-(T66*R67),T66)</f>
        <v>0.2</v>
      </c>
      <c r="U67" s="434"/>
      <c r="V67" s="437"/>
    </row>
    <row r="68" spans="1:26" ht="57" x14ac:dyDescent="0.25">
      <c r="A68" s="438" t="str">
        <f>'2 CONTEXTO E IDENTIFICACIÓN'!A24</f>
        <v>M2 - R6</v>
      </c>
      <c r="B68" s="441" t="str">
        <f>+'2 CONTEXTO E IDENTIFICACIÓN'!E24</f>
        <v>Posibilidad de pérdida Reputacional por ingreso de bienes posterior a la terminación de contrato, debido a sobre carga laboral y asignación de muchas supervisiones, deficiente supervisión al no detectarlo y solicitar prorroga de contrato, asignación de supervisión pero no entrega de documento por parte de contratación</v>
      </c>
      <c r="C68" s="444">
        <f>+'3 PROBABIL E IMPACTO INHERENTE'!E24</f>
        <v>0.2</v>
      </c>
      <c r="D68" s="447">
        <f>+'3 PROBABIL E IMPACTO INHERENTE'!M24</f>
        <v>0.4</v>
      </c>
      <c r="E68" s="68">
        <v>1</v>
      </c>
      <c r="F68" s="71" t="s">
        <v>357</v>
      </c>
      <c r="G68" s="71" t="s">
        <v>358</v>
      </c>
      <c r="H68" s="71" t="s">
        <v>359</v>
      </c>
      <c r="I68" s="318" t="str">
        <f t="shared" si="16"/>
        <v>Asesora de Ambiente Físico, debe realizar solicitud a unidad de contratación la entrega de documento de asignación de supervisión con el fin de tener control y revisión de roles.</v>
      </c>
      <c r="J68" s="5" t="s">
        <v>86</v>
      </c>
      <c r="K68" s="64">
        <f>+IF(J68='11 FORMULAS'!$E$4,'11 FORMULAS'!$F$4,IF(J68='11 FORMULAS'!$E$5,'11 FORMULAS'!$F$5,IF(J68='11 FORMULAS'!$E$6,'11 FORMULAS'!$F$6,"")))</f>
        <v>0.25</v>
      </c>
      <c r="L68" s="64" t="str">
        <f>+IF(OR(J68='11 FORMULAS'!$O$4,J68='11 FORMULAS'!$O$5),'11 FORMULAS'!$P$5,IF(J68='11 FORMULAS'!$O$6,'11 FORMULAS'!$P$6,""))</f>
        <v>Probabilidad</v>
      </c>
      <c r="M68" s="5" t="s">
        <v>75</v>
      </c>
      <c r="N68" s="64">
        <f>+IF(M68='11 FORMULAS'!$H$4,'11 FORMULAS'!$I$4,IF(M68='11 FORMULAS'!$H$5,'11 FORMULAS'!$I$5,""))</f>
        <v>0.15</v>
      </c>
      <c r="O68" s="6" t="s">
        <v>79</v>
      </c>
      <c r="P68" s="6" t="s">
        <v>81</v>
      </c>
      <c r="Q68" s="6" t="s">
        <v>83</v>
      </c>
      <c r="R68" s="333">
        <f>+IFERROR(K68+N68,"")</f>
        <v>0.4</v>
      </c>
      <c r="S68" s="333">
        <f>IF(L68='11 FORMULAS'!$P$5,C68-(C68*R68),C68)</f>
        <v>0.12</v>
      </c>
      <c r="T68" s="333">
        <f>IF(L68='11 FORMULAS'!$P$6,D68-(D68*R68),D68)</f>
        <v>0.4</v>
      </c>
      <c r="U68" s="432">
        <f>+IF(S71="","",S71)</f>
        <v>0.12</v>
      </c>
      <c r="V68" s="435">
        <f>+IF(T71="","",T71)</f>
        <v>0.4</v>
      </c>
      <c r="X68" s="329"/>
      <c r="Y68" s="330"/>
      <c r="Z68" s="330"/>
    </row>
    <row r="69" spans="1:26" ht="29.45" customHeight="1" x14ac:dyDescent="0.25">
      <c r="A69" s="439"/>
      <c r="B69" s="442"/>
      <c r="C69" s="445"/>
      <c r="D69" s="448"/>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f>IF(L69='11 FORMULAS'!$P$5,S68-(S68*R69),S68)</f>
        <v>0.12</v>
      </c>
      <c r="T69" s="334">
        <f>IF(L69='11 FORMULAS'!$P$6,T68-(T68*R69),T68)</f>
        <v>0.4</v>
      </c>
      <c r="U69" s="433"/>
      <c r="V69" s="436"/>
      <c r="X69" s="329"/>
      <c r="Y69" s="330"/>
      <c r="Z69" s="330"/>
    </row>
    <row r="70" spans="1:26" ht="29.45" customHeight="1" x14ac:dyDescent="0.25">
      <c r="A70" s="439"/>
      <c r="B70" s="442"/>
      <c r="C70" s="445"/>
      <c r="D70" s="448"/>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f>IF(L70='11 FORMULAS'!$P$5,S69-(S69*R70),S69)</f>
        <v>0.12</v>
      </c>
      <c r="T70" s="334">
        <f>IF(L70='11 FORMULAS'!$P$6,T69-(T69*R70),T69)</f>
        <v>0.4</v>
      </c>
      <c r="U70" s="433"/>
      <c r="V70" s="436"/>
      <c r="X70" s="329"/>
      <c r="Y70" s="330"/>
      <c r="Z70" s="330"/>
    </row>
    <row r="71" spans="1:26" ht="29.45" customHeight="1" thickBot="1" x14ac:dyDescent="0.3">
      <c r="A71" s="440"/>
      <c r="B71" s="443"/>
      <c r="C71" s="446"/>
      <c r="D71" s="449"/>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f>IF(L71='11 FORMULAS'!$P$5,S70-(S70*R71),S70)</f>
        <v>0.12</v>
      </c>
      <c r="T71" s="335">
        <f>IF(L71='11 FORMULAS'!$P$6,T70-(T70*R71),T70)</f>
        <v>0.4</v>
      </c>
      <c r="U71" s="434"/>
      <c r="V71" s="437"/>
    </row>
    <row r="72" spans="1:26" ht="102.75" customHeight="1" x14ac:dyDescent="0.25">
      <c r="A72" s="438" t="str">
        <f>'2 CONTEXTO E IDENTIFICACIÓN'!A25</f>
        <v>M2 - R7</v>
      </c>
      <c r="B72" s="441" t="str">
        <f>+'2 CONTEXTO E IDENTIFICACIÓN'!E25</f>
        <v>Posibilidad de pérdida Económica y Reputacional por incumplimiento de normatividad ambiental aplicable a la organización, debido a desconocimiento de la normatividad ambiental aplicable a la organización, falta de recursos para cumplimiento a las exigencias ambientales.</v>
      </c>
      <c r="C72" s="444">
        <f>+'3 PROBABIL E IMPACTO INHERENTE'!E25</f>
        <v>0.8</v>
      </c>
      <c r="D72" s="447">
        <f>+'3 PROBABIL E IMPACTO INHERENTE'!M25</f>
        <v>1</v>
      </c>
      <c r="E72" s="68">
        <v>1</v>
      </c>
      <c r="F72" s="71" t="s">
        <v>360</v>
      </c>
      <c r="G72" s="71" t="s">
        <v>361</v>
      </c>
      <c r="H72" s="71" t="s">
        <v>362</v>
      </c>
      <c r="I72" s="318" t="str">
        <f t="shared" ref="I72:I87" si="33">+CONCATENATE(F72," ",G72," ",H72)</f>
        <v>Coordinador de gestión ambiental, actualiza constantemente matriz de requisitos legales, elabora ECO para la medición de diferentes parámetros ambientales y carga información a plataformas digitales de diferentes entes de control, con el fin de dar cumplimiento a la normatividad ambiental aplicable a la organización.</v>
      </c>
      <c r="J72" s="5" t="s">
        <v>86</v>
      </c>
      <c r="K72" s="64">
        <f>+IF(J72='11 FORMULAS'!$E$4,'11 FORMULAS'!$F$4,IF(J72='11 FORMULAS'!$E$5,'11 FORMULAS'!$F$5,IF(J72='11 FORMULAS'!$E$6,'11 FORMULAS'!$F$6,"")))</f>
        <v>0.25</v>
      </c>
      <c r="L72" s="64" t="str">
        <f>+IF(OR(J72='11 FORMULAS'!$O$4,J72='11 FORMULAS'!$O$5),'11 FORMULAS'!$P$5,IF(J72='11 FORMULAS'!$O$6,'11 FORMULAS'!$P$6,""))</f>
        <v>Probabilidad</v>
      </c>
      <c r="M72" s="5" t="s">
        <v>75</v>
      </c>
      <c r="N72" s="64">
        <f>+IF(M72='11 FORMULAS'!$H$4,'11 FORMULAS'!$I$4,IF(M72='11 FORMULAS'!$H$5,'11 FORMULAS'!$I$5,""))</f>
        <v>0.15</v>
      </c>
      <c r="O72" s="6" t="s">
        <v>78</v>
      </c>
      <c r="P72" s="6" t="s">
        <v>80</v>
      </c>
      <c r="Q72" s="6" t="s">
        <v>83</v>
      </c>
      <c r="R72" s="333">
        <f>+IFERROR(K72+N72,"")</f>
        <v>0.4</v>
      </c>
      <c r="S72" s="333">
        <f>IF(L72='11 FORMULAS'!$P$5,C72-(C72*R72),C72)</f>
        <v>0.48</v>
      </c>
      <c r="T72" s="333">
        <f>IF(L72='11 FORMULAS'!$P$6,D72-(D72*R72),D72)</f>
        <v>1</v>
      </c>
      <c r="U72" s="432">
        <f>+IF(S75="","",S75)</f>
        <v>0.48</v>
      </c>
      <c r="V72" s="435">
        <f>+IF(T75="","",T75)</f>
        <v>1</v>
      </c>
      <c r="X72" s="329"/>
      <c r="Y72" s="330"/>
      <c r="Z72" s="330"/>
    </row>
    <row r="73" spans="1:26" ht="29.45" customHeight="1" x14ac:dyDescent="0.25">
      <c r="A73" s="439"/>
      <c r="B73" s="442"/>
      <c r="C73" s="445"/>
      <c r="D73" s="448"/>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f>IF(L73='11 FORMULAS'!$P$5,S72-(S72*R73),S72)</f>
        <v>0.48</v>
      </c>
      <c r="T73" s="334">
        <f>IF(L73='11 FORMULAS'!$P$6,T72-(T72*R73),T72)</f>
        <v>1</v>
      </c>
      <c r="U73" s="433"/>
      <c r="V73" s="436"/>
      <c r="X73" s="329"/>
      <c r="Y73" s="330"/>
      <c r="Z73" s="330"/>
    </row>
    <row r="74" spans="1:26" ht="29.45" customHeight="1" x14ac:dyDescent="0.25">
      <c r="A74" s="439"/>
      <c r="B74" s="442"/>
      <c r="C74" s="445"/>
      <c r="D74" s="448"/>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f>IF(L74='11 FORMULAS'!$P$5,S73-(S73*R74),S73)</f>
        <v>0.48</v>
      </c>
      <c r="T74" s="334">
        <f>IF(L74='11 FORMULAS'!$P$6,T73-(T73*R74),T73)</f>
        <v>1</v>
      </c>
      <c r="U74" s="433"/>
      <c r="V74" s="436"/>
      <c r="X74" s="329"/>
      <c r="Y74" s="330"/>
      <c r="Z74" s="330"/>
    </row>
    <row r="75" spans="1:26" ht="29.45" customHeight="1" thickBot="1" x14ac:dyDescent="0.3">
      <c r="A75" s="440"/>
      <c r="B75" s="443"/>
      <c r="C75" s="446"/>
      <c r="D75" s="449"/>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f>IF(L75='11 FORMULAS'!$P$5,S74-(S74*R75),S74)</f>
        <v>0.48</v>
      </c>
      <c r="T75" s="335">
        <f>IF(L75='11 FORMULAS'!$P$6,T74-(T74*R75),T74)</f>
        <v>1</v>
      </c>
      <c r="U75" s="434"/>
      <c r="V75" s="437"/>
    </row>
    <row r="76" spans="1:26" ht="29.45" customHeight="1" x14ac:dyDescent="0.25">
      <c r="A76" s="438">
        <f>'2 CONTEXTO E IDENTIFICACIÓN'!A26</f>
        <v>0</v>
      </c>
      <c r="B76" s="441" t="str">
        <f>+'2 CONTEXTO E IDENTIFICACIÓN'!E26</f>
        <v xml:space="preserve">  </v>
      </c>
      <c r="C76" s="444" t="str">
        <f>+'3 PROBABIL E IMPACTO INHERENTE'!E26</f>
        <v/>
      </c>
      <c r="D76" s="447"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2" t="str">
        <f>+IF(S79="","",S79)</f>
        <v/>
      </c>
      <c r="V76" s="435" t="str">
        <f>+IF(T79="","",T79)</f>
        <v/>
      </c>
      <c r="X76" s="329"/>
      <c r="Y76" s="330"/>
      <c r="Z76" s="330"/>
    </row>
    <row r="77" spans="1:26" ht="29.45" customHeight="1" x14ac:dyDescent="0.25">
      <c r="A77" s="439"/>
      <c r="B77" s="442"/>
      <c r="C77" s="445"/>
      <c r="D77" s="448"/>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3"/>
      <c r="V77" s="436"/>
      <c r="X77" s="329"/>
      <c r="Y77" s="330"/>
      <c r="Z77" s="330"/>
    </row>
    <row r="78" spans="1:26" ht="29.45" customHeight="1" x14ac:dyDescent="0.25">
      <c r="A78" s="439"/>
      <c r="B78" s="442"/>
      <c r="C78" s="445"/>
      <c r="D78" s="448"/>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3"/>
      <c r="V78" s="436"/>
      <c r="X78" s="329"/>
      <c r="Y78" s="330"/>
      <c r="Z78" s="330"/>
    </row>
    <row r="79" spans="1:26" ht="29.45" customHeight="1" thickBot="1" x14ac:dyDescent="0.3">
      <c r="A79" s="440"/>
      <c r="B79" s="443"/>
      <c r="C79" s="446"/>
      <c r="D79" s="449"/>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4"/>
      <c r="V79" s="437"/>
    </row>
    <row r="80" spans="1:26" ht="29.45" customHeight="1" x14ac:dyDescent="0.25">
      <c r="A80" s="438">
        <f>'2 CONTEXTO E IDENTIFICACIÓN'!A27</f>
        <v>0</v>
      </c>
      <c r="B80" s="441" t="str">
        <f>+'2 CONTEXTO E IDENTIFICACIÓN'!E27</f>
        <v xml:space="preserve">  </v>
      </c>
      <c r="C80" s="444" t="str">
        <f>+'3 PROBABIL E IMPACTO INHERENTE'!E27</f>
        <v/>
      </c>
      <c r="D80" s="447"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2" t="str">
        <f>+IF(S83="","",S83)</f>
        <v/>
      </c>
      <c r="V80" s="435" t="str">
        <f>+IF(T83="","",T83)</f>
        <v/>
      </c>
      <c r="X80" s="329"/>
      <c r="Y80" s="330"/>
      <c r="Z80" s="330"/>
    </row>
    <row r="81" spans="1:26" ht="29.45" customHeight="1" x14ac:dyDescent="0.25">
      <c r="A81" s="439"/>
      <c r="B81" s="442"/>
      <c r="C81" s="445"/>
      <c r="D81" s="448"/>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3"/>
      <c r="V81" s="436"/>
      <c r="X81" s="329"/>
      <c r="Y81" s="330"/>
      <c r="Z81" s="330"/>
    </row>
    <row r="82" spans="1:26" ht="29.45" customHeight="1" x14ac:dyDescent="0.25">
      <c r="A82" s="439"/>
      <c r="B82" s="442"/>
      <c r="C82" s="445"/>
      <c r="D82" s="448"/>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3"/>
      <c r="V82" s="436"/>
      <c r="X82" s="329"/>
      <c r="Y82" s="330"/>
      <c r="Z82" s="330"/>
    </row>
    <row r="83" spans="1:26" ht="29.45" customHeight="1" thickBot="1" x14ac:dyDescent="0.3">
      <c r="A83" s="440"/>
      <c r="B83" s="443"/>
      <c r="C83" s="446"/>
      <c r="D83" s="449"/>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4"/>
      <c r="V83" s="437"/>
    </row>
    <row r="84" spans="1:26" ht="29.45" customHeight="1" x14ac:dyDescent="0.25">
      <c r="A84" s="438">
        <f>'2 CONTEXTO E IDENTIFICACIÓN'!A28</f>
        <v>0</v>
      </c>
      <c r="B84" s="441" t="str">
        <f>+'2 CONTEXTO E IDENTIFICACIÓN'!E28</f>
        <v xml:space="preserve">  </v>
      </c>
      <c r="C84" s="444" t="str">
        <f>+'3 PROBABIL E IMPACTO INHERENTE'!E28</f>
        <v/>
      </c>
      <c r="D84" s="447"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2" t="str">
        <f>+IF(S87="","",S87)</f>
        <v/>
      </c>
      <c r="V84" s="435" t="str">
        <f>+IF(T87="","",T87)</f>
        <v/>
      </c>
      <c r="X84" s="329"/>
      <c r="Y84" s="330"/>
      <c r="Z84" s="330"/>
    </row>
    <row r="85" spans="1:26" ht="29.45" customHeight="1" x14ac:dyDescent="0.25">
      <c r="A85" s="439"/>
      <c r="B85" s="442"/>
      <c r="C85" s="445"/>
      <c r="D85" s="448"/>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3"/>
      <c r="V85" s="436"/>
      <c r="X85" s="329"/>
      <c r="Y85" s="330"/>
      <c r="Z85" s="330"/>
    </row>
    <row r="86" spans="1:26" ht="29.45" customHeight="1" x14ac:dyDescent="0.25">
      <c r="A86" s="439"/>
      <c r="B86" s="442"/>
      <c r="C86" s="445"/>
      <c r="D86" s="448"/>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3"/>
      <c r="V86" s="436"/>
      <c r="X86" s="329"/>
      <c r="Y86" s="330"/>
      <c r="Z86" s="330"/>
    </row>
    <row r="87" spans="1:26" ht="29.45" customHeight="1" thickBot="1" x14ac:dyDescent="0.3">
      <c r="A87" s="440"/>
      <c r="B87" s="443"/>
      <c r="C87" s="446"/>
      <c r="D87" s="449"/>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4"/>
      <c r="V87" s="437"/>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B12" sqref="B12"/>
    </sheetView>
  </sheetViews>
  <sheetFormatPr baseColWidth="10" defaultColWidth="14.28515625" defaultRowHeight="12.75" x14ac:dyDescent="0.25"/>
  <cols>
    <col min="1" max="1" width="11.5703125" style="87" customWidth="1"/>
    <col min="2" max="2" width="49.8554687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2"/>
      <c r="B1" s="428"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2"/>
      <c r="B2" s="428"/>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91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139</v>
      </c>
      <c r="B4" s="412" t="str">
        <f>+IF('2 CONTEXTO E IDENTIFICACIÓN'!$B$4="","",'2 CONTEXTO E IDENTIFICACIÓN'!$B$4)</f>
        <v>HOSPITAL UNIVERSITARIO DEPARTAMENTAL DE NARIÑO</v>
      </c>
      <c r="C4" s="412"/>
      <c r="D4" s="412"/>
      <c r="E4" s="73"/>
      <c r="F4" s="133"/>
      <c r="AF4" s="76"/>
      <c r="AG4" s="76"/>
      <c r="AH4" s="76"/>
      <c r="AI4" s="76"/>
      <c r="AJ4" s="76"/>
    </row>
    <row r="5" spans="1:38" s="75" customFormat="1" ht="30.75" thickBot="1" x14ac:dyDescent="0.25">
      <c r="A5" s="19" t="s">
        <v>137</v>
      </c>
      <c r="B5" s="412" t="str">
        <f>+IF('2 CONTEXTO E IDENTIFICACIÓN'!$D$4="","",'2 CONTEXTO E IDENTIFICACIÓN'!$D$4)</f>
        <v>AMBIENTE FÍSICO</v>
      </c>
      <c r="C5" s="413"/>
      <c r="D5" s="413"/>
      <c r="E5" s="73"/>
      <c r="F5" s="133"/>
      <c r="AF5" s="76"/>
      <c r="AG5" s="76"/>
      <c r="AH5" s="76"/>
      <c r="AI5" s="76"/>
      <c r="AJ5" s="76"/>
    </row>
    <row r="6" spans="1:38" s="75" customFormat="1" ht="13.5" thickBot="1" x14ac:dyDescent="0.25">
      <c r="D6" s="77"/>
      <c r="E6" s="52"/>
      <c r="F6" s="133"/>
      <c r="I6" s="429" t="s">
        <v>14</v>
      </c>
      <c r="J6" s="430"/>
      <c r="K6" s="430"/>
      <c r="L6" s="430"/>
      <c r="M6" s="430"/>
      <c r="N6" s="430"/>
      <c r="O6" s="431"/>
      <c r="R6" s="80"/>
      <c r="S6" s="81"/>
      <c r="T6" s="420" t="s">
        <v>67</v>
      </c>
      <c r="U6" s="420"/>
      <c r="V6" s="420"/>
      <c r="W6" s="420"/>
      <c r="X6" s="421"/>
      <c r="AF6" s="76"/>
      <c r="AG6" s="76"/>
      <c r="AH6" s="76"/>
      <c r="AI6" s="76"/>
      <c r="AJ6" s="76"/>
    </row>
    <row r="7" spans="1:38" x14ac:dyDescent="0.25">
      <c r="A7" s="134"/>
      <c r="B7" s="134"/>
      <c r="C7" s="84"/>
      <c r="D7" s="134"/>
      <c r="E7" s="423" t="s">
        <v>98</v>
      </c>
      <c r="F7" s="423"/>
      <c r="G7" s="423"/>
      <c r="H7" s="84"/>
      <c r="I7" s="85"/>
      <c r="J7" s="86"/>
      <c r="K7" s="420" t="s">
        <v>67</v>
      </c>
      <c r="L7" s="420"/>
      <c r="M7" s="420"/>
      <c r="N7" s="420"/>
      <c r="O7" s="421"/>
      <c r="P7" s="84"/>
      <c r="R7" s="88"/>
      <c r="T7" s="89">
        <v>0.2</v>
      </c>
      <c r="U7" s="89">
        <v>0.4</v>
      </c>
      <c r="V7" s="89">
        <v>0.6</v>
      </c>
      <c r="W7" s="89">
        <v>0.8</v>
      </c>
      <c r="X7" s="90">
        <v>1</v>
      </c>
      <c r="Y7" s="91"/>
      <c r="Z7" s="91"/>
      <c r="AA7" s="91"/>
      <c r="AB7" s="91"/>
      <c r="AC7" s="91"/>
      <c r="AD7" s="91"/>
      <c r="AE7" s="91"/>
    </row>
    <row r="8" spans="1:38" ht="39.950000000000003" customHeight="1" x14ac:dyDescent="0.2">
      <c r="A8" s="95" t="s">
        <v>177</v>
      </c>
      <c r="B8" s="95" t="s">
        <v>1</v>
      </c>
      <c r="C8" s="95" t="s">
        <v>9</v>
      </c>
      <c r="D8" s="95" t="s">
        <v>9</v>
      </c>
      <c r="E8" s="95" t="s">
        <v>34</v>
      </c>
      <c r="F8" s="95" t="s">
        <v>67</v>
      </c>
      <c r="G8" s="95" t="s">
        <v>185</v>
      </c>
      <c r="H8" s="84"/>
      <c r="I8" s="88"/>
      <c r="J8" s="97"/>
      <c r="K8" s="98" t="s">
        <v>45</v>
      </c>
      <c r="L8" s="98" t="s">
        <v>7</v>
      </c>
      <c r="M8" s="98" t="s">
        <v>5</v>
      </c>
      <c r="N8" s="98" t="s">
        <v>6</v>
      </c>
      <c r="O8" s="99" t="s">
        <v>53</v>
      </c>
      <c r="P8" s="84"/>
      <c r="R8" s="88"/>
      <c r="S8" s="100"/>
      <c r="T8" s="101" t="s">
        <v>45</v>
      </c>
      <c r="U8" s="101" t="s">
        <v>7</v>
      </c>
      <c r="V8" s="101" t="s">
        <v>5</v>
      </c>
      <c r="W8" s="101" t="s">
        <v>6</v>
      </c>
      <c r="X8" s="102" t="s">
        <v>53</v>
      </c>
      <c r="AA8" s="91"/>
      <c r="AB8" s="91"/>
      <c r="AC8" s="103"/>
      <c r="AD8" s="103"/>
      <c r="AE8" s="103"/>
      <c r="AF8" s="103"/>
      <c r="AG8" s="103"/>
      <c r="AH8" s="103"/>
      <c r="AI8" s="103"/>
      <c r="AJ8" s="103"/>
      <c r="AK8" s="103"/>
      <c r="AL8" s="103"/>
    </row>
    <row r="9" spans="1:38" ht="89.25" x14ac:dyDescent="0.2">
      <c r="A9" s="104" t="str">
        <f>'2 CONTEXTO E IDENTIFICACIÓN'!A9</f>
        <v>M1 - R1</v>
      </c>
      <c r="B9" s="105" t="str">
        <f>+'2 CONTEXTO E IDENTIFICACIÓN'!E9</f>
        <v>Posibilidad de pérdida Reputacional  por traslados entre áreas de equipos y bienes sin reporte a activos fijos, debido a diferentes causas como: salto del debido proceso, insuficiente interrelación de procesos, desconocimiento de procedimientos internos, ausencia de control y supervisión, insuficiente compromiso por parte del responsable de inventarios.</v>
      </c>
      <c r="C9" s="135">
        <f>+'5 VALORACIÓN DEL CONTROL'!S11</f>
        <v>0.24</v>
      </c>
      <c r="D9" s="106">
        <f>+'5 VALORACIÓN DEL CONTROL'!T11</f>
        <v>0.2</v>
      </c>
      <c r="E9" s="136" t="str">
        <f>+IF(C9=0,"",IF(C9&lt;=$R$13,$S$13,IF(C9&lt;=$R$12,$S$12,IF(C9&lt;=$R$11,$S$11,IF(C9&lt;=$R$10,$S$10,IF(C9&lt;=$R$9,$S$9,""))))))</f>
        <v>Baja</v>
      </c>
      <c r="F9" s="136" t="str">
        <f>+IF(D9=0,"",IF(D9&lt;=$T$7,$T$8,IF(D9&lt;=$U$7,$U$8,IF(D9&lt;=$V$7,$V$8,IF(D9&lt;=$W$7,$W$8,IF(D9&lt;=$X$7,$X$8,""))))))</f>
        <v>Leve</v>
      </c>
      <c r="G9" s="105" t="str">
        <f>+IF(E9=$S$9,IF(F9=$T$8,$T$9,IF(F9=$U$8,$U$9,IF(F9=$V$8,$V$9,IF(F9=$W$8,$W$9,IF(F9=$X$8,$X$9))))),IF(E9=$S$10,IF(F9=$T$8,$T$10,IF(F9=$U$8,$U$10,IF(F9=$V$8,$V$10,IF(F9=$W$8,$W$10,IF(F9=$X$8,$X$10))))),IF(E9=$S$11,IF(F9=$T$8,$T$11,IF(F9=$U$8,$U$11,IF(F9=$V$8,$V$11,IF(F9=$W$8,$W$11,IF(F9=$X$8,$X$11))))),IF(E9=$S$12,IF(F9=$T$8,$T$12,IF(F9=$U$8,$U$12,IF(F9=$V$8,$V$12,IF(F9=$W$8,$W$12,IF(F9=$X$8,$X$12))))),IF(E9=$S$13,IF(F9=$T$8,$T$13,IF(F9=$U$8,$U$13,IF(F9=$V$8,$V$13,IF(F9=$W$8,$W$13,IF(F9=$X$8,$X$13))))),"")))))</f>
        <v>Bajo</v>
      </c>
      <c r="H9" s="107"/>
      <c r="I9" s="426" t="s">
        <v>34</v>
      </c>
      <c r="J9" s="98" t="s">
        <v>42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6" t="s">
        <v>34</v>
      </c>
      <c r="R9" s="110">
        <v>1</v>
      </c>
      <c r="S9" s="101" t="s">
        <v>42</v>
      </c>
      <c r="T9" s="108" t="s">
        <v>65</v>
      </c>
      <c r="U9" s="108" t="s">
        <v>65</v>
      </c>
      <c r="V9" s="108" t="s">
        <v>65</v>
      </c>
      <c r="W9" s="108" t="s">
        <v>65</v>
      </c>
      <c r="X9" s="109" t="s">
        <v>64</v>
      </c>
      <c r="AA9" s="91"/>
      <c r="AB9" s="91"/>
      <c r="AC9" s="103"/>
      <c r="AD9" s="103"/>
      <c r="AE9" s="103"/>
      <c r="AF9" s="111"/>
      <c r="AG9" s="111"/>
      <c r="AH9" s="111"/>
      <c r="AI9" s="111"/>
      <c r="AJ9" s="111"/>
      <c r="AK9" s="103"/>
      <c r="AL9" s="103"/>
    </row>
    <row r="10" spans="1:38" ht="63.75" x14ac:dyDescent="0.2">
      <c r="A10" s="104" t="str">
        <f>'2 CONTEXTO E IDENTIFICACIÓN'!A10</f>
        <v>M1 - R2</v>
      </c>
      <c r="B10" s="105" t="str">
        <f>+'2 CONTEXTO E IDENTIFICACIÓN'!E10</f>
        <v>Posibilidad de pérdida Económica y Reputacional por contaminación cruzada y ausencia de espacios de almacenamiento por bienes dados de baja en trámite, debido a proceso administrativo legal lento y ausencia de espacios de bodegaje adecuados.</v>
      </c>
      <c r="C10" s="135">
        <f>+'5 VALORACIÓN DEL CONTROL'!S15</f>
        <v>0.2</v>
      </c>
      <c r="D10" s="106">
        <f>+'5 VALORACIÓN DEL CONTROL'!T15</f>
        <v>0.15000000000000002</v>
      </c>
      <c r="E10" s="136" t="str">
        <f t="shared" ref="E10:E28" si="0">+IF(C10=0,"",IF(C10&lt;=$R$13,$S$13,IF(C10&lt;=$R$12,$S$12,IF(C10&lt;=$R$11,$S$11,IF(C10&lt;=$R$10,$S$10,IF(C10&lt;=$R$9,$S$9,""))))))</f>
        <v>Muy Baja</v>
      </c>
      <c r="F10" s="136" t="str">
        <f t="shared" ref="F10:F28" si="1">+IF(D10=0,"",IF(D10&lt;=$T$7,$T$8,IF(D10&lt;=$U$7,$U$8,IF(D10&lt;=$V$7,$V$8,IF(D10&lt;=$W$7,$W$8,IF(D10&lt;=$X$7,$X$8,""))))))</f>
        <v>Leve</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Bajo</v>
      </c>
      <c r="H10" s="107"/>
      <c r="I10" s="426"/>
      <c r="J10" s="98" t="s">
        <v>41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6"/>
      <c r="R10" s="110">
        <v>0.8</v>
      </c>
      <c r="S10" s="101" t="s">
        <v>41</v>
      </c>
      <c r="T10" s="112" t="s">
        <v>5</v>
      </c>
      <c r="U10" s="112" t="s">
        <v>5</v>
      </c>
      <c r="V10" s="108" t="s">
        <v>65</v>
      </c>
      <c r="W10" s="108" t="s">
        <v>65</v>
      </c>
      <c r="X10" s="109" t="s">
        <v>64</v>
      </c>
      <c r="AA10" s="91"/>
      <c r="AB10" s="91"/>
      <c r="AC10" s="103"/>
      <c r="AD10" s="113"/>
      <c r="AE10" s="114"/>
      <c r="AF10" s="111"/>
      <c r="AG10" s="111"/>
      <c r="AH10" s="111"/>
      <c r="AI10" s="111"/>
      <c r="AJ10" s="111"/>
      <c r="AK10" s="103"/>
      <c r="AL10" s="103"/>
    </row>
    <row r="11" spans="1:38" ht="38.25" x14ac:dyDescent="0.2">
      <c r="A11" s="104" t="str">
        <f>'2 CONTEXTO E IDENTIFICACIÓN'!A11</f>
        <v>M1 - R3</v>
      </c>
      <c r="B11" s="105" t="str">
        <f>+'2 CONTEXTO E IDENTIFICACIÓN'!E11</f>
        <v>Posibilidad de pérdida Reputacional  por equipos externos en el hospital sin monitoreo de activos fijos, debido a equipos de terceros y comodatos.</v>
      </c>
      <c r="C11" s="135">
        <f>+'5 VALORACIÓN DEL CONTROL'!S19</f>
        <v>0.12</v>
      </c>
      <c r="D11" s="106">
        <f>+'5 VALORACIÓN DEL CONTROL'!T19</f>
        <v>0.4</v>
      </c>
      <c r="E11" s="136" t="str">
        <f t="shared" si="0"/>
        <v>Muy Baja</v>
      </c>
      <c r="F11" s="136" t="str">
        <f t="shared" si="1"/>
        <v>Menor</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Bajo</v>
      </c>
      <c r="H11" s="107"/>
      <c r="I11" s="426"/>
      <c r="J11" s="98" t="s">
        <v>39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M2 - R7   </v>
      </c>
      <c r="P11" s="107"/>
      <c r="Q11" s="466"/>
      <c r="R11" s="110">
        <v>0.6</v>
      </c>
      <c r="S11" s="101" t="s">
        <v>39</v>
      </c>
      <c r="T11" s="112" t="s">
        <v>5</v>
      </c>
      <c r="U11" s="112" t="s">
        <v>5</v>
      </c>
      <c r="V11" s="112" t="s">
        <v>5</v>
      </c>
      <c r="W11" s="108" t="s">
        <v>65</v>
      </c>
      <c r="X11" s="109" t="s">
        <v>64</v>
      </c>
      <c r="AA11" s="91"/>
      <c r="AB11" s="91"/>
      <c r="AC11" s="103"/>
      <c r="AD11" s="113"/>
      <c r="AE11" s="114"/>
      <c r="AF11" s="111"/>
      <c r="AG11" s="111"/>
      <c r="AH11" s="111"/>
      <c r="AI11" s="111"/>
      <c r="AJ11" s="115"/>
      <c r="AK11" s="103"/>
      <c r="AL11" s="103"/>
    </row>
    <row r="12" spans="1:38" ht="38.25" x14ac:dyDescent="0.2">
      <c r="A12" s="104" t="str">
        <f>'2 CONTEXTO E IDENTIFICACIÓN'!A12</f>
        <v>M1 - R4</v>
      </c>
      <c r="B12" s="105" t="str">
        <f>+'2 CONTEXTO E IDENTIFICACIÓN'!E12</f>
        <v>Posibilidad de pérdida Económica y Reputacional por falta de insumos para lavado de ropa sucia hospitalaria  debido a demoras en la planificación y contratación.</v>
      </c>
      <c r="C12" s="135">
        <f>+'5 VALORACIÓN DEL CONTROL'!S23</f>
        <v>0.12</v>
      </c>
      <c r="D12" s="106">
        <f>+'5 VALORACIÓN DEL CONTROL'!T23</f>
        <v>0.2</v>
      </c>
      <c r="E12" s="136" t="str">
        <f t="shared" si="0"/>
        <v>Muy Baja</v>
      </c>
      <c r="F12" s="136" t="str">
        <f t="shared" si="1"/>
        <v>Leve</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Bajo</v>
      </c>
      <c r="H12" s="107"/>
      <c r="I12" s="426"/>
      <c r="J12" s="98" t="s">
        <v>37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M1 - R1           M2 - R2   M2 - R5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M1 - R7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M2 - R3 M2 - R4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6"/>
      <c r="R12" s="110">
        <v>0.4</v>
      </c>
      <c r="S12" s="101" t="s">
        <v>37</v>
      </c>
      <c r="T12" s="116" t="s">
        <v>66</v>
      </c>
      <c r="U12" s="112" t="s">
        <v>5</v>
      </c>
      <c r="V12" s="112" t="s">
        <v>5</v>
      </c>
      <c r="W12" s="108" t="s">
        <v>65</v>
      </c>
      <c r="X12" s="109" t="s">
        <v>64</v>
      </c>
      <c r="AA12" s="91"/>
      <c r="AB12" s="91"/>
      <c r="AC12" s="103"/>
      <c r="AD12" s="113"/>
      <c r="AE12" s="114"/>
      <c r="AF12" s="111"/>
      <c r="AG12" s="111"/>
      <c r="AH12" s="111"/>
      <c r="AI12" s="115"/>
      <c r="AJ12" s="111"/>
      <c r="AK12" s="103"/>
      <c r="AL12" s="103"/>
    </row>
    <row r="13" spans="1:38" ht="64.5" thickBot="1" x14ac:dyDescent="0.25">
      <c r="A13" s="104" t="str">
        <f>'2 CONTEXTO E IDENTIFICACIÓN'!A13</f>
        <v>M1 - R5</v>
      </c>
      <c r="B13" s="105" t="str">
        <f>+'2 CONTEXTO E IDENTIFICACIÓN'!E13</f>
        <v>Posibilidad de pérdida Económica y Reputacional  por falta de ropa hospitalaria, debido a demoras injustificadas en procesos de contratación, deterioro de ropa hospitalaria por insumos, daño de los equipos de lavado y secado</v>
      </c>
      <c r="C13" s="135">
        <f>+'5 VALORACIÓN DEL CONTROL'!S27</f>
        <v>8.3999999999999991E-2</v>
      </c>
      <c r="D13" s="106">
        <f>+'5 VALORACIÓN DEL CONTROL'!T27</f>
        <v>0.4</v>
      </c>
      <c r="E13" s="136" t="str">
        <f t="shared" si="0"/>
        <v>Muy Baja</v>
      </c>
      <c r="F13" s="136" t="str">
        <f t="shared" si="1"/>
        <v>Menor</v>
      </c>
      <c r="G13" s="105" t="str">
        <f t="shared" si="2"/>
        <v>Bajo</v>
      </c>
      <c r="H13" s="107"/>
      <c r="I13" s="427"/>
      <c r="J13" s="117" t="s">
        <v>35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M1 - R2  M1 - R4  M1 - R6     M2 - R1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M1 - R3  M1 - R5   M1 - R8 M1 - R9 M1 - R10      M2 - R6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6"/>
      <c r="R13" s="122">
        <v>0.2</v>
      </c>
      <c r="S13" s="123" t="s">
        <v>35</v>
      </c>
      <c r="T13" s="118" t="s">
        <v>66</v>
      </c>
      <c r="U13" s="118" t="s">
        <v>66</v>
      </c>
      <c r="V13" s="119" t="s">
        <v>5</v>
      </c>
      <c r="W13" s="120" t="s">
        <v>65</v>
      </c>
      <c r="X13" s="121" t="s">
        <v>64</v>
      </c>
      <c r="AA13" s="91"/>
      <c r="AB13" s="91"/>
      <c r="AC13" s="103"/>
      <c r="AD13" s="113"/>
      <c r="AE13" s="114"/>
      <c r="AF13" s="111"/>
      <c r="AG13" s="111"/>
      <c r="AH13" s="111"/>
      <c r="AI13" s="124"/>
      <c r="AJ13" s="111"/>
      <c r="AK13" s="103"/>
      <c r="AL13" s="103"/>
    </row>
    <row r="14" spans="1:38" ht="51" x14ac:dyDescent="0.2">
      <c r="A14" s="104" t="str">
        <f>'2 CONTEXTO E IDENTIFICACIÓN'!A14</f>
        <v>M1 - R6</v>
      </c>
      <c r="B14" s="105" t="str">
        <f>+'2 CONTEXTO E IDENTIFICACIÓN'!E14</f>
        <v>Posibilidad de pérdida Económica y Reputacional por inexistencia o insuficiencia de personal de vigilancia, debido a incumplimiento de requisitos para ser contratado y fallas en la planificación de contratación</v>
      </c>
      <c r="C14" s="135">
        <f>+'5 VALORACIÓN DEL CONTROL'!S31</f>
        <v>0.12</v>
      </c>
      <c r="D14" s="106">
        <f>+'5 VALORACIÓN DEL CONTROL'!T31</f>
        <v>0.2</v>
      </c>
      <c r="E14" s="136" t="str">
        <f t="shared" si="0"/>
        <v>Muy Baja</v>
      </c>
      <c r="F14" s="136" t="str">
        <f t="shared" si="1"/>
        <v>Leve</v>
      </c>
      <c r="G14" s="105" t="str">
        <f t="shared" si="2"/>
        <v>Bajo</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M1 - R7</v>
      </c>
      <c r="B15" s="105" t="str">
        <f>+'2 CONTEXTO E IDENTIFICACIÓN'!E15</f>
        <v>Posibilidad de pérdida Reputacional por ineficiente funcionamiento de cámaras de seguridad, debido a fallas de equipos CCTV, insuficiencia de equipos para cubrir todas las áreas del hospital y ausencia de personal idóneo para su manejo y seguimiento</v>
      </c>
      <c r="C15" s="135">
        <f>+'5 VALORACIÓN DEL CONTROL'!S35</f>
        <v>0.3</v>
      </c>
      <c r="D15" s="106">
        <f>+'5 VALORACIÓN DEL CONTROL'!T35</f>
        <v>0.4</v>
      </c>
      <c r="E15" s="136" t="str">
        <f t="shared" si="0"/>
        <v>Baja</v>
      </c>
      <c r="F15" s="136" t="str">
        <f t="shared" si="1"/>
        <v>Menor</v>
      </c>
      <c r="G15" s="105" t="str">
        <f t="shared" si="2"/>
        <v>Moderado</v>
      </c>
      <c r="H15" s="107"/>
      <c r="I15" s="107"/>
      <c r="J15" s="107"/>
      <c r="K15" s="107"/>
      <c r="L15" s="107"/>
      <c r="M15" s="107"/>
      <c r="N15" s="107"/>
      <c r="O15" s="107"/>
      <c r="P15" s="107"/>
      <c r="T15" s="95" t="s">
        <v>68</v>
      </c>
      <c r="V15" s="91"/>
      <c r="W15" s="91"/>
      <c r="X15" s="91"/>
      <c r="Y15" s="91"/>
      <c r="Z15" s="91"/>
      <c r="AA15" s="91"/>
      <c r="AB15" s="91"/>
      <c r="AC15" s="103"/>
      <c r="AD15" s="113"/>
      <c r="AE15" s="103"/>
      <c r="AF15" s="114"/>
      <c r="AG15" s="114"/>
      <c r="AH15" s="114"/>
      <c r="AI15" s="114"/>
      <c r="AJ15" s="114"/>
      <c r="AK15" s="103"/>
      <c r="AL15" s="103"/>
    </row>
    <row r="16" spans="1:38" ht="51" x14ac:dyDescent="0.2">
      <c r="A16" s="104" t="str">
        <f>'2 CONTEXTO E IDENTIFICACIÓN'!A16</f>
        <v>M1 - R8</v>
      </c>
      <c r="B16" s="105" t="str">
        <f>+'2 CONTEXTO E IDENTIFICACIÓN'!E16</f>
        <v>Posibilidad de pérdida Económica y Reputacional por ausencia en el mantenimiento de los vehículos, seguros (SOAT) y legalidades, debido a inadecuada supervisión y ausencia de contrato pertinente y planificación</v>
      </c>
      <c r="C16" s="135">
        <f>+'5 VALORACIÓN DEL CONTROL'!S39</f>
        <v>0.14399999999999999</v>
      </c>
      <c r="D16" s="106">
        <f>+'5 VALORACIÓN DEL CONTROL'!T39</f>
        <v>0.4</v>
      </c>
      <c r="E16" s="136" t="str">
        <f t="shared" si="0"/>
        <v>Muy Baja</v>
      </c>
      <c r="F16" s="136" t="str">
        <f t="shared" si="1"/>
        <v>Menor</v>
      </c>
      <c r="G16" s="105" t="str">
        <f t="shared" si="2"/>
        <v>Bajo</v>
      </c>
      <c r="H16" s="107"/>
      <c r="I16" s="107"/>
      <c r="J16" s="107"/>
      <c r="K16" s="107"/>
      <c r="L16" s="107"/>
      <c r="M16" s="107"/>
      <c r="N16" s="107"/>
      <c r="O16" s="107"/>
      <c r="P16" s="107"/>
      <c r="T16" s="125" t="s">
        <v>64</v>
      </c>
      <c r="V16" s="91"/>
      <c r="W16" s="91"/>
      <c r="X16" s="91"/>
      <c r="Y16" s="91"/>
      <c r="Z16" s="91"/>
      <c r="AA16" s="91"/>
      <c r="AB16" s="91"/>
      <c r="AC16" s="103"/>
      <c r="AD16" s="103"/>
      <c r="AE16" s="103"/>
      <c r="AF16" s="111"/>
      <c r="AG16" s="111"/>
      <c r="AH16" s="111"/>
      <c r="AI16" s="111"/>
      <c r="AJ16" s="111"/>
      <c r="AK16" s="103"/>
      <c r="AL16" s="103"/>
    </row>
    <row r="17" spans="1:38" ht="51" x14ac:dyDescent="0.2">
      <c r="A17" s="104" t="str">
        <f>'2 CONTEXTO E IDENTIFICACIÓN'!A17</f>
        <v>M1 - R9</v>
      </c>
      <c r="B17" s="105" t="str">
        <f>+'2 CONTEXTO E IDENTIFICACIÓN'!E17</f>
        <v>Posibilidad de pérdida Reputacional por ingenieros sin certificación INVIMA, debido a incumplimiento de requisitos legales, insuficiente revisión documental de hojas de vida e idoneidad.</v>
      </c>
      <c r="C17" s="135">
        <f>+'5 VALORACIÓN DEL CONTROL'!S43</f>
        <v>0.12</v>
      </c>
      <c r="D17" s="106">
        <f>+'5 VALORACIÓN DEL CONTROL'!T43</f>
        <v>0.4</v>
      </c>
      <c r="E17" s="136" t="str">
        <f t="shared" si="0"/>
        <v>Muy Baja</v>
      </c>
      <c r="F17" s="136" t="str">
        <f t="shared" si="1"/>
        <v>Menor</v>
      </c>
      <c r="G17" s="105" t="str">
        <f t="shared" si="2"/>
        <v>Bajo</v>
      </c>
      <c r="H17" s="107"/>
      <c r="I17" s="107"/>
      <c r="J17" s="107"/>
      <c r="K17" s="107"/>
      <c r="L17" s="107"/>
      <c r="M17" s="107"/>
      <c r="N17" s="107"/>
      <c r="O17" s="107"/>
      <c r="P17" s="107"/>
      <c r="T17" s="108" t="s">
        <v>65</v>
      </c>
      <c r="U17" s="91"/>
      <c r="V17" s="91"/>
      <c r="W17" s="91"/>
      <c r="X17" s="91"/>
      <c r="Y17" s="91"/>
      <c r="Z17" s="91"/>
      <c r="AA17" s="91"/>
      <c r="AB17" s="91"/>
      <c r="AC17" s="103"/>
      <c r="AD17" s="103"/>
      <c r="AE17" s="103"/>
      <c r="AF17" s="111"/>
      <c r="AG17" s="111"/>
      <c r="AH17" s="111"/>
      <c r="AI17" s="111"/>
      <c r="AJ17" s="111"/>
      <c r="AK17" s="103"/>
      <c r="AL17" s="103"/>
    </row>
    <row r="18" spans="1:38" ht="63.75" x14ac:dyDescent="0.2">
      <c r="A18" s="104" t="str">
        <f>'2 CONTEXTO E IDENTIFICACIÓN'!A18</f>
        <v>M1 - R10</v>
      </c>
      <c r="B18" s="105" t="str">
        <f>+'2 CONTEXTO E IDENTIFICACIÓN'!E18</f>
        <v>Posibilidad de pérdida Económica y Reputacional por incumplimiento en cronograma de mantenimiento preventivo, debido a deficiencia en la supervisión del contrato y disponibilidad de equipos (conectados a pacientes)</v>
      </c>
      <c r="C18" s="135">
        <f>+'5 VALORACIÓN DEL CONTROL'!S47</f>
        <v>0.12</v>
      </c>
      <c r="D18" s="106">
        <f>+'5 VALORACIÓN DEL CONTROL'!T47</f>
        <v>0.4</v>
      </c>
      <c r="E18" s="136" t="str">
        <f t="shared" si="0"/>
        <v>Muy Baja</v>
      </c>
      <c r="F18" s="136" t="str">
        <f t="shared" si="1"/>
        <v>Menor</v>
      </c>
      <c r="G18" s="105" t="str">
        <f t="shared" si="2"/>
        <v>Bajo</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ht="63.75" x14ac:dyDescent="0.2">
      <c r="A19" s="104" t="str">
        <f>'2 CONTEXTO E IDENTIFICACIÓN'!A19</f>
        <v>M2 - R1</v>
      </c>
      <c r="B19" s="105" t="str">
        <f>+'2 CONTEXTO E IDENTIFICACIÓN'!E19</f>
        <v>Posibilidad de pérdida Reputacional por equipos sin calibración,  debido a inexistencia de contrato de calibración, equipos de terceros no informado, caída e ingreso de equipo no informada, equipos no encontrados en el servicio</v>
      </c>
      <c r="C19" s="135">
        <f>+'5 VALORACIÓN DEL CONTROL'!S51</f>
        <v>0.12</v>
      </c>
      <c r="D19" s="106">
        <f>+'5 VALORACIÓN DEL CONTROL'!T51</f>
        <v>0.2</v>
      </c>
      <c r="E19" s="136" t="str">
        <f t="shared" si="0"/>
        <v>Muy Baja</v>
      </c>
      <c r="F19" s="136" t="str">
        <f t="shared" si="1"/>
        <v>Leve</v>
      </c>
      <c r="G19" s="105" t="str">
        <f t="shared" si="2"/>
        <v>Bajo</v>
      </c>
      <c r="H19" s="107"/>
      <c r="I19" s="107"/>
      <c r="J19" s="107"/>
      <c r="K19" s="107"/>
      <c r="L19" s="107"/>
      <c r="M19" s="107"/>
      <c r="N19" s="107"/>
      <c r="O19" s="107"/>
      <c r="P19" s="107"/>
      <c r="S19" s="126"/>
      <c r="T19" s="116" t="s">
        <v>66</v>
      </c>
      <c r="AA19" s="126"/>
      <c r="AB19" s="126"/>
      <c r="AC19" s="103"/>
      <c r="AD19" s="103"/>
      <c r="AE19" s="103"/>
      <c r="AF19" s="111"/>
      <c r="AG19" s="111"/>
      <c r="AH19" s="111"/>
      <c r="AI19" s="111"/>
      <c r="AJ19" s="111"/>
      <c r="AK19" s="103"/>
      <c r="AL19" s="103"/>
    </row>
    <row r="20" spans="1:38" ht="51" x14ac:dyDescent="0.2">
      <c r="A20" s="104" t="str">
        <f>'2 CONTEXTO E IDENTIFICACIÓN'!A20</f>
        <v>M2 - R2</v>
      </c>
      <c r="B20" s="105" t="str">
        <f>+'2 CONTEXTO E IDENTIFICACIÓN'!E20</f>
        <v>Posibilidad de pérdida Económica y Reputacional por uso de equipos sin cumplimiento de decreto 4725 de 2005, debido a contratación con incumplimiento de ley, equipos de terceros, comodatos.</v>
      </c>
      <c r="C20" s="135">
        <f>+'5 VALORACIÓN DEL CONTROL'!S55</f>
        <v>0.36</v>
      </c>
      <c r="D20" s="106">
        <f>+'5 VALORACIÓN DEL CONTROL'!T55</f>
        <v>0.2</v>
      </c>
      <c r="E20" s="136" t="str">
        <f t="shared" si="0"/>
        <v>Baja</v>
      </c>
      <c r="F20" s="136" t="str">
        <f t="shared" si="1"/>
        <v>Leve</v>
      </c>
      <c r="G20" s="105" t="str">
        <f t="shared" si="2"/>
        <v>Bajo</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ht="76.5" x14ac:dyDescent="0.2">
      <c r="A21" s="104" t="str">
        <f>'2 CONTEXTO E IDENTIFICACIÓN'!A21</f>
        <v>M2 - R3</v>
      </c>
      <c r="B21" s="105" t="str">
        <f>+'2 CONTEXTO E IDENTIFICACIÓN'!E21</f>
        <v>Posibilidad de pérdida Reputacional por inexistencia de insumos para despacho en áreas administrativas y asistenciales, debido a incremento de la demanda, ausencia de planeación en áreas y legalización inoportuna de contratos para el ingreso de mercancía a almacén y el trámite de despachos a las áreas</v>
      </c>
      <c r="C21" s="135">
        <f>+'5 VALORACIÓN DEL CONTROL'!S59</f>
        <v>0.36</v>
      </c>
      <c r="D21" s="106">
        <f>+'5 VALORACIÓN DEL CONTROL'!T59</f>
        <v>0.6</v>
      </c>
      <c r="E21" s="136" t="str">
        <f t="shared" si="0"/>
        <v>Baja</v>
      </c>
      <c r="F21" s="136" t="str">
        <f t="shared" si="1"/>
        <v>Moderado</v>
      </c>
      <c r="G21" s="105" t="str">
        <f t="shared" si="2"/>
        <v>Moderado</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ht="76.5" x14ac:dyDescent="0.2">
      <c r="A22" s="104" t="str">
        <f>'2 CONTEXTO E IDENTIFICACIÓN'!A22</f>
        <v>M2 - R4</v>
      </c>
      <c r="B22" s="105" t="str">
        <f>+'2 CONTEXTO E IDENTIFICACIÓN'!E22</f>
        <v>Posibilidad de pérdida Reputacional por ingreso de bienes sin notificación a almacén, debido a salto del debido proceso, debilidades en la interrelación de procesos, desconocimiento de procedimientos internos, fallas en el control y supervisión de los contratos y órdenes de compra</v>
      </c>
      <c r="C22" s="135">
        <f>+'5 VALORACIÓN DEL CONTROL'!S63</f>
        <v>0.36</v>
      </c>
      <c r="D22" s="106">
        <f>+'5 VALORACIÓN DEL CONTROL'!T63</f>
        <v>0.6</v>
      </c>
      <c r="E22" s="136" t="str">
        <f t="shared" si="0"/>
        <v>Baja</v>
      </c>
      <c r="F22" s="136" t="str">
        <f t="shared" si="1"/>
        <v>Moderado</v>
      </c>
      <c r="G22" s="105" t="str">
        <f t="shared" si="2"/>
        <v>Moderado</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ht="76.5" x14ac:dyDescent="0.2">
      <c r="A23" s="104" t="str">
        <f>'2 CONTEXTO E IDENTIFICACIÓN'!A23</f>
        <v>M2 - R5</v>
      </c>
      <c r="B23" s="105" t="str">
        <f>+'2 CONTEXTO E IDENTIFICACIÓN'!E23</f>
        <v>Posibilidad de pérdida Reputacional por ausencia de espacio físico adecuado para el almacenamiento de mercancía, debido a improvisación de espacios extras para almacenito (Bunquer) y ausencia de espacio adecuado para recepción y adecuación e instalación de equipos.</v>
      </c>
      <c r="C23" s="135">
        <f>+'5 VALORACIÓN DEL CONTROL'!S67</f>
        <v>0.36</v>
      </c>
      <c r="D23" s="106">
        <f>+'5 VALORACIÓN DEL CONTROL'!T67</f>
        <v>0.2</v>
      </c>
      <c r="E23" s="136" t="str">
        <f t="shared" si="0"/>
        <v>Baja</v>
      </c>
      <c r="F23" s="136" t="str">
        <f t="shared" si="1"/>
        <v>Leve</v>
      </c>
      <c r="G23" s="105" t="str">
        <f t="shared" si="2"/>
        <v>Bajo</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ht="76.5" x14ac:dyDescent="0.2">
      <c r="A24" s="104" t="str">
        <f>'2 CONTEXTO E IDENTIFICACIÓN'!A24</f>
        <v>M2 - R6</v>
      </c>
      <c r="B24" s="105" t="str">
        <f>+'2 CONTEXTO E IDENTIFICACIÓN'!E24</f>
        <v>Posibilidad de pérdida Reputacional por ingreso de bienes posterior a la terminación de contrato, debido a sobre carga laboral y asignación de muchas supervisiones, deficiente supervisión al no detectarlo y solicitar prorroga de contrato, asignación de supervisión pero no entrega de documento por parte de contratación</v>
      </c>
      <c r="C24" s="135">
        <f>+'5 VALORACIÓN DEL CONTROL'!S71</f>
        <v>0.12</v>
      </c>
      <c r="D24" s="106">
        <f>+'5 VALORACIÓN DEL CONTROL'!T71</f>
        <v>0.4</v>
      </c>
      <c r="E24" s="136" t="str">
        <f t="shared" si="0"/>
        <v>Muy Baja</v>
      </c>
      <c r="F24" s="136" t="str">
        <f t="shared" si="1"/>
        <v>Menor</v>
      </c>
      <c r="G24" s="105" t="str">
        <f t="shared" si="2"/>
        <v>Bajo</v>
      </c>
      <c r="H24" s="107"/>
      <c r="I24" s="107"/>
      <c r="J24" s="107"/>
      <c r="K24" s="107"/>
      <c r="L24" s="107"/>
      <c r="M24" s="107"/>
      <c r="N24" s="107"/>
      <c r="O24" s="107"/>
      <c r="P24" s="107"/>
      <c r="AC24" s="103"/>
      <c r="AD24" s="124"/>
      <c r="AE24" s="124"/>
      <c r="AF24" s="124"/>
      <c r="AG24" s="124"/>
      <c r="AH24" s="124"/>
      <c r="AI24" s="124"/>
      <c r="AJ24" s="111"/>
      <c r="AK24" s="103"/>
      <c r="AL24" s="103"/>
    </row>
    <row r="25" spans="1:38" ht="76.5" x14ac:dyDescent="0.25">
      <c r="A25" s="104" t="str">
        <f>'2 CONTEXTO E IDENTIFICACIÓN'!A25</f>
        <v>M2 - R7</v>
      </c>
      <c r="B25" s="105" t="str">
        <f>+'2 CONTEXTO E IDENTIFICACIÓN'!E25</f>
        <v>Posibilidad de pérdida Económica y Reputacional por incumplimiento de normatividad ambiental aplicable a la organización, debido a desconocimiento de la normatividad ambiental aplicable a la organización, falta de recursos para cumplimiento a las exigencias ambientales.</v>
      </c>
      <c r="C25" s="135">
        <f>+'5 VALORACIÓN DEL CONTROL'!S75</f>
        <v>0.48</v>
      </c>
      <c r="D25" s="106">
        <f>+'5 VALORACIÓN DEL CONTROL'!T75</f>
        <v>1</v>
      </c>
      <c r="E25" s="136" t="str">
        <f t="shared" si="0"/>
        <v>Media</v>
      </c>
      <c r="F25" s="136" t="str">
        <f t="shared" si="1"/>
        <v>Catastrófico</v>
      </c>
      <c r="G25" s="105" t="str">
        <f t="shared" si="2"/>
        <v>Extremo</v>
      </c>
      <c r="H25" s="107"/>
      <c r="I25" s="107"/>
      <c r="J25" s="107"/>
      <c r="K25" s="107"/>
      <c r="L25" s="107"/>
      <c r="M25" s="107"/>
      <c r="N25" s="107"/>
      <c r="O25" s="107"/>
      <c r="P25" s="107"/>
    </row>
    <row r="26" spans="1:38" x14ac:dyDescent="0.25">
      <c r="A26" s="104">
        <f>'2 CONTEXTO E IDENTIFICACIÓN'!A26</f>
        <v>0</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f>'2 CONTEXTO E IDENTIFICACIÓN'!A27</f>
        <v>0</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f>'2 CONTEXTO E IDENTIFICACIÓN'!A28</f>
        <v>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2"/>
      <c r="B1" s="428" t="str">
        <f>+'2 CONTEXTO E IDENTIFICACIÓN'!B1</f>
        <v>MAPA DE RIESGOS</v>
      </c>
      <c r="C1" s="428"/>
      <c r="D1" s="428"/>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2"/>
      <c r="B2" s="428"/>
      <c r="C2" s="428"/>
      <c r="D2" s="428"/>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91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139</v>
      </c>
      <c r="B4" s="412" t="str">
        <f>+IF('2 CONTEXTO E IDENTIFICACIÓN'!$B$4="","",'2 CONTEXTO E IDENTIFICACIÓN'!$B$4)</f>
        <v>HOSPITAL UNIVERSITARIO DEPARTAMENTAL DE NARIÑO</v>
      </c>
      <c r="C4" s="412"/>
      <c r="D4" s="412"/>
      <c r="E4" s="73"/>
      <c r="F4" s="245"/>
      <c r="G4" s="77"/>
      <c r="H4" s="77"/>
      <c r="I4" s="246"/>
      <c r="J4" s="246"/>
      <c r="K4" s="247"/>
      <c r="L4" s="247"/>
      <c r="M4" s="247"/>
      <c r="N4" s="78"/>
      <c r="O4" s="78"/>
      <c r="P4" s="77"/>
      <c r="AF4" s="76"/>
      <c r="AG4" s="76"/>
      <c r="AH4" s="76"/>
      <c r="AI4" s="76"/>
      <c r="AJ4" s="76"/>
    </row>
    <row r="5" spans="1:38" s="75" customFormat="1" ht="33" customHeight="1" x14ac:dyDescent="0.2">
      <c r="A5" s="19" t="s">
        <v>137</v>
      </c>
      <c r="B5" s="412" t="str">
        <f>+IF('2 CONTEXTO E IDENTIFICACIÓN'!$D$4="","",'2 CONTEXTO E IDENTIFICACIÓN'!$D$4)</f>
        <v>AMBIENTE FÍSICO</v>
      </c>
      <c r="C5" s="413"/>
      <c r="D5" s="413"/>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7" t="s">
        <v>13</v>
      </c>
      <c r="B7" s="468"/>
      <c r="C7" s="468"/>
      <c r="D7" s="468"/>
      <c r="E7" s="468"/>
      <c r="F7" s="468"/>
      <c r="G7" s="469"/>
      <c r="I7" s="467" t="s">
        <v>14</v>
      </c>
      <c r="J7" s="468"/>
      <c r="K7" s="468"/>
      <c r="L7" s="468"/>
      <c r="M7" s="468"/>
      <c r="N7" s="468"/>
      <c r="O7" s="469"/>
      <c r="R7" s="80"/>
      <c r="S7" s="81"/>
      <c r="T7" s="420" t="s">
        <v>67</v>
      </c>
      <c r="U7" s="420"/>
      <c r="V7" s="420"/>
      <c r="W7" s="420"/>
      <c r="X7" s="421"/>
      <c r="AF7" s="76"/>
      <c r="AG7" s="76"/>
      <c r="AH7" s="76"/>
      <c r="AI7" s="76"/>
      <c r="AJ7" s="76"/>
    </row>
    <row r="8" spans="1:38" x14ac:dyDescent="0.25">
      <c r="A8" s="85"/>
      <c r="B8" s="86"/>
      <c r="C8" s="420" t="s">
        <v>67</v>
      </c>
      <c r="D8" s="420"/>
      <c r="E8" s="420"/>
      <c r="F8" s="420"/>
      <c r="G8" s="421"/>
      <c r="H8" s="84"/>
      <c r="I8" s="85"/>
      <c r="J8" s="86"/>
      <c r="K8" s="420" t="s">
        <v>67</v>
      </c>
      <c r="L8" s="420"/>
      <c r="M8" s="420"/>
      <c r="N8" s="420"/>
      <c r="O8" s="421"/>
      <c r="P8" s="84"/>
      <c r="R8" s="88"/>
      <c r="T8" s="89">
        <v>0.2</v>
      </c>
      <c r="U8" s="89">
        <v>0.4</v>
      </c>
      <c r="V8" s="89">
        <v>0.6</v>
      </c>
      <c r="W8" s="89">
        <v>0.8</v>
      </c>
      <c r="X8" s="90">
        <v>1</v>
      </c>
      <c r="Y8" s="91"/>
      <c r="Z8" s="91"/>
      <c r="AA8" s="91"/>
      <c r="AB8" s="91"/>
      <c r="AC8" s="91"/>
      <c r="AD8" s="91"/>
      <c r="AE8" s="91"/>
    </row>
    <row r="9" spans="1:38" x14ac:dyDescent="0.2">
      <c r="A9" s="88"/>
      <c r="B9" s="97"/>
      <c r="C9" s="98" t="s">
        <v>45</v>
      </c>
      <c r="D9" s="98" t="s">
        <v>7</v>
      </c>
      <c r="E9" s="98" t="s">
        <v>5</v>
      </c>
      <c r="F9" s="98" t="s">
        <v>6</v>
      </c>
      <c r="G9" s="99" t="s">
        <v>53</v>
      </c>
      <c r="H9" s="84"/>
      <c r="I9" s="88"/>
      <c r="J9" s="97"/>
      <c r="K9" s="98" t="s">
        <v>45</v>
      </c>
      <c r="L9" s="98" t="s">
        <v>7</v>
      </c>
      <c r="M9" s="98" t="s">
        <v>5</v>
      </c>
      <c r="N9" s="98" t="s">
        <v>6</v>
      </c>
      <c r="O9" s="99" t="s">
        <v>53</v>
      </c>
      <c r="P9" s="84"/>
      <c r="R9" s="88"/>
      <c r="S9" s="100"/>
      <c r="T9" s="101" t="s">
        <v>45</v>
      </c>
      <c r="U9" s="101" t="s">
        <v>7</v>
      </c>
      <c r="V9" s="101" t="s">
        <v>5</v>
      </c>
      <c r="W9" s="101" t="s">
        <v>6</v>
      </c>
      <c r="X9" s="102" t="s">
        <v>53</v>
      </c>
      <c r="AA9" s="91"/>
      <c r="AB9" s="91"/>
      <c r="AC9" s="103"/>
      <c r="AD9" s="103"/>
      <c r="AE9" s="103"/>
      <c r="AF9" s="103"/>
      <c r="AG9" s="103"/>
      <c r="AH9" s="103"/>
      <c r="AI9" s="103"/>
      <c r="AJ9" s="103"/>
      <c r="AK9" s="103"/>
      <c r="AL9" s="103"/>
    </row>
    <row r="10" spans="1:38" ht="55.5" customHeight="1" x14ac:dyDescent="0.2">
      <c r="A10" s="426" t="s">
        <v>34</v>
      </c>
      <c r="B10" s="98" t="s">
        <v>42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6" t="s">
        <v>34</v>
      </c>
      <c r="J10" s="98" t="s">
        <v>42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6" t="s">
        <v>34</v>
      </c>
      <c r="R10" s="110">
        <v>1</v>
      </c>
      <c r="S10" s="101" t="s">
        <v>42</v>
      </c>
      <c r="T10" s="108" t="s">
        <v>65</v>
      </c>
      <c r="U10" s="108" t="s">
        <v>65</v>
      </c>
      <c r="V10" s="108" t="s">
        <v>65</v>
      </c>
      <c r="W10" s="108" t="s">
        <v>65</v>
      </c>
      <c r="X10" s="109" t="s">
        <v>64</v>
      </c>
      <c r="AA10" s="91"/>
      <c r="AB10" s="91"/>
      <c r="AC10" s="103"/>
      <c r="AD10" s="103"/>
      <c r="AE10" s="103"/>
      <c r="AF10" s="111"/>
      <c r="AG10" s="111"/>
      <c r="AH10" s="111"/>
      <c r="AI10" s="111"/>
      <c r="AJ10" s="111"/>
      <c r="AK10" s="103"/>
      <c r="AL10" s="103"/>
    </row>
    <row r="11" spans="1:38" ht="55.5" customHeight="1" x14ac:dyDescent="0.2">
      <c r="A11" s="426"/>
      <c r="B11" s="98" t="s">
        <v>41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M2 - R7   </v>
      </c>
      <c r="H11" s="107"/>
      <c r="I11" s="426"/>
      <c r="J11" s="98" t="s">
        <v>41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6"/>
      <c r="R11" s="110">
        <v>0.8</v>
      </c>
      <c r="S11" s="101" t="s">
        <v>41</v>
      </c>
      <c r="T11" s="112" t="s">
        <v>5</v>
      </c>
      <c r="U11" s="112" t="s">
        <v>5</v>
      </c>
      <c r="V11" s="108" t="s">
        <v>65</v>
      </c>
      <c r="W11" s="108" t="s">
        <v>65</v>
      </c>
      <c r="X11" s="109" t="s">
        <v>64</v>
      </c>
      <c r="AA11" s="91"/>
      <c r="AB11" s="91"/>
      <c r="AC11" s="103"/>
      <c r="AD11" s="113"/>
      <c r="AE11" s="114"/>
      <c r="AF11" s="111"/>
      <c r="AG11" s="111"/>
      <c r="AH11" s="111"/>
      <c r="AI11" s="111"/>
      <c r="AJ11" s="111"/>
      <c r="AK11" s="103"/>
      <c r="AL11" s="103"/>
    </row>
    <row r="12" spans="1:38" ht="55.5" customHeight="1" x14ac:dyDescent="0.2">
      <c r="A12" s="426"/>
      <c r="B12" s="98" t="s">
        <v>39</v>
      </c>
      <c r="C12" s="112" t="str">
        <f>+'4 MAPA CALOR INHERENTE'!I11</f>
        <v xml:space="preserve">           M2 - R2   M2 - R5     </v>
      </c>
      <c r="D12" s="112" t="str">
        <f>+'4 MAPA CALOR INHERENTE'!J11</f>
        <v xml:space="preserve">      M1 - R7             </v>
      </c>
      <c r="E12" s="112" t="str">
        <f>+'4 MAPA CALOR INHERENTE'!K11</f>
        <v xml:space="preserve">            M2 - R3 M2 - R4      </v>
      </c>
      <c r="F12" s="108" t="str">
        <f>+'4 MAPA CALOR INHERENTE'!L11</f>
        <v xml:space="preserve">                   </v>
      </c>
      <c r="G12" s="109" t="str">
        <f>+'4 MAPA CALOR INHERENTE'!M11</f>
        <v xml:space="preserve">                   </v>
      </c>
      <c r="H12" s="107"/>
      <c r="I12" s="426"/>
      <c r="J12" s="98" t="s">
        <v>39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M2 - R7   </v>
      </c>
      <c r="P12" s="107"/>
      <c r="Q12" s="466"/>
      <c r="R12" s="110">
        <v>0.6</v>
      </c>
      <c r="S12" s="101" t="s">
        <v>39</v>
      </c>
      <c r="T12" s="112" t="s">
        <v>5</v>
      </c>
      <c r="U12" s="112" t="s">
        <v>5</v>
      </c>
      <c r="V12" s="112" t="s">
        <v>5</v>
      </c>
      <c r="W12" s="108" t="s">
        <v>65</v>
      </c>
      <c r="X12" s="109" t="s">
        <v>64</v>
      </c>
      <c r="AA12" s="91"/>
      <c r="AB12" s="91"/>
      <c r="AC12" s="103"/>
      <c r="AD12" s="113"/>
      <c r="AE12" s="114"/>
      <c r="AF12" s="111"/>
      <c r="AG12" s="111"/>
      <c r="AH12" s="111"/>
      <c r="AI12" s="111"/>
      <c r="AJ12" s="115"/>
      <c r="AK12" s="103"/>
      <c r="AL12" s="103"/>
    </row>
    <row r="13" spans="1:38" ht="55.5" customHeight="1" x14ac:dyDescent="0.2">
      <c r="A13" s="426"/>
      <c r="B13" s="98" t="s">
        <v>37</v>
      </c>
      <c r="C13" s="116" t="str">
        <f>+'4 MAPA CALOR INHERENTE'!I12</f>
        <v xml:space="preserve">M1 - R1                   </v>
      </c>
      <c r="D13" s="112" t="str">
        <f>+'4 MAPA CALOR INHERENTE'!J12</f>
        <v xml:space="preserve">       M1 - R8            </v>
      </c>
      <c r="E13" s="112" t="str">
        <f>+'4 MAPA CALOR INHERENTE'!K12</f>
        <v xml:space="preserve">                   </v>
      </c>
      <c r="F13" s="108" t="str">
        <f>+'4 MAPA CALOR INHERENTE'!L12</f>
        <v xml:space="preserve">                   </v>
      </c>
      <c r="G13" s="109" t="str">
        <f>+'4 MAPA CALOR INHERENTE'!M12</f>
        <v xml:space="preserve">                   </v>
      </c>
      <c r="H13" s="107"/>
      <c r="I13" s="426"/>
      <c r="J13" s="98" t="s">
        <v>37</v>
      </c>
      <c r="K13" s="116" t="str">
        <f>+'6 MAPA CALOR RESIDUAL'!K12</f>
        <v xml:space="preserve">M1 - R1           M2 - R2   M2 - R5     </v>
      </c>
      <c r="L13" s="112" t="str">
        <f>+'6 MAPA CALOR RESIDUAL'!L12</f>
        <v xml:space="preserve">      M1 - R7             </v>
      </c>
      <c r="M13" s="112" t="str">
        <f>+'6 MAPA CALOR RESIDUAL'!M12</f>
        <v xml:space="preserve">            M2 - R3 M2 - R4      </v>
      </c>
      <c r="N13" s="108" t="str">
        <f>+'6 MAPA CALOR RESIDUAL'!N12</f>
        <v xml:space="preserve">                   </v>
      </c>
      <c r="O13" s="109" t="str">
        <f>+'6 MAPA CALOR RESIDUAL'!O12</f>
        <v xml:space="preserve">                   </v>
      </c>
      <c r="P13" s="107"/>
      <c r="Q13" s="466"/>
      <c r="R13" s="110">
        <v>0.4</v>
      </c>
      <c r="S13" s="101" t="s">
        <v>37</v>
      </c>
      <c r="T13" s="116" t="s">
        <v>66</v>
      </c>
      <c r="U13" s="112" t="s">
        <v>5</v>
      </c>
      <c r="V13" s="112" t="s">
        <v>5</v>
      </c>
      <c r="W13" s="108" t="s">
        <v>65</v>
      </c>
      <c r="X13" s="109" t="s">
        <v>64</v>
      </c>
      <c r="AA13" s="91"/>
      <c r="AB13" s="91"/>
      <c r="AC13" s="103"/>
      <c r="AD13" s="113"/>
      <c r="AE13" s="114"/>
      <c r="AF13" s="111"/>
      <c r="AG13" s="111"/>
      <c r="AH13" s="111"/>
      <c r="AI13" s="115"/>
      <c r="AJ13" s="111"/>
      <c r="AK13" s="103"/>
      <c r="AL13" s="103"/>
    </row>
    <row r="14" spans="1:38" ht="55.5" customHeight="1" thickBot="1" x14ac:dyDescent="0.25">
      <c r="A14" s="427"/>
      <c r="B14" s="117" t="s">
        <v>35</v>
      </c>
      <c r="C14" s="118" t="str">
        <f>+'4 MAPA CALOR INHERENTE'!I13</f>
        <v xml:space="preserve"> M1 - R2  M1 - R4  M1 - R6     M2 - R1         </v>
      </c>
      <c r="D14" s="118" t="str">
        <f>+'4 MAPA CALOR INHERENTE'!J13</f>
        <v xml:space="preserve">  M1 - R3  M1 - R5    M1 - R9 M1 - R10      M2 - R6    </v>
      </c>
      <c r="E14" s="119" t="str">
        <f>+'4 MAPA CALOR INHERENTE'!K13</f>
        <v xml:space="preserve">                   </v>
      </c>
      <c r="F14" s="120" t="str">
        <f>+'4 MAPA CALOR INHERENTE'!L13</f>
        <v xml:space="preserve">                   </v>
      </c>
      <c r="G14" s="121" t="str">
        <f>+'4 MAPA CALOR INHERENTE'!M13</f>
        <v xml:space="preserve">                   </v>
      </c>
      <c r="H14" s="107"/>
      <c r="I14" s="427"/>
      <c r="J14" s="117" t="s">
        <v>35</v>
      </c>
      <c r="K14" s="118" t="str">
        <f>+'6 MAPA CALOR RESIDUAL'!K13</f>
        <v xml:space="preserve"> M1 - R2  M1 - R4  M1 - R6     M2 - R1         </v>
      </c>
      <c r="L14" s="118" t="str">
        <f>+'6 MAPA CALOR RESIDUAL'!L13</f>
        <v xml:space="preserve">  M1 - R3  M1 - R5   M1 - R8 M1 - R9 M1 - R10      M2 - R6    </v>
      </c>
      <c r="M14" s="119" t="str">
        <f>+'6 MAPA CALOR RESIDUAL'!M13</f>
        <v xml:space="preserve">                   </v>
      </c>
      <c r="N14" s="120" t="str">
        <f>+'6 MAPA CALOR RESIDUAL'!N13</f>
        <v xml:space="preserve">                   </v>
      </c>
      <c r="O14" s="121" t="str">
        <f>+'6 MAPA CALOR RESIDUAL'!O13</f>
        <v xml:space="preserve">                   </v>
      </c>
      <c r="P14" s="107"/>
      <c r="Q14" s="466"/>
      <c r="R14" s="122">
        <v>0.2</v>
      </c>
      <c r="S14" s="123" t="s">
        <v>35</v>
      </c>
      <c r="T14" s="118" t="s">
        <v>66</v>
      </c>
      <c r="U14" s="118" t="s">
        <v>66</v>
      </c>
      <c r="V14" s="119" t="s">
        <v>5</v>
      </c>
      <c r="W14" s="120" t="s">
        <v>65</v>
      </c>
      <c r="X14" s="121" t="s">
        <v>64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68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64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65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66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80" zoomScaleNormal="80" workbookViewId="0">
      <pane xSplit="1" ySplit="8" topLeftCell="V10" activePane="bottomRight" state="frozen"/>
      <selection pane="topRight" activeCell="B1" sqref="B1"/>
      <selection pane="bottomLeft" activeCell="A7" sqref="A7"/>
      <selection pane="bottomRight" activeCell="V11" sqref="V11"/>
    </sheetView>
  </sheetViews>
  <sheetFormatPr baseColWidth="10" defaultColWidth="14.28515625" defaultRowHeight="12.75" x14ac:dyDescent="0.25"/>
  <cols>
    <col min="1" max="1" width="20.85546875" style="87" customWidth="1"/>
    <col min="2" max="2" width="52.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8.5703125" style="92" customWidth="1"/>
    <col min="19" max="19" width="17.7109375" style="143" bestFit="1" customWidth="1"/>
    <col min="20" max="20" width="13.5703125" style="143" customWidth="1"/>
    <col min="21" max="21" width="59.5703125" style="92" customWidth="1"/>
    <col min="22" max="22" width="87.42578125" style="92" customWidth="1"/>
    <col min="23"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51" x14ac:dyDescent="0.2">
      <c r="A1" s="422"/>
      <c r="B1" s="428"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25.5" x14ac:dyDescent="0.2">
      <c r="A2" s="422"/>
      <c r="B2" s="428"/>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91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139</v>
      </c>
      <c r="B4" s="412" t="str">
        <f>+IF('2 CONTEXTO E IDENTIFICACIÓN'!$B$4="","",'2 CONTEXTO E IDENTIFICACIÓN'!$B$4)</f>
        <v>HOSPITAL UNIVERSITARIO DEPARTAMENTAL DE NARIÑO</v>
      </c>
      <c r="C4" s="412"/>
      <c r="D4" s="412"/>
      <c r="E4" s="73"/>
      <c r="F4" s="73"/>
      <c r="G4" s="73"/>
      <c r="H4" s="73"/>
      <c r="I4" s="73"/>
      <c r="J4" s="73"/>
      <c r="K4" s="133"/>
      <c r="S4" s="138"/>
      <c r="T4" s="138"/>
      <c r="AR4" s="76"/>
      <c r="AS4" s="76"/>
      <c r="AT4" s="76"/>
      <c r="AU4" s="76"/>
      <c r="AV4" s="76"/>
    </row>
    <row r="5" spans="1:50" s="75" customFormat="1" ht="15" x14ac:dyDescent="0.2">
      <c r="A5" s="19" t="s">
        <v>137</v>
      </c>
      <c r="B5" s="412" t="str">
        <f>+IF('2 CONTEXTO E IDENTIFICACIÓN'!$D$4="","",'2 CONTEXTO E IDENTIFICACIÓN'!$D$4)</f>
        <v>AMBIENTE FÍSICO</v>
      </c>
      <c r="C5" s="413"/>
      <c r="D5" s="413"/>
      <c r="E5" s="52"/>
      <c r="F5" s="133"/>
      <c r="H5" s="77"/>
      <c r="I5" s="77"/>
      <c r="J5" s="52"/>
      <c r="K5" s="133"/>
      <c r="S5" s="138"/>
      <c r="T5" s="138"/>
      <c r="AD5" s="80"/>
      <c r="AE5" s="81"/>
      <c r="AF5" s="473" t="s">
        <v>67</v>
      </c>
      <c r="AG5" s="474"/>
      <c r="AH5" s="474"/>
      <c r="AI5" s="474"/>
      <c r="AJ5" s="475"/>
      <c r="AR5" s="76"/>
      <c r="AS5" s="76"/>
      <c r="AT5" s="76"/>
      <c r="AU5" s="76"/>
      <c r="AV5" s="76"/>
    </row>
    <row r="6" spans="1:50" s="75" customFormat="1" ht="15"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x14ac:dyDescent="0.25">
      <c r="A7" s="134"/>
      <c r="B7" s="134"/>
      <c r="C7" s="134"/>
      <c r="D7" s="134"/>
      <c r="E7" s="423" t="s">
        <v>69</v>
      </c>
      <c r="F7" s="423"/>
      <c r="G7" s="423"/>
      <c r="H7" s="84"/>
      <c r="I7" s="134"/>
      <c r="J7" s="423" t="s">
        <v>98</v>
      </c>
      <c r="K7" s="423"/>
      <c r="L7" s="423"/>
      <c r="M7" s="84"/>
      <c r="N7" s="84"/>
      <c r="O7" s="84"/>
      <c r="P7" s="84"/>
      <c r="Q7" s="423" t="s">
        <v>111</v>
      </c>
      <c r="R7" s="423"/>
      <c r="S7" s="423"/>
      <c r="T7" s="423"/>
      <c r="U7" s="423" t="s">
        <v>130</v>
      </c>
      <c r="V7" s="423"/>
      <c r="W7" s="423"/>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102</v>
      </c>
      <c r="D8" s="95" t="s">
        <v>103</v>
      </c>
      <c r="E8" s="95" t="s">
        <v>2</v>
      </c>
      <c r="F8" s="95" t="s">
        <v>4</v>
      </c>
      <c r="G8" s="96" t="s">
        <v>104</v>
      </c>
      <c r="H8" s="95" t="s">
        <v>100</v>
      </c>
      <c r="I8" s="95" t="s">
        <v>101</v>
      </c>
      <c r="J8" s="95" t="s">
        <v>2</v>
      </c>
      <c r="K8" s="95" t="s">
        <v>4</v>
      </c>
      <c r="L8" s="95" t="s">
        <v>104</v>
      </c>
      <c r="M8" s="95" t="s">
        <v>158</v>
      </c>
      <c r="N8" s="95" t="s">
        <v>105</v>
      </c>
      <c r="O8" s="95" t="s">
        <v>262</v>
      </c>
      <c r="P8" s="95" t="s">
        <v>257</v>
      </c>
      <c r="Q8" s="95" t="s">
        <v>162</v>
      </c>
      <c r="R8" s="95" t="s">
        <v>161</v>
      </c>
      <c r="S8" s="140" t="s">
        <v>132</v>
      </c>
      <c r="T8" s="140" t="s">
        <v>133</v>
      </c>
      <c r="U8" s="95" t="s">
        <v>128</v>
      </c>
      <c r="V8" s="95" t="s">
        <v>129</v>
      </c>
      <c r="W8" s="95" t="s">
        <v>131</v>
      </c>
      <c r="X8" s="95" t="s">
        <v>134</v>
      </c>
      <c r="Y8" s="95" t="s">
        <v>135</v>
      </c>
      <c r="Z8" s="95" t="s">
        <v>112</v>
      </c>
      <c r="AA8" s="84"/>
      <c r="AB8" s="84"/>
      <c r="AD8" s="88"/>
      <c r="AE8" s="100"/>
      <c r="AF8" s="101" t="s">
        <v>45</v>
      </c>
      <c r="AG8" s="101" t="s">
        <v>7</v>
      </c>
      <c r="AH8" s="101" t="s">
        <v>5</v>
      </c>
      <c r="AI8" s="101" t="s">
        <v>6</v>
      </c>
      <c r="AJ8" s="102" t="s">
        <v>53</v>
      </c>
      <c r="AM8" s="91"/>
      <c r="AN8" s="91"/>
      <c r="AO8" s="103"/>
      <c r="AP8" s="103"/>
      <c r="AQ8" s="103"/>
      <c r="AR8" s="103"/>
      <c r="AS8" s="103"/>
      <c r="AT8" s="103"/>
      <c r="AU8" s="103"/>
      <c r="AV8" s="103"/>
      <c r="AW8" s="103"/>
      <c r="AX8" s="103"/>
    </row>
    <row r="9" spans="1:50" ht="191.25" x14ac:dyDescent="0.2">
      <c r="A9" s="104" t="str">
        <f>'2 CONTEXTO E IDENTIFICACIÓN'!A9</f>
        <v>M1 - R1</v>
      </c>
      <c r="B9" s="105" t="str">
        <f>+'2 CONTEXTO E IDENTIFICACIÓN'!E9</f>
        <v>Posibilidad de pérdida Reputacional  por traslados entre áreas de equipos y bienes sin reporte a activos fijos, debido a diferentes causas como: salto del debido proceso, insuficiente interrelación de procesos, desconocimiento de procedimientos internos, ausencia de control y supervisión, insuficiente compromiso por parte del responsable de inventarios.</v>
      </c>
      <c r="C9" s="141">
        <f>+'3 PROBABIL E IMPACTO INHERENTE'!E9</f>
        <v>0.4</v>
      </c>
      <c r="D9" s="141">
        <f>+'3 PROBABIL E IMPACTO INHERENTE'!M9</f>
        <v>0.2</v>
      </c>
      <c r="E9" s="136" t="str">
        <f>+'4 MAPA CALOR INHERENTE'!C9</f>
        <v>Baja</v>
      </c>
      <c r="F9" s="136" t="str">
        <f>+'4 MAPA CALOR INHERENTE'!D9</f>
        <v>Leve</v>
      </c>
      <c r="G9" s="105" t="str">
        <f>+'4 MAPA CALOR INHERENTE'!E9</f>
        <v>Bajo</v>
      </c>
      <c r="H9" s="135">
        <f>+'6 MAPA CALOR RESIDUAL'!C9</f>
        <v>0.24</v>
      </c>
      <c r="I9" s="106">
        <f>+'6 MAPA CALOR RESIDUAL'!D9</f>
        <v>0.2</v>
      </c>
      <c r="J9" s="136" t="str">
        <f>+'6 MAPA CALOR RESIDUAL'!E9</f>
        <v>Baja</v>
      </c>
      <c r="K9" s="136" t="str">
        <f>+'6 MAPA CALOR RESIDUAL'!F9</f>
        <v>Leve</v>
      </c>
      <c r="L9" s="105" t="str">
        <f>+'6 MAPA CALOR RESIDUAL'!G9</f>
        <v>Bajo</v>
      </c>
      <c r="M9" s="105" t="str">
        <f t="shared" ref="M9:M28" si="0">+IF($N9="","",IF($N9=$AG$16,$AH$16,IF($N9=$AG$19,$AH$19)))</f>
        <v>No requiere Plan de Acción</v>
      </c>
      <c r="N9" s="105" t="str">
        <f t="shared" ref="N9:N28" si="1">+IF(L9="","",IF(OR(L9=$AF$16,L9=$AF$17,L9=$AF$18),$AG$16,IF(L9=$AF$19,$AG$19)))</f>
        <v>Aceptar</v>
      </c>
      <c r="O9" s="233"/>
      <c r="P9" s="105" t="str">
        <f t="shared" ref="P9:P28" si="2">+IF($M9="","",IF($M9=$AH$19,$AG$19,$O9))</f>
        <v>Aceptar</v>
      </c>
      <c r="Q9" s="339" t="s">
        <v>264</v>
      </c>
      <c r="R9" s="341" t="s">
        <v>341</v>
      </c>
      <c r="S9" s="340">
        <v>44927</v>
      </c>
      <c r="T9" s="340">
        <v>45291</v>
      </c>
      <c r="U9" s="233" t="s">
        <v>373</v>
      </c>
      <c r="V9" s="233" t="s">
        <v>405</v>
      </c>
      <c r="W9" s="233"/>
      <c r="X9" s="233"/>
      <c r="Y9" s="233"/>
      <c r="Z9" s="233" t="s">
        <v>127</v>
      </c>
      <c r="AA9" s="107"/>
      <c r="AB9" s="107"/>
      <c r="AC9" s="470" t="s">
        <v>34</v>
      </c>
      <c r="AD9" s="110">
        <v>1</v>
      </c>
      <c r="AE9" s="101" t="s">
        <v>42</v>
      </c>
      <c r="AF9" s="108" t="s">
        <v>65</v>
      </c>
      <c r="AG9" s="108" t="s">
        <v>65</v>
      </c>
      <c r="AH9" s="108" t="s">
        <v>65</v>
      </c>
      <c r="AI9" s="108" t="s">
        <v>65</v>
      </c>
      <c r="AJ9" s="109" t="s">
        <v>64</v>
      </c>
      <c r="AM9" s="91"/>
      <c r="AN9" s="91"/>
      <c r="AO9" s="103"/>
      <c r="AP9" s="103"/>
      <c r="AQ9" s="103"/>
      <c r="AR9" s="111"/>
      <c r="AS9" s="111"/>
      <c r="AT9" s="111"/>
      <c r="AU9" s="111"/>
      <c r="AV9" s="111"/>
      <c r="AW9" s="103"/>
      <c r="AX9" s="103"/>
    </row>
    <row r="10" spans="1:50" ht="63.75" x14ac:dyDescent="0.2">
      <c r="A10" s="104" t="str">
        <f>'2 CONTEXTO E IDENTIFICACIÓN'!A10</f>
        <v>M1 - R2</v>
      </c>
      <c r="B10" s="105" t="str">
        <f>+'2 CONTEXTO E IDENTIFICACIÓN'!E10</f>
        <v>Posibilidad de pérdida Económica y Reputacional por contaminación cruzada y ausencia de espacios de almacenamiento por bienes dados de baja en trámite, debido a proceso administrativo legal lento y ausencia de espacios de bodegaje adecuados.</v>
      </c>
      <c r="C10" s="141">
        <f>+'3 PROBABIL E IMPACTO INHERENTE'!E10</f>
        <v>0.2</v>
      </c>
      <c r="D10" s="141">
        <f>+'3 PROBABIL E IMPACTO INHERENTE'!M10</f>
        <v>0.2</v>
      </c>
      <c r="E10" s="136" t="str">
        <f>+'4 MAPA CALOR INHERENTE'!C10</f>
        <v>Muy Baja</v>
      </c>
      <c r="F10" s="136" t="str">
        <f>+'4 MAPA CALOR INHERENTE'!D10</f>
        <v>Leve</v>
      </c>
      <c r="G10" s="105" t="str">
        <f>+'4 MAPA CALOR INHERENTE'!E10</f>
        <v>Bajo</v>
      </c>
      <c r="H10" s="135">
        <f>+'5 VALORACIÓN DEL CONTROL'!S15</f>
        <v>0.2</v>
      </c>
      <c r="I10" s="106">
        <f>+'5 VALORACIÓN DEL CONTROL'!T15</f>
        <v>0.15000000000000002</v>
      </c>
      <c r="J10" s="136" t="str">
        <f t="shared" ref="J10:J28" si="3">+IF(H10=0,"",IF(H10&lt;=$AD$13,$AE$13,IF(H10&lt;=$AD$12,$AE$12,IF(H10&lt;=$AD$11,$AE$11,IF(H10&lt;=$AD$10,$AE$10,IF(H10&lt;=$AD$9,$AE$9,""))))))</f>
        <v>Muy Baja</v>
      </c>
      <c r="K10" s="136" t="str">
        <f t="shared" ref="K10:K28" si="4">+IF(I10=0,"",IF(I10&lt;=$AF$7,$AF$8,IF(I10&lt;=$AG$7,$AG$8,IF(I10&lt;=$AH$7,$AH$8,IF(I10&lt;=$AI$7,$AI$8,IF(I10&lt;=$AJ$7,$AJ$8,""))))))</f>
        <v>Leve</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Bajo</v>
      </c>
      <c r="M10" s="105" t="str">
        <f t="shared" si="0"/>
        <v>No requiere Plan de Acción</v>
      </c>
      <c r="N10" s="105" t="str">
        <f t="shared" si="1"/>
        <v>Aceptar</v>
      </c>
      <c r="O10" s="233"/>
      <c r="P10" s="105" t="str">
        <f t="shared" si="2"/>
        <v>Aceptar</v>
      </c>
      <c r="Q10" s="339" t="s">
        <v>264</v>
      </c>
      <c r="R10" s="341" t="s">
        <v>341</v>
      </c>
      <c r="S10" s="340">
        <v>44927</v>
      </c>
      <c r="T10" s="340">
        <v>45291</v>
      </c>
      <c r="U10" s="233" t="s">
        <v>374</v>
      </c>
      <c r="V10" s="233" t="s">
        <v>406</v>
      </c>
      <c r="W10" s="233"/>
      <c r="X10" s="233"/>
      <c r="Y10" s="233"/>
      <c r="Z10" s="233" t="s">
        <v>127</v>
      </c>
      <c r="AA10" s="107"/>
      <c r="AB10" s="107"/>
      <c r="AC10" s="471"/>
      <c r="AD10" s="110">
        <v>0.8</v>
      </c>
      <c r="AE10" s="101" t="s">
        <v>41</v>
      </c>
      <c r="AF10" s="112" t="s">
        <v>5</v>
      </c>
      <c r="AG10" s="112" t="s">
        <v>5</v>
      </c>
      <c r="AH10" s="108" t="s">
        <v>65</v>
      </c>
      <c r="AI10" s="108" t="s">
        <v>65</v>
      </c>
      <c r="AJ10" s="109" t="s">
        <v>64</v>
      </c>
      <c r="AM10" s="91"/>
      <c r="AN10" s="91"/>
      <c r="AO10" s="103"/>
      <c r="AP10" s="113"/>
      <c r="AQ10" s="114"/>
      <c r="AR10" s="111"/>
      <c r="AS10" s="111"/>
      <c r="AT10" s="111"/>
      <c r="AU10" s="111"/>
      <c r="AV10" s="111"/>
      <c r="AW10" s="103"/>
      <c r="AX10" s="103"/>
    </row>
    <row r="11" spans="1:50" ht="55.5" customHeight="1" x14ac:dyDescent="0.2">
      <c r="A11" s="104" t="str">
        <f>'2 CONTEXTO E IDENTIFICACIÓN'!A11</f>
        <v>M1 - R3</v>
      </c>
      <c r="B11" s="105" t="str">
        <f>+'2 CONTEXTO E IDENTIFICACIÓN'!E11</f>
        <v>Posibilidad de pérdida Reputacional  por equipos externos en el hospital sin monitoreo de activos fijos, debido a equipos de terceros y comodatos.</v>
      </c>
      <c r="C11" s="141">
        <f>+'3 PROBABIL E IMPACTO INHERENTE'!E11</f>
        <v>0.2</v>
      </c>
      <c r="D11" s="141">
        <f>+'3 PROBABIL E IMPACTO INHERENTE'!M11</f>
        <v>0.4</v>
      </c>
      <c r="E11" s="136" t="str">
        <f>+'4 MAPA CALOR INHERENTE'!C11</f>
        <v>Muy Baja</v>
      </c>
      <c r="F11" s="136" t="str">
        <f>+'4 MAPA CALOR INHERENTE'!D11</f>
        <v>Menor</v>
      </c>
      <c r="G11" s="105" t="str">
        <f>+'4 MAPA CALOR INHERENTE'!E11</f>
        <v>Bajo</v>
      </c>
      <c r="H11" s="135">
        <f>+'5 VALORACIÓN DEL CONTROL'!S19</f>
        <v>0.12</v>
      </c>
      <c r="I11" s="106">
        <f>+'5 VALORACIÓN DEL CONTROL'!T19</f>
        <v>0.4</v>
      </c>
      <c r="J11" s="136" t="str">
        <f t="shared" si="3"/>
        <v>Muy Baja</v>
      </c>
      <c r="K11" s="136" t="str">
        <f t="shared" si="4"/>
        <v>Menor</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Bajo</v>
      </c>
      <c r="M11" s="105" t="str">
        <f t="shared" si="0"/>
        <v>No requiere Plan de Acción</v>
      </c>
      <c r="N11" s="105" t="str">
        <f t="shared" si="1"/>
        <v>Aceptar</v>
      </c>
      <c r="O11" s="233"/>
      <c r="P11" s="105" t="str">
        <f t="shared" si="2"/>
        <v>Aceptar</v>
      </c>
      <c r="Q11" s="339" t="s">
        <v>264</v>
      </c>
      <c r="R11" s="341" t="s">
        <v>341</v>
      </c>
      <c r="S11" s="340">
        <v>44927</v>
      </c>
      <c r="T11" s="340">
        <v>45291</v>
      </c>
      <c r="U11" s="233" t="s">
        <v>375</v>
      </c>
      <c r="V11" s="233" t="s">
        <v>390</v>
      </c>
      <c r="W11" s="233"/>
      <c r="X11" s="233"/>
      <c r="Y11" s="233"/>
      <c r="Z11" s="233" t="s">
        <v>127</v>
      </c>
      <c r="AA11" s="107"/>
      <c r="AB11" s="107"/>
      <c r="AC11" s="471"/>
      <c r="AD11" s="110">
        <v>0.6</v>
      </c>
      <c r="AE11" s="101" t="s">
        <v>39</v>
      </c>
      <c r="AF11" s="112" t="s">
        <v>5</v>
      </c>
      <c r="AG11" s="112" t="s">
        <v>5</v>
      </c>
      <c r="AH11" s="112" t="s">
        <v>5</v>
      </c>
      <c r="AI11" s="108" t="s">
        <v>65</v>
      </c>
      <c r="AJ11" s="109" t="s">
        <v>64</v>
      </c>
      <c r="AM11" s="91"/>
      <c r="AN11" s="91"/>
      <c r="AO11" s="103"/>
      <c r="AP11" s="113"/>
      <c r="AQ11" s="114"/>
      <c r="AR11" s="111"/>
      <c r="AS11" s="111"/>
      <c r="AT11" s="111"/>
      <c r="AU11" s="111"/>
      <c r="AV11" s="115"/>
      <c r="AW11" s="103"/>
      <c r="AX11" s="103"/>
    </row>
    <row r="12" spans="1:50" ht="53.25" customHeight="1" x14ac:dyDescent="0.2">
      <c r="A12" s="104" t="str">
        <f>'2 CONTEXTO E IDENTIFICACIÓN'!A12</f>
        <v>M1 - R4</v>
      </c>
      <c r="B12" s="105" t="str">
        <f>+'2 CONTEXTO E IDENTIFICACIÓN'!E12</f>
        <v>Posibilidad de pérdida Económica y Reputacional por falta de insumos para lavado de ropa sucia hospitalaria  debido a demoras en la planificación y contratación.</v>
      </c>
      <c r="C12" s="141">
        <f>+'3 PROBABIL E IMPACTO INHERENTE'!E12</f>
        <v>0.2</v>
      </c>
      <c r="D12" s="141">
        <f>+'3 PROBABIL E IMPACTO INHERENTE'!M12</f>
        <v>0.2</v>
      </c>
      <c r="E12" s="136" t="str">
        <f>+'4 MAPA CALOR INHERENTE'!C12</f>
        <v>Muy Baja</v>
      </c>
      <c r="F12" s="136" t="str">
        <f>+'4 MAPA CALOR INHERENTE'!D12</f>
        <v>Leve</v>
      </c>
      <c r="G12" s="105" t="str">
        <f>+'4 MAPA CALOR INHERENTE'!E12</f>
        <v>Bajo</v>
      </c>
      <c r="H12" s="135">
        <f>+'5 VALORACIÓN DEL CONTROL'!S23</f>
        <v>0.12</v>
      </c>
      <c r="I12" s="106">
        <f>+'5 VALORACIÓN DEL CONTROL'!T23</f>
        <v>0.2</v>
      </c>
      <c r="J12" s="136" t="str">
        <f t="shared" si="3"/>
        <v>Muy Baja</v>
      </c>
      <c r="K12" s="136" t="str">
        <f t="shared" si="4"/>
        <v>Leve</v>
      </c>
      <c r="L12" s="105" t="str">
        <f t="shared" si="5"/>
        <v>Bajo</v>
      </c>
      <c r="M12" s="105" t="str">
        <f t="shared" si="0"/>
        <v>No requiere Plan de Acción</v>
      </c>
      <c r="N12" s="105" t="str">
        <f t="shared" si="1"/>
        <v>Aceptar</v>
      </c>
      <c r="O12" s="233"/>
      <c r="P12" s="105" t="str">
        <f t="shared" si="2"/>
        <v>Aceptar</v>
      </c>
      <c r="Q12" s="339" t="s">
        <v>264</v>
      </c>
      <c r="R12" s="341" t="s">
        <v>341</v>
      </c>
      <c r="S12" s="340">
        <v>44927</v>
      </c>
      <c r="T12" s="340">
        <v>45291</v>
      </c>
      <c r="U12" s="233" t="s">
        <v>376</v>
      </c>
      <c r="V12" s="233" t="s">
        <v>391</v>
      </c>
      <c r="W12" s="233"/>
      <c r="X12" s="233"/>
      <c r="Y12" s="233"/>
      <c r="Z12" s="233" t="s">
        <v>127</v>
      </c>
      <c r="AA12" s="107"/>
      <c r="AB12" s="107"/>
      <c r="AC12" s="471"/>
      <c r="AD12" s="110">
        <v>0.4</v>
      </c>
      <c r="AE12" s="101" t="s">
        <v>37</v>
      </c>
      <c r="AF12" s="116" t="s">
        <v>66</v>
      </c>
      <c r="AG12" s="112" t="s">
        <v>5</v>
      </c>
      <c r="AH12" s="112" t="s">
        <v>5</v>
      </c>
      <c r="AI12" s="108" t="s">
        <v>65</v>
      </c>
      <c r="AJ12" s="109" t="s">
        <v>64</v>
      </c>
      <c r="AM12" s="91"/>
      <c r="AN12" s="91"/>
      <c r="AO12" s="103"/>
      <c r="AP12" s="113"/>
      <c r="AQ12" s="114"/>
      <c r="AR12" s="111"/>
      <c r="AS12" s="111"/>
      <c r="AT12" s="111"/>
      <c r="AU12" s="115"/>
      <c r="AV12" s="111"/>
      <c r="AW12" s="103"/>
      <c r="AX12" s="103"/>
    </row>
    <row r="13" spans="1:50" ht="153.75" thickBot="1" x14ac:dyDescent="0.25">
      <c r="A13" s="104" t="str">
        <f>'2 CONTEXTO E IDENTIFICACIÓN'!A13</f>
        <v>M1 - R5</v>
      </c>
      <c r="B13" s="105" t="str">
        <f>+'2 CONTEXTO E IDENTIFICACIÓN'!E13</f>
        <v>Posibilidad de pérdida Económica y Reputacional  por falta de ropa hospitalaria, debido a demoras injustificadas en procesos de contratación, deterioro de ropa hospitalaria por insumos, daño de los equipos de lavado y secado</v>
      </c>
      <c r="C13" s="141">
        <f>+'3 PROBABIL E IMPACTO INHERENTE'!E13</f>
        <v>0.2</v>
      </c>
      <c r="D13" s="141">
        <f>+'3 PROBABIL E IMPACTO INHERENTE'!M13</f>
        <v>0.4</v>
      </c>
      <c r="E13" s="136" t="str">
        <f>+'4 MAPA CALOR INHERENTE'!C13</f>
        <v>Muy Baja</v>
      </c>
      <c r="F13" s="136" t="str">
        <f>+'4 MAPA CALOR INHERENTE'!D13</f>
        <v>Menor</v>
      </c>
      <c r="G13" s="105" t="str">
        <f>+'4 MAPA CALOR INHERENTE'!E13</f>
        <v>Bajo</v>
      </c>
      <c r="H13" s="135">
        <f>+'5 VALORACIÓN DEL CONTROL'!S27</f>
        <v>8.3999999999999991E-2</v>
      </c>
      <c r="I13" s="106">
        <f>+'5 VALORACIÓN DEL CONTROL'!T27</f>
        <v>0.4</v>
      </c>
      <c r="J13" s="136" t="str">
        <f t="shared" si="3"/>
        <v>Muy Baja</v>
      </c>
      <c r="K13" s="136" t="str">
        <f t="shared" si="4"/>
        <v>Menor</v>
      </c>
      <c r="L13" s="105" t="str">
        <f t="shared" si="5"/>
        <v>Bajo</v>
      </c>
      <c r="M13" s="105" t="str">
        <f t="shared" si="0"/>
        <v>No requiere Plan de Acción</v>
      </c>
      <c r="N13" s="105" t="str">
        <f t="shared" si="1"/>
        <v>Aceptar</v>
      </c>
      <c r="O13" s="233"/>
      <c r="P13" s="105" t="str">
        <f t="shared" si="2"/>
        <v>Aceptar</v>
      </c>
      <c r="Q13" s="339" t="s">
        <v>264</v>
      </c>
      <c r="R13" s="341" t="s">
        <v>341</v>
      </c>
      <c r="S13" s="340">
        <v>44927</v>
      </c>
      <c r="T13" s="340">
        <v>45291</v>
      </c>
      <c r="U13" s="233" t="s">
        <v>377</v>
      </c>
      <c r="V13" s="233" t="s">
        <v>392</v>
      </c>
      <c r="W13" s="233"/>
      <c r="X13" s="233"/>
      <c r="Y13" s="233"/>
      <c r="Z13" s="233" t="s">
        <v>127</v>
      </c>
      <c r="AA13" s="107"/>
      <c r="AB13" s="107"/>
      <c r="AC13" s="472"/>
      <c r="AD13" s="122">
        <v>0.2</v>
      </c>
      <c r="AE13" s="123" t="s">
        <v>35</v>
      </c>
      <c r="AF13" s="118" t="s">
        <v>66</v>
      </c>
      <c r="AG13" s="118" t="s">
        <v>66</v>
      </c>
      <c r="AH13" s="119" t="s">
        <v>5</v>
      </c>
      <c r="AI13" s="120" t="s">
        <v>65</v>
      </c>
      <c r="AJ13" s="121" t="s">
        <v>64</v>
      </c>
      <c r="AM13" s="91"/>
      <c r="AN13" s="91"/>
      <c r="AO13" s="103"/>
      <c r="AP13" s="113"/>
      <c r="AQ13" s="114"/>
      <c r="AR13" s="111"/>
      <c r="AS13" s="111"/>
      <c r="AT13" s="111"/>
      <c r="AU13" s="124"/>
      <c r="AV13" s="111"/>
      <c r="AW13" s="103"/>
      <c r="AX13" s="103"/>
    </row>
    <row r="14" spans="1:50" ht="63.75" x14ac:dyDescent="0.2">
      <c r="A14" s="104" t="str">
        <f>'2 CONTEXTO E IDENTIFICACIÓN'!A14</f>
        <v>M1 - R6</v>
      </c>
      <c r="B14" s="105" t="str">
        <f>+'2 CONTEXTO E IDENTIFICACIÓN'!E14</f>
        <v>Posibilidad de pérdida Económica y Reputacional por inexistencia o insuficiencia de personal de vigilancia, debido a incumplimiento de requisitos para ser contratado y fallas en la planificación de contratación</v>
      </c>
      <c r="C14" s="141">
        <f>+'3 PROBABIL E IMPACTO INHERENTE'!E14</f>
        <v>0.2</v>
      </c>
      <c r="D14" s="141">
        <f>+'3 PROBABIL E IMPACTO INHERENTE'!M14</f>
        <v>0.2</v>
      </c>
      <c r="E14" s="136" t="str">
        <f>+'4 MAPA CALOR INHERENTE'!C14</f>
        <v>Muy Baja</v>
      </c>
      <c r="F14" s="136" t="str">
        <f>+'4 MAPA CALOR INHERENTE'!D14</f>
        <v>Leve</v>
      </c>
      <c r="G14" s="105" t="str">
        <f>+'4 MAPA CALOR INHERENTE'!E14</f>
        <v>Bajo</v>
      </c>
      <c r="H14" s="135">
        <f>+'5 VALORACIÓN DEL CONTROL'!S31</f>
        <v>0.12</v>
      </c>
      <c r="I14" s="106">
        <f>+'5 VALORACIÓN DEL CONTROL'!T31</f>
        <v>0.2</v>
      </c>
      <c r="J14" s="136" t="str">
        <f t="shared" si="3"/>
        <v>Muy Baja</v>
      </c>
      <c r="K14" s="136" t="str">
        <f t="shared" si="4"/>
        <v>Leve</v>
      </c>
      <c r="L14" s="105" t="str">
        <f t="shared" si="5"/>
        <v>Bajo</v>
      </c>
      <c r="M14" s="105" t="str">
        <f t="shared" si="0"/>
        <v>No requiere Plan de Acción</v>
      </c>
      <c r="N14" s="105" t="str">
        <f t="shared" si="1"/>
        <v>Aceptar</v>
      </c>
      <c r="O14" s="233"/>
      <c r="P14" s="105" t="str">
        <f t="shared" si="2"/>
        <v>Aceptar</v>
      </c>
      <c r="Q14" s="339" t="s">
        <v>264</v>
      </c>
      <c r="R14" s="341" t="s">
        <v>341</v>
      </c>
      <c r="S14" s="340">
        <v>44927</v>
      </c>
      <c r="T14" s="340">
        <v>45291</v>
      </c>
      <c r="U14" s="233" t="s">
        <v>378</v>
      </c>
      <c r="V14" s="233" t="s">
        <v>393</v>
      </c>
      <c r="W14" s="233"/>
      <c r="X14" s="233"/>
      <c r="Y14" s="233"/>
      <c r="Z14" s="233" t="s">
        <v>127</v>
      </c>
      <c r="AA14" s="107"/>
      <c r="AB14" s="107"/>
      <c r="AM14" s="91"/>
      <c r="AN14" s="91"/>
      <c r="AO14" s="103"/>
      <c r="AP14" s="113"/>
      <c r="AQ14" s="114"/>
      <c r="AR14" s="111"/>
      <c r="AS14" s="111"/>
      <c r="AT14" s="111"/>
      <c r="AU14" s="111"/>
      <c r="AV14" s="111"/>
      <c r="AW14" s="103"/>
      <c r="AX14" s="103"/>
    </row>
    <row r="15" spans="1:50" ht="84" customHeight="1" x14ac:dyDescent="0.2">
      <c r="A15" s="104" t="str">
        <f>'2 CONTEXTO E IDENTIFICACIÓN'!A15</f>
        <v>M1 - R7</v>
      </c>
      <c r="B15" s="105" t="str">
        <f>+'2 CONTEXTO E IDENTIFICACIÓN'!E15</f>
        <v>Posibilidad de pérdida Reputacional por ineficiente funcionamiento de cámaras de seguridad, debido a fallas de equipos CCTV, insuficiencia de equipos para cubrir todas las áreas del hospital y ausencia de personal idóneo para su manejo y seguimiento</v>
      </c>
      <c r="C15" s="141">
        <f>+'3 PROBABIL E IMPACTO INHERENTE'!E15</f>
        <v>0.6</v>
      </c>
      <c r="D15" s="141">
        <f>+'3 PROBABIL E IMPACTO INHERENTE'!M15</f>
        <v>0.4</v>
      </c>
      <c r="E15" s="136" t="str">
        <f>+'4 MAPA CALOR INHERENTE'!C15</f>
        <v>Media</v>
      </c>
      <c r="F15" s="136" t="str">
        <f>+'4 MAPA CALOR INHERENTE'!D15</f>
        <v>Menor</v>
      </c>
      <c r="G15" s="105" t="str">
        <f>+'4 MAPA CALOR INHERENTE'!E15</f>
        <v>Moderado</v>
      </c>
      <c r="H15" s="135">
        <f>+'5 VALORACIÓN DEL CONTROL'!S35</f>
        <v>0.3</v>
      </c>
      <c r="I15" s="106">
        <f>+'5 VALORACIÓN DEL CONTROL'!T35</f>
        <v>0.4</v>
      </c>
      <c r="J15" s="136" t="str">
        <f t="shared" si="3"/>
        <v>Baja</v>
      </c>
      <c r="K15" s="136" t="str">
        <f t="shared" si="4"/>
        <v>Menor</v>
      </c>
      <c r="L15" s="105" t="str">
        <f t="shared" si="5"/>
        <v>Moderado</v>
      </c>
      <c r="M15" s="105" t="str">
        <f t="shared" si="0"/>
        <v>Requiere Plan de Acción</v>
      </c>
      <c r="N15" s="105" t="str">
        <f t="shared" si="1"/>
        <v>Reducir_mitigar_Transferir_Evitar</v>
      </c>
      <c r="O15" s="233"/>
      <c r="P15" s="105">
        <f t="shared" si="2"/>
        <v>0</v>
      </c>
      <c r="Q15" s="339" t="s">
        <v>264</v>
      </c>
      <c r="R15" s="341" t="s">
        <v>341</v>
      </c>
      <c r="S15" s="340">
        <v>44927</v>
      </c>
      <c r="T15" s="340">
        <v>45291</v>
      </c>
      <c r="U15" s="233" t="s">
        <v>379</v>
      </c>
      <c r="V15" s="233" t="s">
        <v>394</v>
      </c>
      <c r="W15" s="233"/>
      <c r="X15" s="233"/>
      <c r="Y15" s="233"/>
      <c r="Z15" s="233" t="s">
        <v>127</v>
      </c>
      <c r="AA15" s="107"/>
      <c r="AB15" s="107"/>
      <c r="AF15" s="95" t="s">
        <v>68</v>
      </c>
      <c r="AG15" s="95" t="s">
        <v>105</v>
      </c>
      <c r="AH15" s="95" t="s">
        <v>158</v>
      </c>
      <c r="AJ15" s="100" t="s">
        <v>260</v>
      </c>
      <c r="AK15" s="91"/>
      <c r="AL15" s="91"/>
      <c r="AM15" s="91"/>
      <c r="AN15" s="91"/>
      <c r="AO15" s="103"/>
      <c r="AP15" s="113"/>
      <c r="AQ15" s="103"/>
      <c r="AR15" s="114"/>
      <c r="AS15" s="114"/>
      <c r="AT15" s="114"/>
      <c r="AU15" s="114"/>
      <c r="AV15" s="114"/>
      <c r="AW15" s="103"/>
      <c r="AX15" s="103"/>
    </row>
    <row r="16" spans="1:50" ht="242.25" x14ac:dyDescent="0.2">
      <c r="A16" s="104" t="str">
        <f>'2 CONTEXTO E IDENTIFICACIÓN'!A16</f>
        <v>M1 - R8</v>
      </c>
      <c r="B16" s="105" t="str">
        <f>+'2 CONTEXTO E IDENTIFICACIÓN'!E16</f>
        <v>Posibilidad de pérdida Económica y Reputacional por ausencia en el mantenimiento de los vehículos, seguros (SOAT) y legalidades, debido a inadecuada supervisión y ausencia de contrato pertinente y planificación</v>
      </c>
      <c r="C16" s="141">
        <f>+'3 PROBABIL E IMPACTO INHERENTE'!E16</f>
        <v>0.4</v>
      </c>
      <c r="D16" s="141">
        <f>+'3 PROBABIL E IMPACTO INHERENTE'!M16</f>
        <v>0.4</v>
      </c>
      <c r="E16" s="136" t="str">
        <f>+'4 MAPA CALOR INHERENTE'!C16</f>
        <v>Baja</v>
      </c>
      <c r="F16" s="136" t="str">
        <f>+'4 MAPA CALOR INHERENTE'!D16</f>
        <v>Menor</v>
      </c>
      <c r="G16" s="105" t="str">
        <f>+'4 MAPA CALOR INHERENTE'!E16</f>
        <v>Moderado</v>
      </c>
      <c r="H16" s="135">
        <f>+'5 VALORACIÓN DEL CONTROL'!S39</f>
        <v>0.14399999999999999</v>
      </c>
      <c r="I16" s="106">
        <f>+'5 VALORACIÓN DEL CONTROL'!T39</f>
        <v>0.4</v>
      </c>
      <c r="J16" s="136" t="str">
        <f t="shared" si="3"/>
        <v>Muy Baja</v>
      </c>
      <c r="K16" s="136" t="str">
        <f t="shared" si="4"/>
        <v>Menor</v>
      </c>
      <c r="L16" s="105" t="str">
        <f t="shared" si="5"/>
        <v>Bajo</v>
      </c>
      <c r="M16" s="105" t="str">
        <f t="shared" si="0"/>
        <v>No requiere Plan de Acción</v>
      </c>
      <c r="N16" s="105" t="str">
        <f t="shared" si="1"/>
        <v>Aceptar</v>
      </c>
      <c r="O16" s="233"/>
      <c r="P16" s="105" t="str">
        <f t="shared" si="2"/>
        <v>Aceptar</v>
      </c>
      <c r="Q16" s="339" t="s">
        <v>264</v>
      </c>
      <c r="R16" s="341" t="s">
        <v>341</v>
      </c>
      <c r="S16" s="340">
        <v>44927</v>
      </c>
      <c r="T16" s="340">
        <v>45291</v>
      </c>
      <c r="U16" s="233" t="s">
        <v>380</v>
      </c>
      <c r="V16" s="233" t="s">
        <v>395</v>
      </c>
      <c r="W16" s="233"/>
      <c r="X16" s="233"/>
      <c r="Y16" s="233"/>
      <c r="Z16" s="233" t="s">
        <v>127</v>
      </c>
      <c r="AA16" s="107"/>
      <c r="AB16" s="107"/>
      <c r="AF16" s="125" t="s">
        <v>64</v>
      </c>
      <c r="AG16" s="100" t="s">
        <v>260</v>
      </c>
      <c r="AH16" s="100" t="s">
        <v>159</v>
      </c>
      <c r="AI16" s="91"/>
      <c r="AJ16" s="338" t="s">
        <v>258</v>
      </c>
      <c r="AM16" s="91"/>
      <c r="AN16" s="91"/>
      <c r="AO16" s="103"/>
      <c r="AP16" s="103"/>
      <c r="AQ16" s="103"/>
      <c r="AR16" s="111"/>
      <c r="AS16" s="111"/>
      <c r="AT16" s="111"/>
      <c r="AU16" s="111"/>
      <c r="AV16" s="111"/>
      <c r="AW16" s="103"/>
      <c r="AX16" s="103"/>
    </row>
    <row r="17" spans="1:50" ht="64.5" customHeight="1" x14ac:dyDescent="0.2">
      <c r="A17" s="104" t="str">
        <f>'2 CONTEXTO E IDENTIFICACIÓN'!A17</f>
        <v>M1 - R9</v>
      </c>
      <c r="B17" s="105" t="str">
        <f>+'2 CONTEXTO E IDENTIFICACIÓN'!E17</f>
        <v>Posibilidad de pérdida Reputacional por ingenieros sin certificación INVIMA, debido a incumplimiento de requisitos legales, insuficiente revisión documental de hojas de vida e idoneidad.</v>
      </c>
      <c r="C17" s="141">
        <f>+'3 PROBABIL E IMPACTO INHERENTE'!E17</f>
        <v>0.2</v>
      </c>
      <c r="D17" s="141">
        <f>+'3 PROBABIL E IMPACTO INHERENTE'!M17</f>
        <v>0.4</v>
      </c>
      <c r="E17" s="136" t="str">
        <f>+'4 MAPA CALOR INHERENTE'!C17</f>
        <v>Muy Baja</v>
      </c>
      <c r="F17" s="136" t="str">
        <f>+'4 MAPA CALOR INHERENTE'!D17</f>
        <v>Menor</v>
      </c>
      <c r="G17" s="105" t="str">
        <f>+'4 MAPA CALOR INHERENTE'!E17</f>
        <v>Bajo</v>
      </c>
      <c r="H17" s="135">
        <f>+'5 VALORACIÓN DEL CONTROL'!S43</f>
        <v>0.12</v>
      </c>
      <c r="I17" s="106">
        <f>+'5 VALORACIÓN DEL CONTROL'!T43</f>
        <v>0.4</v>
      </c>
      <c r="J17" s="136" t="str">
        <f t="shared" si="3"/>
        <v>Muy Baja</v>
      </c>
      <c r="K17" s="136" t="str">
        <f t="shared" si="4"/>
        <v>Menor</v>
      </c>
      <c r="L17" s="105" t="str">
        <f t="shared" si="5"/>
        <v>Bajo</v>
      </c>
      <c r="M17" s="105" t="str">
        <f t="shared" si="0"/>
        <v>No requiere Plan de Acción</v>
      </c>
      <c r="N17" s="105" t="str">
        <f t="shared" si="1"/>
        <v>Aceptar</v>
      </c>
      <c r="O17" s="233"/>
      <c r="P17" s="105" t="str">
        <f t="shared" si="2"/>
        <v>Aceptar</v>
      </c>
      <c r="Q17" s="339" t="s">
        <v>264</v>
      </c>
      <c r="R17" s="341" t="s">
        <v>341</v>
      </c>
      <c r="S17" s="340">
        <v>44927</v>
      </c>
      <c r="T17" s="340">
        <v>45291</v>
      </c>
      <c r="U17" s="233" t="s">
        <v>381</v>
      </c>
      <c r="V17" s="233" t="s">
        <v>396</v>
      </c>
      <c r="W17" s="233"/>
      <c r="X17" s="233"/>
      <c r="Y17" s="233"/>
      <c r="Z17" s="233" t="s">
        <v>127</v>
      </c>
      <c r="AA17" s="107"/>
      <c r="AB17" s="107"/>
      <c r="AF17" s="108" t="s">
        <v>65</v>
      </c>
      <c r="AG17" s="100" t="s">
        <v>260</v>
      </c>
      <c r="AH17" s="100" t="s">
        <v>159</v>
      </c>
      <c r="AI17" s="91"/>
      <c r="AJ17" s="338" t="s">
        <v>259</v>
      </c>
      <c r="AK17" s="91"/>
      <c r="AL17" s="91"/>
      <c r="AM17" s="91"/>
      <c r="AN17" s="91"/>
      <c r="AO17" s="103"/>
      <c r="AP17" s="103"/>
      <c r="AQ17" s="103"/>
      <c r="AR17" s="111"/>
      <c r="AS17" s="111"/>
      <c r="AT17" s="111"/>
      <c r="AU17" s="111"/>
      <c r="AV17" s="111"/>
      <c r="AW17" s="103"/>
      <c r="AX17" s="103"/>
    </row>
    <row r="18" spans="1:50" ht="102" x14ac:dyDescent="0.2">
      <c r="A18" s="104" t="str">
        <f>'2 CONTEXTO E IDENTIFICACIÓN'!A18</f>
        <v>M1 - R10</v>
      </c>
      <c r="B18" s="105" t="str">
        <f>+'2 CONTEXTO E IDENTIFICACIÓN'!E18</f>
        <v>Posibilidad de pérdida Económica y Reputacional por incumplimiento en cronograma de mantenimiento preventivo, debido a deficiencia en la supervisión del contrato y disponibilidad de equipos (conectados a pacientes)</v>
      </c>
      <c r="C18" s="141">
        <f>+'3 PROBABIL E IMPACTO INHERENTE'!E18</f>
        <v>0.2</v>
      </c>
      <c r="D18" s="141">
        <f>+'3 PROBABIL E IMPACTO INHERENTE'!M18</f>
        <v>0.4</v>
      </c>
      <c r="E18" s="136" t="str">
        <f>+'4 MAPA CALOR INHERENTE'!C18</f>
        <v>Muy Baja</v>
      </c>
      <c r="F18" s="136" t="str">
        <f>+'4 MAPA CALOR INHERENTE'!D18</f>
        <v>Menor</v>
      </c>
      <c r="G18" s="105" t="str">
        <f>+'4 MAPA CALOR INHERENTE'!E18</f>
        <v>Bajo</v>
      </c>
      <c r="H18" s="135">
        <f>+'5 VALORACIÓN DEL CONTROL'!S47</f>
        <v>0.12</v>
      </c>
      <c r="I18" s="106">
        <f>+'5 VALORACIÓN DEL CONTROL'!T47</f>
        <v>0.4</v>
      </c>
      <c r="J18" s="136" t="str">
        <f t="shared" si="3"/>
        <v>Muy Baja</v>
      </c>
      <c r="K18" s="136" t="str">
        <f t="shared" si="4"/>
        <v>Menor</v>
      </c>
      <c r="L18" s="105" t="str">
        <f t="shared" si="5"/>
        <v>Bajo</v>
      </c>
      <c r="M18" s="105" t="str">
        <f t="shared" si="0"/>
        <v>No requiere Plan de Acción</v>
      </c>
      <c r="N18" s="105" t="str">
        <f t="shared" si="1"/>
        <v>Aceptar</v>
      </c>
      <c r="O18" s="233"/>
      <c r="P18" s="105" t="str">
        <f t="shared" si="2"/>
        <v>Aceptar</v>
      </c>
      <c r="Q18" s="339" t="s">
        <v>264</v>
      </c>
      <c r="R18" s="341" t="s">
        <v>341</v>
      </c>
      <c r="S18" s="340">
        <v>44927</v>
      </c>
      <c r="T18" s="340">
        <v>45291</v>
      </c>
      <c r="U18" s="233" t="s">
        <v>382</v>
      </c>
      <c r="V18" s="233" t="s">
        <v>397</v>
      </c>
      <c r="W18" s="233"/>
      <c r="X18" s="233"/>
      <c r="Y18" s="233"/>
      <c r="Z18" s="233" t="s">
        <v>127</v>
      </c>
      <c r="AA18" s="107"/>
      <c r="AB18" s="107"/>
      <c r="AE18" s="126"/>
      <c r="AF18" s="112" t="s">
        <v>5</v>
      </c>
      <c r="AG18" s="100" t="s">
        <v>260</v>
      </c>
      <c r="AH18" s="100" t="s">
        <v>159</v>
      </c>
      <c r="AI18" s="126"/>
      <c r="AJ18" s="338" t="s">
        <v>110</v>
      </c>
      <c r="AK18" s="126"/>
      <c r="AL18" s="126"/>
      <c r="AM18" s="126"/>
      <c r="AN18" s="126"/>
      <c r="AO18" s="103"/>
      <c r="AP18" s="103"/>
      <c r="AQ18" s="127"/>
      <c r="AR18" s="127"/>
      <c r="AS18" s="127"/>
      <c r="AT18" s="127"/>
      <c r="AU18" s="127"/>
      <c r="AV18" s="127"/>
      <c r="AW18" s="103"/>
      <c r="AX18" s="103"/>
    </row>
    <row r="19" spans="1:50" ht="63.75" x14ac:dyDescent="0.2">
      <c r="A19" s="104" t="str">
        <f>'2 CONTEXTO E IDENTIFICACIÓN'!A19</f>
        <v>M2 - R1</v>
      </c>
      <c r="B19" s="105" t="str">
        <f>+'2 CONTEXTO E IDENTIFICACIÓN'!E19</f>
        <v>Posibilidad de pérdida Reputacional por equipos sin calibración,  debido a inexistencia de contrato de calibración, equipos de terceros no informado, caída e ingreso de equipo no informada, equipos no encontrados en el servicio</v>
      </c>
      <c r="C19" s="141">
        <f>+'3 PROBABIL E IMPACTO INHERENTE'!E19</f>
        <v>0.2</v>
      </c>
      <c r="D19" s="141">
        <f>+'3 PROBABIL E IMPACTO INHERENTE'!M19</f>
        <v>0.2</v>
      </c>
      <c r="E19" s="136" t="str">
        <f>+'4 MAPA CALOR INHERENTE'!C19</f>
        <v>Muy Baja</v>
      </c>
      <c r="F19" s="136" t="str">
        <f>+'4 MAPA CALOR INHERENTE'!D19</f>
        <v>Leve</v>
      </c>
      <c r="G19" s="105" t="str">
        <f>+'4 MAPA CALOR INHERENTE'!E19</f>
        <v>Bajo</v>
      </c>
      <c r="H19" s="135">
        <f>+'5 VALORACIÓN DEL CONTROL'!S51</f>
        <v>0.12</v>
      </c>
      <c r="I19" s="106">
        <f>+'5 VALORACIÓN DEL CONTROL'!T51</f>
        <v>0.2</v>
      </c>
      <c r="J19" s="136" t="str">
        <f t="shared" si="3"/>
        <v>Muy Baja</v>
      </c>
      <c r="K19" s="136" t="str">
        <f t="shared" si="4"/>
        <v>Leve</v>
      </c>
      <c r="L19" s="105" t="str">
        <f t="shared" si="5"/>
        <v>Bajo</v>
      </c>
      <c r="M19" s="105" t="str">
        <f t="shared" si="0"/>
        <v>No requiere Plan de Acción</v>
      </c>
      <c r="N19" s="105" t="str">
        <f t="shared" si="1"/>
        <v>Aceptar</v>
      </c>
      <c r="O19" s="233"/>
      <c r="P19" s="105" t="str">
        <f t="shared" si="2"/>
        <v>Aceptar</v>
      </c>
      <c r="Q19" s="339" t="s">
        <v>264</v>
      </c>
      <c r="R19" s="341" t="s">
        <v>341</v>
      </c>
      <c r="S19" s="340">
        <v>44927</v>
      </c>
      <c r="T19" s="340">
        <v>45291</v>
      </c>
      <c r="U19" s="233" t="s">
        <v>383</v>
      </c>
      <c r="V19" s="233" t="s">
        <v>398</v>
      </c>
      <c r="W19" s="233"/>
      <c r="X19" s="233"/>
      <c r="Y19" s="233"/>
      <c r="Z19" s="233" t="s">
        <v>127</v>
      </c>
      <c r="AA19" s="107"/>
      <c r="AB19" s="107"/>
      <c r="AE19" s="126"/>
      <c r="AF19" s="116" t="s">
        <v>66</v>
      </c>
      <c r="AG19" s="100" t="s">
        <v>109</v>
      </c>
      <c r="AH19" s="100" t="s">
        <v>160</v>
      </c>
      <c r="AM19" s="126"/>
      <c r="AN19" s="126"/>
      <c r="AO19" s="103"/>
      <c r="AP19" s="103"/>
      <c r="AQ19" s="103"/>
      <c r="AR19" s="111"/>
      <c r="AS19" s="111"/>
      <c r="AT19" s="111"/>
      <c r="AU19" s="111"/>
      <c r="AV19" s="111"/>
      <c r="AW19" s="103"/>
      <c r="AX19" s="103"/>
    </row>
    <row r="20" spans="1:50" ht="51" x14ac:dyDescent="0.2">
      <c r="A20" s="104" t="str">
        <f>'2 CONTEXTO E IDENTIFICACIÓN'!A20</f>
        <v>M2 - R2</v>
      </c>
      <c r="B20" s="105" t="str">
        <f>+'2 CONTEXTO E IDENTIFICACIÓN'!E20</f>
        <v>Posibilidad de pérdida Económica y Reputacional por uso de equipos sin cumplimiento de decreto 4725 de 2005, debido a contratación con incumplimiento de ley, equipos de terceros, comodatos.</v>
      </c>
      <c r="C20" s="141">
        <f>+'3 PROBABIL E IMPACTO INHERENTE'!E20</f>
        <v>0.6</v>
      </c>
      <c r="D20" s="141">
        <f>+'3 PROBABIL E IMPACTO INHERENTE'!M20</f>
        <v>0.2</v>
      </c>
      <c r="E20" s="136" t="str">
        <f>+'4 MAPA CALOR INHERENTE'!C20</f>
        <v>Media</v>
      </c>
      <c r="F20" s="136" t="str">
        <f>+'4 MAPA CALOR INHERENTE'!D20</f>
        <v>Leve</v>
      </c>
      <c r="G20" s="105" t="str">
        <f>+'4 MAPA CALOR INHERENTE'!E20</f>
        <v>Moderado</v>
      </c>
      <c r="H20" s="135">
        <f>+'5 VALORACIÓN DEL CONTROL'!S55</f>
        <v>0.36</v>
      </c>
      <c r="I20" s="106">
        <f>+'5 VALORACIÓN DEL CONTROL'!T55</f>
        <v>0.2</v>
      </c>
      <c r="J20" s="136" t="str">
        <f t="shared" si="3"/>
        <v>Baja</v>
      </c>
      <c r="K20" s="136" t="str">
        <f t="shared" si="4"/>
        <v>Leve</v>
      </c>
      <c r="L20" s="105" t="str">
        <f t="shared" si="5"/>
        <v>Bajo</v>
      </c>
      <c r="M20" s="105" t="str">
        <f t="shared" si="0"/>
        <v>No requiere Plan de Acción</v>
      </c>
      <c r="N20" s="105" t="str">
        <f t="shared" si="1"/>
        <v>Aceptar</v>
      </c>
      <c r="O20" s="233"/>
      <c r="P20" s="105" t="str">
        <f t="shared" si="2"/>
        <v>Aceptar</v>
      </c>
      <c r="Q20" s="339" t="s">
        <v>264</v>
      </c>
      <c r="R20" s="341" t="s">
        <v>341</v>
      </c>
      <c r="S20" s="340">
        <v>44927</v>
      </c>
      <c r="T20" s="340">
        <v>45291</v>
      </c>
      <c r="U20" s="233" t="s">
        <v>384</v>
      </c>
      <c r="V20" s="233" t="s">
        <v>399</v>
      </c>
      <c r="W20" s="233"/>
      <c r="X20" s="233"/>
      <c r="Y20" s="233"/>
      <c r="Z20" s="233" t="s">
        <v>127</v>
      </c>
      <c r="AA20" s="107"/>
      <c r="AB20" s="107"/>
      <c r="AC20" s="128"/>
      <c r="AD20" s="128"/>
      <c r="AE20" s="126"/>
      <c r="AF20" s="209"/>
      <c r="AM20" s="126"/>
      <c r="AN20" s="126"/>
      <c r="AO20" s="103"/>
      <c r="AP20" s="103"/>
      <c r="AQ20" s="103"/>
      <c r="AR20" s="111"/>
      <c r="AS20" s="111"/>
      <c r="AT20" s="111"/>
      <c r="AU20" s="111"/>
      <c r="AV20" s="111"/>
      <c r="AW20" s="103"/>
      <c r="AX20" s="103"/>
    </row>
    <row r="21" spans="1:50" ht="76.5" x14ac:dyDescent="0.2">
      <c r="A21" s="104" t="str">
        <f>'2 CONTEXTO E IDENTIFICACIÓN'!A21</f>
        <v>M2 - R3</v>
      </c>
      <c r="B21" s="105" t="str">
        <f>+'2 CONTEXTO E IDENTIFICACIÓN'!E21</f>
        <v>Posibilidad de pérdida Reputacional por inexistencia de insumos para despacho en áreas administrativas y asistenciales, debido a incremento de la demanda, ausencia de planeación en áreas y legalización inoportuna de contratos para el ingreso de mercancía a almacén y el trámite de despachos a las áreas</v>
      </c>
      <c r="C21" s="141">
        <f>+'3 PROBABIL E IMPACTO INHERENTE'!E21</f>
        <v>0.6</v>
      </c>
      <c r="D21" s="141">
        <f>+'3 PROBABIL E IMPACTO INHERENTE'!M21</f>
        <v>0.6</v>
      </c>
      <c r="E21" s="136" t="str">
        <f>+'4 MAPA CALOR INHERENTE'!C21</f>
        <v>Media</v>
      </c>
      <c r="F21" s="136" t="str">
        <f>+'4 MAPA CALOR INHERENTE'!D21</f>
        <v>Moderado</v>
      </c>
      <c r="G21" s="105" t="str">
        <f>+'4 MAPA CALOR INHERENTE'!E21</f>
        <v>Moderado</v>
      </c>
      <c r="H21" s="135">
        <f>+'5 VALORACIÓN DEL CONTROL'!S59</f>
        <v>0.36</v>
      </c>
      <c r="I21" s="106">
        <f>+'5 VALORACIÓN DEL CONTROL'!T59</f>
        <v>0.6</v>
      </c>
      <c r="J21" s="136" t="str">
        <f t="shared" si="3"/>
        <v>Baja</v>
      </c>
      <c r="K21" s="136" t="str">
        <f t="shared" si="4"/>
        <v>Moderado</v>
      </c>
      <c r="L21" s="105" t="str">
        <f t="shared" si="5"/>
        <v>Moderado</v>
      </c>
      <c r="M21" s="105" t="str">
        <f t="shared" si="0"/>
        <v>Requiere Plan de Acción</v>
      </c>
      <c r="N21" s="105" t="str">
        <f t="shared" si="1"/>
        <v>Reducir_mitigar_Transferir_Evitar</v>
      </c>
      <c r="O21" s="233"/>
      <c r="P21" s="105">
        <f t="shared" si="2"/>
        <v>0</v>
      </c>
      <c r="Q21" s="339" t="s">
        <v>264</v>
      </c>
      <c r="R21" s="341" t="s">
        <v>341</v>
      </c>
      <c r="S21" s="340">
        <v>44927</v>
      </c>
      <c r="T21" s="340">
        <v>45291</v>
      </c>
      <c r="U21" s="233" t="s">
        <v>385</v>
      </c>
      <c r="V21" s="233" t="s">
        <v>402</v>
      </c>
      <c r="W21" s="233"/>
      <c r="X21" s="233"/>
      <c r="Y21" s="233"/>
      <c r="Z21" s="233" t="s">
        <v>127</v>
      </c>
      <c r="AA21" s="107"/>
      <c r="AB21" s="107"/>
      <c r="AC21" s="128"/>
      <c r="AD21" s="128"/>
      <c r="AE21" s="129"/>
      <c r="AM21" s="126"/>
      <c r="AN21" s="126"/>
      <c r="AO21" s="103"/>
      <c r="AP21" s="124"/>
      <c r="AQ21" s="124"/>
      <c r="AR21" s="124"/>
      <c r="AS21" s="124"/>
      <c r="AT21" s="124"/>
      <c r="AU21" s="124"/>
      <c r="AV21" s="111"/>
      <c r="AW21" s="103"/>
      <c r="AX21" s="103"/>
    </row>
    <row r="22" spans="1:50" ht="76.5" x14ac:dyDescent="0.2">
      <c r="A22" s="104" t="str">
        <f>'2 CONTEXTO E IDENTIFICACIÓN'!A22</f>
        <v>M2 - R4</v>
      </c>
      <c r="B22" s="105" t="str">
        <f>+'2 CONTEXTO E IDENTIFICACIÓN'!E22</f>
        <v>Posibilidad de pérdida Reputacional por ingreso de bienes sin notificación a almacén, debido a salto del debido proceso, debilidades en la interrelación de procesos, desconocimiento de procedimientos internos, fallas en el control y supervisión de los contratos y órdenes de compra</v>
      </c>
      <c r="C22" s="141">
        <f>+'3 PROBABIL E IMPACTO INHERENTE'!E22</f>
        <v>0.6</v>
      </c>
      <c r="D22" s="141">
        <f>+'3 PROBABIL E IMPACTO INHERENTE'!M22</f>
        <v>0.6</v>
      </c>
      <c r="E22" s="136" t="str">
        <f>+'4 MAPA CALOR INHERENTE'!C22</f>
        <v>Media</v>
      </c>
      <c r="F22" s="136" t="str">
        <f>+'4 MAPA CALOR INHERENTE'!D22</f>
        <v>Moderado</v>
      </c>
      <c r="G22" s="105" t="str">
        <f>+'4 MAPA CALOR INHERENTE'!E22</f>
        <v>Moderado</v>
      </c>
      <c r="H22" s="135">
        <f>+'5 VALORACIÓN DEL CONTROL'!S63</f>
        <v>0.36</v>
      </c>
      <c r="I22" s="106">
        <f>+'5 VALORACIÓN DEL CONTROL'!T63</f>
        <v>0.6</v>
      </c>
      <c r="J22" s="136" t="str">
        <f t="shared" si="3"/>
        <v>Baja</v>
      </c>
      <c r="K22" s="136" t="str">
        <f t="shared" si="4"/>
        <v>Moderado</v>
      </c>
      <c r="L22" s="105" t="str">
        <f t="shared" si="5"/>
        <v>Moderado</v>
      </c>
      <c r="M22" s="105" t="str">
        <f t="shared" si="0"/>
        <v>Requiere Plan de Acción</v>
      </c>
      <c r="N22" s="105" t="str">
        <f t="shared" si="1"/>
        <v>Reducir_mitigar_Transferir_Evitar</v>
      </c>
      <c r="O22" s="233"/>
      <c r="P22" s="105">
        <f t="shared" si="2"/>
        <v>0</v>
      </c>
      <c r="Q22" s="339" t="s">
        <v>264</v>
      </c>
      <c r="R22" s="341" t="s">
        <v>341</v>
      </c>
      <c r="S22" s="340">
        <v>44927</v>
      </c>
      <c r="T22" s="340">
        <v>45291</v>
      </c>
      <c r="U22" s="233" t="s">
        <v>386</v>
      </c>
      <c r="V22" s="233" t="s">
        <v>403</v>
      </c>
      <c r="W22" s="233"/>
      <c r="X22" s="233"/>
      <c r="Y22" s="233"/>
      <c r="Z22" s="233" t="s">
        <v>127</v>
      </c>
      <c r="AA22" s="107"/>
      <c r="AB22" s="107"/>
      <c r="AC22" s="128"/>
      <c r="AD22" s="128"/>
      <c r="AO22" s="103"/>
      <c r="AP22" s="130"/>
      <c r="AQ22" s="130"/>
      <c r="AR22" s="130"/>
      <c r="AS22" s="130"/>
      <c r="AT22" s="130"/>
      <c r="AU22" s="130"/>
      <c r="AV22" s="111"/>
      <c r="AW22" s="103"/>
      <c r="AX22" s="103"/>
    </row>
    <row r="23" spans="1:50" ht="63.75" x14ac:dyDescent="0.2">
      <c r="A23" s="104" t="str">
        <f>'2 CONTEXTO E IDENTIFICACIÓN'!A23</f>
        <v>M2 - R5</v>
      </c>
      <c r="B23" s="105" t="str">
        <f>+'2 CONTEXTO E IDENTIFICACIÓN'!E23</f>
        <v>Posibilidad de pérdida Reputacional por ausencia de espacio físico adecuado para el almacenamiento de mercancía, debido a improvisación de espacios extras para almacenito (Bunquer) y ausencia de espacio adecuado para recepción y adecuación e instalación de equipos.</v>
      </c>
      <c r="C23" s="141">
        <f>+'3 PROBABIL E IMPACTO INHERENTE'!E23</f>
        <v>0.6</v>
      </c>
      <c r="D23" s="141">
        <f>+'3 PROBABIL E IMPACTO INHERENTE'!M23</f>
        <v>0.2</v>
      </c>
      <c r="E23" s="136" t="str">
        <f>+'4 MAPA CALOR INHERENTE'!C23</f>
        <v>Media</v>
      </c>
      <c r="F23" s="136" t="str">
        <f>+'4 MAPA CALOR INHERENTE'!D23</f>
        <v>Leve</v>
      </c>
      <c r="G23" s="105" t="str">
        <f>+'4 MAPA CALOR INHERENTE'!E23</f>
        <v>Moderado</v>
      </c>
      <c r="H23" s="135">
        <f>+'5 VALORACIÓN DEL CONTROL'!S67</f>
        <v>0.36</v>
      </c>
      <c r="I23" s="106">
        <f>+'5 VALORACIÓN DEL CONTROL'!T67</f>
        <v>0.2</v>
      </c>
      <c r="J23" s="136" t="str">
        <f t="shared" si="3"/>
        <v>Baja</v>
      </c>
      <c r="K23" s="136" t="str">
        <f t="shared" si="4"/>
        <v>Leve</v>
      </c>
      <c r="L23" s="105" t="str">
        <f t="shared" si="5"/>
        <v>Bajo</v>
      </c>
      <c r="M23" s="105" t="str">
        <f t="shared" si="0"/>
        <v>No requiere Plan de Acción</v>
      </c>
      <c r="N23" s="105" t="str">
        <f t="shared" si="1"/>
        <v>Aceptar</v>
      </c>
      <c r="O23" s="233"/>
      <c r="P23" s="105" t="str">
        <f t="shared" si="2"/>
        <v>Aceptar</v>
      </c>
      <c r="Q23" s="339" t="s">
        <v>264</v>
      </c>
      <c r="R23" s="341" t="s">
        <v>341</v>
      </c>
      <c r="S23" s="340">
        <v>44927</v>
      </c>
      <c r="T23" s="340">
        <v>45291</v>
      </c>
      <c r="U23" s="233" t="s">
        <v>387</v>
      </c>
      <c r="V23" s="233" t="s">
        <v>404</v>
      </c>
      <c r="W23" s="233"/>
      <c r="X23" s="233"/>
      <c r="Y23" s="233"/>
      <c r="Z23" s="233" t="s">
        <v>127</v>
      </c>
      <c r="AA23" s="107"/>
      <c r="AB23" s="107"/>
      <c r="AC23" s="128"/>
      <c r="AD23" s="128"/>
      <c r="AO23" s="103"/>
      <c r="AP23" s="124"/>
      <c r="AQ23" s="124"/>
      <c r="AR23" s="124"/>
      <c r="AS23" s="124"/>
      <c r="AT23" s="124"/>
      <c r="AU23" s="124"/>
      <c r="AV23" s="111"/>
      <c r="AW23" s="103"/>
      <c r="AX23" s="103"/>
    </row>
    <row r="24" spans="1:50" ht="76.5" x14ac:dyDescent="0.2">
      <c r="A24" s="104" t="str">
        <f>'2 CONTEXTO E IDENTIFICACIÓN'!A24</f>
        <v>M2 - R6</v>
      </c>
      <c r="B24" s="105" t="str">
        <f>+'2 CONTEXTO E IDENTIFICACIÓN'!E24</f>
        <v>Posibilidad de pérdida Reputacional por ingreso de bienes posterior a la terminación de contrato, debido a sobre carga laboral y asignación de muchas supervisiones, deficiente supervisión al no detectarlo y solicitar prorroga de contrato, asignación de supervisión pero no entrega de documento por parte de contratación</v>
      </c>
      <c r="C24" s="141">
        <f>+'3 PROBABIL E IMPACTO INHERENTE'!E24</f>
        <v>0.2</v>
      </c>
      <c r="D24" s="141">
        <f>+'3 PROBABIL E IMPACTO INHERENTE'!M24</f>
        <v>0.4</v>
      </c>
      <c r="E24" s="136" t="str">
        <f>+'4 MAPA CALOR INHERENTE'!C24</f>
        <v>Muy Baja</v>
      </c>
      <c r="F24" s="136" t="str">
        <f>+'4 MAPA CALOR INHERENTE'!D24</f>
        <v>Menor</v>
      </c>
      <c r="G24" s="105" t="str">
        <f>+'4 MAPA CALOR INHERENTE'!E24</f>
        <v>Bajo</v>
      </c>
      <c r="H24" s="135">
        <f>+'5 VALORACIÓN DEL CONTROL'!S71</f>
        <v>0.12</v>
      </c>
      <c r="I24" s="106">
        <f>+'5 VALORACIÓN DEL CONTROL'!T71</f>
        <v>0.4</v>
      </c>
      <c r="J24" s="136" t="str">
        <f t="shared" si="3"/>
        <v>Muy Baja</v>
      </c>
      <c r="K24" s="136" t="str">
        <f t="shared" si="4"/>
        <v>Menor</v>
      </c>
      <c r="L24" s="105" t="str">
        <f t="shared" si="5"/>
        <v>Bajo</v>
      </c>
      <c r="M24" s="105" t="str">
        <f t="shared" si="0"/>
        <v>No requiere Plan de Acción</v>
      </c>
      <c r="N24" s="105" t="str">
        <f t="shared" si="1"/>
        <v>Aceptar</v>
      </c>
      <c r="O24" s="233"/>
      <c r="P24" s="105" t="str">
        <f t="shared" si="2"/>
        <v>Aceptar</v>
      </c>
      <c r="Q24" s="339" t="s">
        <v>264</v>
      </c>
      <c r="R24" s="341" t="s">
        <v>341</v>
      </c>
      <c r="S24" s="340">
        <v>44927</v>
      </c>
      <c r="T24" s="340">
        <v>45291</v>
      </c>
      <c r="U24" s="233" t="s">
        <v>388</v>
      </c>
      <c r="V24" s="233" t="s">
        <v>400</v>
      </c>
      <c r="W24" s="233"/>
      <c r="X24" s="233"/>
      <c r="Y24" s="233"/>
      <c r="Z24" s="233" t="s">
        <v>127</v>
      </c>
      <c r="AA24" s="107"/>
      <c r="AB24" s="107"/>
      <c r="AO24" s="103"/>
      <c r="AP24" s="124"/>
      <c r="AQ24" s="124"/>
      <c r="AR24" s="124"/>
      <c r="AS24" s="124"/>
      <c r="AT24" s="124"/>
      <c r="AU24" s="124"/>
      <c r="AV24" s="111"/>
      <c r="AW24" s="103"/>
      <c r="AX24" s="103"/>
    </row>
    <row r="25" spans="1:50" ht="229.5" x14ac:dyDescent="0.25">
      <c r="A25" s="104" t="str">
        <f>'2 CONTEXTO E IDENTIFICACIÓN'!A25</f>
        <v>M2 - R7</v>
      </c>
      <c r="B25" s="105" t="str">
        <f>+'2 CONTEXTO E IDENTIFICACIÓN'!E25</f>
        <v>Posibilidad de pérdida Económica y Reputacional por incumplimiento de normatividad ambiental aplicable a la organización, debido a desconocimiento de la normatividad ambiental aplicable a la organización, falta de recursos para cumplimiento a las exigencias ambientales.</v>
      </c>
      <c r="C25" s="141">
        <f>+'3 PROBABIL E IMPACTO INHERENTE'!E25</f>
        <v>0.8</v>
      </c>
      <c r="D25" s="141">
        <f>+'3 PROBABIL E IMPACTO INHERENTE'!M25</f>
        <v>1</v>
      </c>
      <c r="E25" s="136" t="str">
        <f>+'4 MAPA CALOR INHERENTE'!C25</f>
        <v>Alta</v>
      </c>
      <c r="F25" s="136" t="str">
        <f>+'4 MAPA CALOR INHERENTE'!D25</f>
        <v>Catastrófico</v>
      </c>
      <c r="G25" s="105" t="str">
        <f>+'4 MAPA CALOR INHERENTE'!E25</f>
        <v>Extremo</v>
      </c>
      <c r="H25" s="135">
        <f>+'5 VALORACIÓN DEL CONTROL'!S75</f>
        <v>0.48</v>
      </c>
      <c r="I25" s="106">
        <f>+'5 VALORACIÓN DEL CONTROL'!T75</f>
        <v>1</v>
      </c>
      <c r="J25" s="136" t="str">
        <f t="shared" si="3"/>
        <v>Media</v>
      </c>
      <c r="K25" s="136" t="str">
        <f t="shared" si="4"/>
        <v>Catastrófico</v>
      </c>
      <c r="L25" s="105" t="str">
        <f t="shared" si="5"/>
        <v>Extremo</v>
      </c>
      <c r="M25" s="105" t="str">
        <f t="shared" si="0"/>
        <v>Requiere Plan de Acción</v>
      </c>
      <c r="N25" s="105" t="str">
        <f t="shared" si="1"/>
        <v>Reducir_mitigar_Transferir_Evitar</v>
      </c>
      <c r="O25" s="233"/>
      <c r="P25" s="105">
        <f t="shared" si="2"/>
        <v>0</v>
      </c>
      <c r="Q25" s="342" t="s">
        <v>363</v>
      </c>
      <c r="R25" s="341" t="s">
        <v>341</v>
      </c>
      <c r="S25" s="340">
        <v>44927</v>
      </c>
      <c r="T25" s="340">
        <v>45291</v>
      </c>
      <c r="U25" s="233" t="s">
        <v>389</v>
      </c>
      <c r="V25" s="233" t="s">
        <v>401</v>
      </c>
      <c r="W25" s="233"/>
      <c r="X25" s="233"/>
      <c r="Y25" s="233"/>
      <c r="Z25" s="233" t="s">
        <v>127</v>
      </c>
      <c r="AA25" s="107"/>
      <c r="AB25" s="107"/>
    </row>
    <row r="26" spans="1:50" x14ac:dyDescent="0.25">
      <c r="A26" s="104">
        <f>'2 CONTEXTO E IDENTIFICACIÓN'!A26</f>
        <v>0</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f>'2 CONTEXTO E IDENTIFICACIÓN'!A27</f>
        <v>0</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f>'2 CONTEXTO E IDENTIFICACIÓN'!A28</f>
        <v>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x14ac:dyDescent="0.25">
      <c r="E33" s="137"/>
      <c r="F33" s="137"/>
      <c r="H33" s="92"/>
      <c r="J33" s="137"/>
      <c r="K33" s="137"/>
      <c r="S33" s="142"/>
      <c r="T33" s="142"/>
      <c r="AM33" s="92"/>
      <c r="AN33" s="92"/>
      <c r="AO33" s="92"/>
      <c r="AP33" s="92"/>
      <c r="AQ33" s="92"/>
    </row>
    <row r="34" spans="5:43" s="87" customFormat="1" x14ac:dyDescent="0.25">
      <c r="E34" s="137"/>
      <c r="F34" s="137"/>
      <c r="H34" s="92"/>
      <c r="J34" s="137"/>
      <c r="K34" s="137"/>
      <c r="S34" s="142"/>
      <c r="T34" s="142"/>
      <c r="AM34" s="92"/>
      <c r="AN34" s="92"/>
      <c r="AO34" s="92"/>
      <c r="AP34" s="92"/>
      <c r="AQ34" s="92"/>
    </row>
    <row r="35" spans="5:43" s="87" customForma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8" t="s">
        <v>261</v>
      </c>
      <c r="B1" s="478"/>
      <c r="E1" s="477" t="s">
        <v>115</v>
      </c>
      <c r="F1" s="477"/>
      <c r="G1" s="477"/>
      <c r="H1" s="477"/>
    </row>
    <row r="2" spans="1:22" ht="48.95" customHeight="1" x14ac:dyDescent="0.2">
      <c r="B2" s="170" t="s">
        <v>31</v>
      </c>
      <c r="C2" s="170"/>
      <c r="E2" s="476" t="s">
        <v>85</v>
      </c>
      <c r="F2" s="476"/>
      <c r="G2" s="476"/>
      <c r="H2" s="476"/>
      <c r="I2" s="476"/>
      <c r="K2" s="476" t="s">
        <v>76</v>
      </c>
      <c r="L2" s="476"/>
      <c r="M2" s="476"/>
      <c r="O2" s="476" t="s">
        <v>94</v>
      </c>
      <c r="P2" s="476"/>
      <c r="R2" s="156" t="s">
        <v>105</v>
      </c>
      <c r="T2" s="156" t="s">
        <v>136</v>
      </c>
      <c r="V2" s="95" t="s">
        <v>112</v>
      </c>
    </row>
    <row r="3" spans="1:22" ht="29.25" thickBot="1" x14ac:dyDescent="0.25">
      <c r="A3" s="157" t="s">
        <v>8</v>
      </c>
      <c r="B3" s="170" t="s">
        <v>8</v>
      </c>
      <c r="C3" s="170" t="s">
        <v>31</v>
      </c>
      <c r="E3" s="158" t="s">
        <v>70</v>
      </c>
      <c r="F3" s="158" t="s">
        <v>71</v>
      </c>
      <c r="H3" s="158" t="s">
        <v>72</v>
      </c>
      <c r="I3" s="158" t="s">
        <v>73</v>
      </c>
      <c r="K3" s="156" t="s">
        <v>77</v>
      </c>
      <c r="L3" s="156" t="s">
        <v>3</v>
      </c>
      <c r="M3" s="156" t="s">
        <v>82</v>
      </c>
      <c r="O3" s="162" t="s">
        <v>70</v>
      </c>
      <c r="P3" s="162" t="s">
        <v>184</v>
      </c>
      <c r="R3" s="157" t="s">
        <v>106</v>
      </c>
      <c r="T3" s="18" t="s">
        <v>120</v>
      </c>
      <c r="V3" s="72" t="s">
        <v>125</v>
      </c>
    </row>
    <row r="4" spans="1:22" ht="28.5" x14ac:dyDescent="0.2">
      <c r="A4" s="169" t="s">
        <v>140</v>
      </c>
      <c r="B4" s="172" t="s">
        <v>140</v>
      </c>
      <c r="C4" s="184" t="s">
        <v>116</v>
      </c>
      <c r="E4" s="157" t="s">
        <v>86</v>
      </c>
      <c r="F4" s="159">
        <v>0.25</v>
      </c>
      <c r="H4" s="157" t="s">
        <v>74</v>
      </c>
      <c r="I4" s="159">
        <v>0.25</v>
      </c>
      <c r="K4" s="157" t="s">
        <v>78</v>
      </c>
      <c r="L4" s="157" t="s">
        <v>80</v>
      </c>
      <c r="M4" s="157" t="s">
        <v>83</v>
      </c>
      <c r="O4" s="157" t="s">
        <v>86</v>
      </c>
      <c r="P4" s="208" t="s">
        <v>34</v>
      </c>
      <c r="R4" s="157" t="s">
        <v>107</v>
      </c>
      <c r="T4" s="18" t="s">
        <v>121</v>
      </c>
      <c r="V4" s="72" t="s">
        <v>127</v>
      </c>
    </row>
    <row r="5" spans="1:22" ht="29.25" thickBot="1" x14ac:dyDescent="0.25">
      <c r="A5" s="169" t="s">
        <v>141</v>
      </c>
      <c r="B5" s="176"/>
      <c r="C5" s="185"/>
      <c r="E5" s="157" t="s">
        <v>87</v>
      </c>
      <c r="F5" s="159">
        <v>0.15</v>
      </c>
      <c r="H5" s="157" t="s">
        <v>75</v>
      </c>
      <c r="I5" s="159">
        <v>0.15</v>
      </c>
      <c r="K5" s="157" t="s">
        <v>79</v>
      </c>
      <c r="L5" s="157" t="s">
        <v>81</v>
      </c>
      <c r="M5" s="157" t="s">
        <v>84</v>
      </c>
      <c r="O5" s="157" t="s">
        <v>87</v>
      </c>
      <c r="P5" s="208" t="s">
        <v>34</v>
      </c>
      <c r="R5" s="157" t="s">
        <v>108</v>
      </c>
      <c r="T5" s="18" t="s">
        <v>122</v>
      </c>
      <c r="V5" s="72" t="s">
        <v>126</v>
      </c>
    </row>
    <row r="6" spans="1:22" ht="28.5" x14ac:dyDescent="0.2">
      <c r="A6" s="169" t="s">
        <v>142</v>
      </c>
      <c r="B6" s="178" t="s">
        <v>141</v>
      </c>
      <c r="C6" s="186" t="s">
        <v>123</v>
      </c>
      <c r="E6" s="157" t="s">
        <v>88</v>
      </c>
      <c r="F6" s="159">
        <v>0.1</v>
      </c>
      <c r="H6" s="157"/>
      <c r="I6" s="157"/>
      <c r="K6" s="157"/>
      <c r="L6" s="157"/>
      <c r="M6" s="157"/>
      <c r="O6" s="157" t="s">
        <v>88</v>
      </c>
      <c r="P6" s="208" t="s">
        <v>67</v>
      </c>
      <c r="R6" s="157" t="s">
        <v>109</v>
      </c>
      <c r="T6" s="18" t="s">
        <v>247</v>
      </c>
      <c r="V6" s="157"/>
    </row>
    <row r="7" spans="1:22" ht="13.5" thickBot="1" x14ac:dyDescent="0.25">
      <c r="A7" s="169" t="s">
        <v>143</v>
      </c>
      <c r="B7" s="176"/>
      <c r="C7" s="185"/>
      <c r="E7" s="157"/>
      <c r="F7" s="159"/>
      <c r="O7" s="160"/>
      <c r="R7" s="157" t="s">
        <v>110</v>
      </c>
    </row>
    <row r="8" spans="1:22" x14ac:dyDescent="0.2">
      <c r="A8" s="169" t="s">
        <v>144</v>
      </c>
      <c r="B8" s="178" t="s">
        <v>142</v>
      </c>
      <c r="C8" s="186" t="s">
        <v>57</v>
      </c>
      <c r="R8" s="157"/>
    </row>
    <row r="9" spans="1:22" ht="26.25" thickBot="1" x14ac:dyDescent="0.25">
      <c r="A9" s="169" t="s">
        <v>145</v>
      </c>
      <c r="B9" s="180"/>
      <c r="C9" s="185"/>
    </row>
    <row r="10" spans="1:22" x14ac:dyDescent="0.2">
      <c r="A10" s="169" t="s">
        <v>146</v>
      </c>
      <c r="B10" s="178" t="s">
        <v>143</v>
      </c>
      <c r="C10" s="186" t="s">
        <v>117</v>
      </c>
    </row>
    <row r="11" spans="1:22" ht="14.1" customHeight="1" thickBot="1" x14ac:dyDescent="0.25">
      <c r="A11" s="171"/>
      <c r="B11" s="176"/>
      <c r="C11" s="185"/>
    </row>
    <row r="12" spans="1:22" ht="14.1" customHeight="1" x14ac:dyDescent="0.2">
      <c r="B12" s="178" t="s">
        <v>144</v>
      </c>
      <c r="C12" s="179" t="s">
        <v>116</v>
      </c>
    </row>
    <row r="13" spans="1:22" ht="14.1" customHeight="1" x14ac:dyDescent="0.2">
      <c r="B13" s="175"/>
      <c r="C13" s="174" t="s">
        <v>123</v>
      </c>
    </row>
    <row r="14" spans="1:22" ht="14.1" customHeight="1" x14ac:dyDescent="0.2">
      <c r="B14" s="173"/>
      <c r="C14" s="174" t="s">
        <v>57</v>
      </c>
    </row>
    <row r="15" spans="1:22" ht="14.1" customHeight="1" x14ac:dyDescent="0.2">
      <c r="B15" s="173"/>
      <c r="C15" s="174" t="s">
        <v>117</v>
      </c>
    </row>
    <row r="16" spans="1:22" ht="14.1" customHeight="1" x14ac:dyDescent="0.2">
      <c r="B16" s="173"/>
      <c r="C16" s="174" t="s">
        <v>29</v>
      </c>
    </row>
    <row r="17" spans="2:3" ht="14.1" customHeight="1" thickBot="1" x14ac:dyDescent="0.25">
      <c r="B17" s="176"/>
      <c r="C17" s="177"/>
    </row>
    <row r="18" spans="2:3" ht="25.5" x14ac:dyDescent="0.2">
      <c r="B18" s="178" t="s">
        <v>145</v>
      </c>
      <c r="C18" s="179" t="s">
        <v>116</v>
      </c>
    </row>
    <row r="19" spans="2:3" ht="14.1" customHeight="1" x14ac:dyDescent="0.2">
      <c r="B19" s="173"/>
      <c r="C19" s="174" t="s">
        <v>123</v>
      </c>
    </row>
    <row r="20" spans="2:3" ht="14.1" customHeight="1" x14ac:dyDescent="0.2">
      <c r="B20" s="173"/>
      <c r="C20" s="174" t="s">
        <v>57</v>
      </c>
    </row>
    <row r="21" spans="2:3" ht="14.1" customHeight="1" x14ac:dyDescent="0.2">
      <c r="B21" s="173"/>
      <c r="C21" s="174" t="s">
        <v>117</v>
      </c>
    </row>
    <row r="22" spans="2:3" ht="14.1" customHeight="1" x14ac:dyDescent="0.2">
      <c r="B22" s="173"/>
      <c r="C22" s="174" t="s">
        <v>29</v>
      </c>
    </row>
    <row r="23" spans="2:3" ht="14.1" customHeight="1" thickBot="1" x14ac:dyDescent="0.25">
      <c r="B23" s="180"/>
      <c r="C23" s="181"/>
    </row>
    <row r="24" spans="2:3" ht="14.1" customHeight="1" x14ac:dyDescent="0.2">
      <c r="B24" s="178" t="s">
        <v>146</v>
      </c>
      <c r="C24" s="179" t="s">
        <v>29</v>
      </c>
    </row>
    <row r="25" spans="2:3" ht="14.1" customHeight="1" x14ac:dyDescent="0.2">
      <c r="B25" s="173"/>
      <c r="C25" s="174" t="s">
        <v>123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1"/>
      <c r="B1" s="455"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11"/>
      <c r="B2" s="456"/>
      <c r="C2" s="50" t="str">
        <f>+'2 CONTEXTO E IDENTIFICACIÓN'!C2</f>
        <v>VERSIÓN:</v>
      </c>
      <c r="D2" s="50">
        <f>+'2 CONTEXTO E IDENTIFICACIÓN'!D2</f>
        <v>0</v>
      </c>
      <c r="F2" s="244" t="str">
        <f>+'2 CONTEXTO E IDENTIFICACIÓN'!$D$5</f>
        <v>Vigencia del:</v>
      </c>
      <c r="G2" s="242" t="str">
        <f>+IF('2 CONTEXTO E IDENTIFICACIÓN'!$E$5="","",'2 CONTEXTO E IDENTIFICACIÓN'!$E$5)</f>
        <v/>
      </c>
      <c r="H2" s="243" t="s">
        <v>91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139</v>
      </c>
      <c r="B4" s="412" t="str">
        <f>+IF('2 CONTEXTO E IDENTIFICACIÓN'!$B$4="","",'2 CONTEXTO E IDENTIFICACIÓN'!$B$4)</f>
        <v>HOSPITAL UNIVERSITARIO DEPARTAMENTAL DE NARIÑO</v>
      </c>
      <c r="C4" s="412"/>
      <c r="D4" s="412"/>
      <c r="E4" s="144"/>
      <c r="F4" s="145"/>
    </row>
    <row r="5" spans="1:11" ht="15.75" thickBot="1" x14ac:dyDescent="0.3">
      <c r="A5" s="27" t="s">
        <v>137</v>
      </c>
      <c r="B5" s="412" t="str">
        <f>+IF('2 CONTEXTO E IDENTIFICACIÓN'!$D$4="","",'2 CONTEXTO E IDENTIFICACIÓN'!$D$4)</f>
        <v>AMBIENTE FÍSICO</v>
      </c>
      <c r="C5" s="413"/>
      <c r="D5" s="413"/>
    </row>
    <row r="6" spans="1:11" ht="15.75" thickBot="1" x14ac:dyDescent="0.3">
      <c r="A6" s="485" t="s">
        <v>26</v>
      </c>
      <c r="B6" s="486"/>
      <c r="C6" s="486"/>
      <c r="D6" s="486"/>
      <c r="E6" s="486"/>
      <c r="F6" s="486"/>
      <c r="G6" s="486"/>
      <c r="H6" s="486"/>
      <c r="I6" s="486"/>
      <c r="J6" s="486"/>
      <c r="K6" s="487"/>
    </row>
    <row r="7" spans="1:11" ht="6" customHeight="1" thickBot="1" x14ac:dyDescent="0.3">
      <c r="A7" s="485"/>
      <c r="B7" s="486"/>
      <c r="C7" s="486"/>
      <c r="D7" s="486"/>
      <c r="E7" s="486"/>
      <c r="F7" s="486"/>
      <c r="G7" s="486"/>
      <c r="H7" s="486"/>
      <c r="I7" s="486"/>
      <c r="J7" s="486"/>
      <c r="K7" s="487"/>
    </row>
    <row r="8" spans="1:11" ht="34.5" customHeight="1" x14ac:dyDescent="0.25">
      <c r="A8" s="488" t="s">
        <v>27</v>
      </c>
      <c r="B8" s="489"/>
      <c r="C8" s="489"/>
      <c r="D8" s="489"/>
      <c r="E8" s="489"/>
      <c r="F8" s="489"/>
      <c r="G8" s="489"/>
      <c r="H8" s="489"/>
      <c r="I8" s="489"/>
      <c r="J8" s="489"/>
      <c r="K8" s="490"/>
    </row>
    <row r="9" spans="1:11" ht="18.75" customHeight="1" x14ac:dyDescent="0.25">
      <c r="A9" s="494" t="s">
        <v>15</v>
      </c>
      <c r="B9" s="495"/>
      <c r="C9" s="495"/>
      <c r="D9" s="495"/>
      <c r="E9" s="495"/>
      <c r="F9" s="495"/>
      <c r="G9" s="495"/>
      <c r="H9" s="495"/>
      <c r="I9" s="495"/>
      <c r="J9" s="495"/>
      <c r="K9" s="496"/>
    </row>
    <row r="10" spans="1:11" ht="34.5" customHeight="1" x14ac:dyDescent="0.25">
      <c r="A10" s="491" t="s">
        <v>16</v>
      </c>
      <c r="B10" s="492"/>
      <c r="C10" s="492"/>
      <c r="D10" s="492"/>
      <c r="E10" s="492"/>
      <c r="F10" s="492"/>
      <c r="G10" s="492"/>
      <c r="H10" s="492"/>
      <c r="I10" s="492"/>
      <c r="J10" s="492"/>
      <c r="K10" s="493"/>
    </row>
    <row r="11" spans="1:11" ht="50.25" customHeight="1" thickBot="1" x14ac:dyDescent="0.3">
      <c r="A11" s="482" t="s">
        <v>99</v>
      </c>
      <c r="B11" s="483"/>
      <c r="C11" s="483"/>
      <c r="D11" s="483"/>
      <c r="E11" s="483"/>
      <c r="F11" s="483"/>
      <c r="G11" s="483"/>
      <c r="H11" s="483"/>
      <c r="I11" s="483"/>
      <c r="J11" s="483"/>
      <c r="K11" s="484"/>
    </row>
    <row r="12" spans="1:11" x14ac:dyDescent="0.25">
      <c r="A12" s="146"/>
      <c r="B12" s="146"/>
      <c r="C12" s="146"/>
      <c r="D12" s="146"/>
      <c r="E12" s="146"/>
      <c r="F12" s="146"/>
      <c r="G12" s="146"/>
      <c r="H12" s="146"/>
      <c r="I12" s="146"/>
      <c r="J12" s="146"/>
      <c r="K12" s="146"/>
    </row>
    <row r="13" spans="1:11" s="148" customFormat="1" ht="38.25" x14ac:dyDescent="0.25">
      <c r="A13" s="147"/>
      <c r="B13" s="479" t="s">
        <v>22</v>
      </c>
      <c r="C13" s="480"/>
      <c r="D13" s="481" t="s">
        <v>23</v>
      </c>
      <c r="E13" s="481"/>
      <c r="G13" s="95" t="s">
        <v>68</v>
      </c>
    </row>
    <row r="14" spans="1:11" x14ac:dyDescent="0.25">
      <c r="A14" s="149" t="s">
        <v>17</v>
      </c>
      <c r="B14" s="150">
        <f>+COUNTIF('8 MAPA RIESGOS'!$G$9:$G$28,G14)</f>
        <v>1</v>
      </c>
      <c r="C14" s="151">
        <f>+B14/$B$18</f>
        <v>5.8823529411764705E-2</v>
      </c>
      <c r="D14" s="150">
        <f>+COUNTIF('8 MAPA RIESGOS'!$L$9:$L$28,G14)</f>
        <v>1</v>
      </c>
      <c r="E14" s="151">
        <f>+D14/$D$18</f>
        <v>5.8823529411764705E-2</v>
      </c>
      <c r="G14" s="125" t="s">
        <v>64</v>
      </c>
    </row>
    <row r="15" spans="1:11" x14ac:dyDescent="0.25">
      <c r="A15" s="149" t="s">
        <v>18</v>
      </c>
      <c r="B15" s="150">
        <f>+COUNTIF('8 MAPA RIESGOS'!$G$9:$G$28,G15)</f>
        <v>0</v>
      </c>
      <c r="C15" s="151">
        <f t="shared" ref="C15:C18" si="0">+B15/$B$18</f>
        <v>0</v>
      </c>
      <c r="D15" s="150">
        <f>+COUNTIF('8 MAPA RIESGOS'!$L$9:$L$28,G15)</f>
        <v>0</v>
      </c>
      <c r="E15" s="151">
        <f t="shared" ref="E15:E18" si="1">+D15/$D$18</f>
        <v>0</v>
      </c>
      <c r="G15" s="108" t="s">
        <v>65</v>
      </c>
    </row>
    <row r="16" spans="1:11" x14ac:dyDescent="0.25">
      <c r="A16" s="149" t="s">
        <v>19</v>
      </c>
      <c r="B16" s="150">
        <f>+COUNTIF('8 MAPA RIESGOS'!$G$9:$G$28,G16)</f>
        <v>6</v>
      </c>
      <c r="C16" s="151">
        <f t="shared" si="0"/>
        <v>0.35294117647058826</v>
      </c>
      <c r="D16" s="150">
        <f>+COUNTIF('8 MAPA RIESGOS'!$L$9:$L$28,G16)</f>
        <v>3</v>
      </c>
      <c r="E16" s="151">
        <f t="shared" si="1"/>
        <v>0.17647058823529413</v>
      </c>
      <c r="G16" s="112" t="s">
        <v>5</v>
      </c>
    </row>
    <row r="17" spans="1:7" x14ac:dyDescent="0.25">
      <c r="A17" s="149" t="s">
        <v>20</v>
      </c>
      <c r="B17" s="150">
        <f>+COUNTIF('8 MAPA RIESGOS'!$G$9:$G$28,G17)</f>
        <v>10</v>
      </c>
      <c r="C17" s="151">
        <f t="shared" si="0"/>
        <v>0.58823529411764708</v>
      </c>
      <c r="D17" s="150">
        <f>+COUNTIF('8 MAPA RIESGOS'!$L$9:$L$28,G17)</f>
        <v>13</v>
      </c>
      <c r="E17" s="151">
        <f t="shared" si="1"/>
        <v>0.76470588235294112</v>
      </c>
      <c r="G17" s="116" t="s">
        <v>66</v>
      </c>
    </row>
    <row r="18" spans="1:7" x14ac:dyDescent="0.25">
      <c r="A18" s="149" t="s">
        <v>21</v>
      </c>
      <c r="B18" s="150">
        <f>+SUM(B14:B17)</f>
        <v>17</v>
      </c>
      <c r="C18" s="151">
        <f t="shared" si="0"/>
        <v>1</v>
      </c>
      <c r="D18" s="150">
        <f>+SUM(D14:D17)</f>
        <v>17</v>
      </c>
      <c r="E18" s="151">
        <f t="shared" si="1"/>
        <v>1</v>
      </c>
    </row>
    <row r="20" spans="1:7" s="152" customFormat="1" x14ac:dyDescent="0.25">
      <c r="B20" s="153" t="s">
        <v>22</v>
      </c>
      <c r="D20" s="153" t="s">
        <v>23</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Bajo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7"/>
      <c r="B1" s="411" t="str">
        <f>+'2 CONTEXTO E IDENTIFICACIÓN'!B1</f>
        <v>MAPA DE RIESGOS</v>
      </c>
      <c r="C1" s="50" t="str">
        <f>+'2 CONTEXTO E IDENTIFICACIÓN'!C1</f>
        <v>CÓDIGO:</v>
      </c>
      <c r="D1" s="167">
        <f>+'2 CONTEXTO E IDENTIFICACIÓN'!D1</f>
        <v>0</v>
      </c>
    </row>
    <row r="2" spans="1:4" ht="36.75" customHeight="1" x14ac:dyDescent="0.25">
      <c r="A2" s="497"/>
      <c r="B2" s="411"/>
      <c r="C2" s="50" t="str">
        <f>+'2 CONTEXTO E IDENTIFICACIÓN'!C2</f>
        <v>VERSIÓN:</v>
      </c>
      <c r="D2" s="167">
        <f>+'2 CONTEXTO E IDENTIFICACIÓN'!D2</f>
        <v>0</v>
      </c>
    </row>
    <row r="3" spans="1:4" s="235" customFormat="1" x14ac:dyDescent="0.25">
      <c r="A3" s="322" t="s">
        <v>12</v>
      </c>
      <c r="B3" s="499" t="s">
        <v>28</v>
      </c>
      <c r="C3" s="499"/>
      <c r="D3" s="499"/>
    </row>
    <row r="4" spans="1:4" ht="69.75" customHeight="1" x14ac:dyDescent="0.25">
      <c r="A4" s="323"/>
      <c r="B4" s="500"/>
      <c r="C4" s="500"/>
      <c r="D4" s="500"/>
    </row>
    <row r="5" spans="1:4" s="236" customFormat="1" ht="91.5" customHeight="1" x14ac:dyDescent="0.25">
      <c r="A5" s="323"/>
      <c r="B5" s="500"/>
      <c r="C5" s="500"/>
      <c r="D5" s="500"/>
    </row>
    <row r="6" spans="1:4" x14ac:dyDescent="0.25">
      <c r="A6" s="324"/>
      <c r="B6" s="498"/>
      <c r="C6" s="498"/>
      <c r="D6" s="498"/>
    </row>
    <row r="7" spans="1:4" x14ac:dyDescent="0.25">
      <c r="A7" s="324"/>
      <c r="B7" s="498"/>
      <c r="C7" s="498"/>
      <c r="D7" s="498"/>
    </row>
    <row r="8" spans="1:4" x14ac:dyDescent="0.25">
      <c r="A8" s="324"/>
      <c r="B8" s="501"/>
      <c r="C8" s="501"/>
      <c r="D8" s="501"/>
    </row>
    <row r="9" spans="1:4" x14ac:dyDescent="0.25">
      <c r="A9" s="324"/>
      <c r="B9" s="498"/>
      <c r="C9" s="498"/>
      <c r="D9" s="498"/>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2023-09-22T13:50:08Z</dcterms:modified>
</cp:coreProperties>
</file>