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696AF7E2-CD0B-4023-916A-219A623395C8}"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R85" i="9" s="1"/>
  <c r="I85" i="9"/>
  <c r="N84" i="9"/>
  <c r="L84" i="9"/>
  <c r="K84" i="9"/>
  <c r="R84" i="9" s="1"/>
  <c r="I84" i="9"/>
  <c r="N83" i="9"/>
  <c r="L83" i="9"/>
  <c r="K83" i="9"/>
  <c r="R83" i="9" s="1"/>
  <c r="I83" i="9"/>
  <c r="N82" i="9"/>
  <c r="L82" i="9"/>
  <c r="K82" i="9"/>
  <c r="R82" i="9" s="1"/>
  <c r="I82" i="9"/>
  <c r="N81" i="9"/>
  <c r="L81" i="9"/>
  <c r="K81" i="9"/>
  <c r="R81" i="9" s="1"/>
  <c r="I81" i="9"/>
  <c r="N80" i="9"/>
  <c r="L80" i="9"/>
  <c r="K80" i="9"/>
  <c r="R80" i="9" s="1"/>
  <c r="I80" i="9"/>
  <c r="N79" i="9"/>
  <c r="L79" i="9"/>
  <c r="K79" i="9"/>
  <c r="R79" i="9" s="1"/>
  <c r="I79" i="9"/>
  <c r="N78" i="9"/>
  <c r="L78" i="9"/>
  <c r="K78" i="9"/>
  <c r="R78" i="9" s="1"/>
  <c r="I78" i="9"/>
  <c r="N77" i="9"/>
  <c r="L77" i="9"/>
  <c r="K77" i="9"/>
  <c r="R77" i="9" s="1"/>
  <c r="I77" i="9"/>
  <c r="N76" i="9"/>
  <c r="L76" i="9"/>
  <c r="K76" i="9"/>
  <c r="R76" i="9" s="1"/>
  <c r="I76" i="9"/>
  <c r="N75" i="9"/>
  <c r="L75" i="9"/>
  <c r="K75" i="9"/>
  <c r="R75" i="9" s="1"/>
  <c r="I75" i="9"/>
  <c r="N74" i="9"/>
  <c r="L74" i="9"/>
  <c r="K74" i="9"/>
  <c r="R74" i="9" s="1"/>
  <c r="I74" i="9"/>
  <c r="N73" i="9"/>
  <c r="L73" i="9"/>
  <c r="K73" i="9"/>
  <c r="R73" i="9" s="1"/>
  <c r="I73" i="9"/>
  <c r="N72" i="9"/>
  <c r="L72" i="9"/>
  <c r="K72" i="9"/>
  <c r="R72" i="9" s="1"/>
  <c r="I72" i="9"/>
  <c r="N71" i="9"/>
  <c r="R71" i="9" s="1"/>
  <c r="L71" i="9"/>
  <c r="K71" i="9"/>
  <c r="I71" i="9"/>
  <c r="N70" i="9"/>
  <c r="L70" i="9"/>
  <c r="K70" i="9"/>
  <c r="R70" i="9"/>
  <c r="I70" i="9"/>
  <c r="N69" i="9"/>
  <c r="L69" i="9"/>
  <c r="K69" i="9"/>
  <c r="R69" i="9" s="1"/>
  <c r="I69" i="9"/>
  <c r="N68" i="9"/>
  <c r="L68" i="9"/>
  <c r="K68" i="9"/>
  <c r="R68" i="9" s="1"/>
  <c r="I68" i="9"/>
  <c r="N67" i="9"/>
  <c r="R67" i="9" s="1"/>
  <c r="L67" i="9"/>
  <c r="K67" i="9"/>
  <c r="I67" i="9"/>
  <c r="N66" i="9"/>
  <c r="L66" i="9"/>
  <c r="K66" i="9"/>
  <c r="R66" i="9"/>
  <c r="I66" i="9"/>
  <c r="N65" i="9"/>
  <c r="L65" i="9"/>
  <c r="K65" i="9"/>
  <c r="R65" i="9" s="1"/>
  <c r="I65" i="9"/>
  <c r="N64" i="9"/>
  <c r="L64" i="9"/>
  <c r="K64" i="9"/>
  <c r="R64" i="9" s="1"/>
  <c r="I64" i="9"/>
  <c r="N63" i="9"/>
  <c r="R63" i="9" s="1"/>
  <c r="L63" i="9"/>
  <c r="K63" i="9"/>
  <c r="I63" i="9"/>
  <c r="N62" i="9"/>
  <c r="L62" i="9"/>
  <c r="K62" i="9"/>
  <c r="R62" i="9"/>
  <c r="I62" i="9"/>
  <c r="N61" i="9"/>
  <c r="L61" i="9"/>
  <c r="K61" i="9"/>
  <c r="R61" i="9" s="1"/>
  <c r="I61" i="9"/>
  <c r="N60" i="9"/>
  <c r="L60" i="9"/>
  <c r="K60" i="9"/>
  <c r="R60" i="9" s="1"/>
  <c r="I60" i="9"/>
  <c r="N59" i="9"/>
  <c r="R59" i="9" s="1"/>
  <c r="L59" i="9"/>
  <c r="K59" i="9"/>
  <c r="I59" i="9"/>
  <c r="N58" i="9"/>
  <c r="L58" i="9"/>
  <c r="K58" i="9"/>
  <c r="R58" i="9"/>
  <c r="I58" i="9"/>
  <c r="N57" i="9"/>
  <c r="L57" i="9"/>
  <c r="K57" i="9"/>
  <c r="R57" i="9" s="1"/>
  <c r="I57" i="9"/>
  <c r="N56" i="9"/>
  <c r="L56" i="9"/>
  <c r="K56" i="9"/>
  <c r="R56" i="9" s="1"/>
  <c r="I56" i="9"/>
  <c r="N55" i="9"/>
  <c r="R55" i="9" s="1"/>
  <c r="L55" i="9"/>
  <c r="K55" i="9"/>
  <c r="I55" i="9"/>
  <c r="N54" i="9"/>
  <c r="L54" i="9"/>
  <c r="K54" i="9"/>
  <c r="R54" i="9"/>
  <c r="I54" i="9"/>
  <c r="N53" i="9"/>
  <c r="L53" i="9"/>
  <c r="K53" i="9"/>
  <c r="R53" i="9" s="1"/>
  <c r="I53" i="9"/>
  <c r="N52" i="9"/>
  <c r="L52" i="9"/>
  <c r="K52" i="9"/>
  <c r="R52" i="9" s="1"/>
  <c r="I52" i="9"/>
  <c r="N51" i="9"/>
  <c r="R51" i="9" s="1"/>
  <c r="L51" i="9"/>
  <c r="K51" i="9"/>
  <c r="I51" i="9"/>
  <c r="N50" i="9"/>
  <c r="L50" i="9"/>
  <c r="K50" i="9"/>
  <c r="R50" i="9"/>
  <c r="I50" i="9"/>
  <c r="N49" i="9"/>
  <c r="L49" i="9"/>
  <c r="K49" i="9"/>
  <c r="R49" i="9" s="1"/>
  <c r="I49" i="9"/>
  <c r="N48" i="9"/>
  <c r="L48" i="9"/>
  <c r="K48" i="9"/>
  <c r="R48" i="9" s="1"/>
  <c r="I48" i="9"/>
  <c r="N47" i="9"/>
  <c r="R47" i="9" s="1"/>
  <c r="L47" i="9"/>
  <c r="K47" i="9"/>
  <c r="I47" i="9"/>
  <c r="N46" i="9"/>
  <c r="L46" i="9"/>
  <c r="K46" i="9"/>
  <c r="R46" i="9"/>
  <c r="I46" i="9"/>
  <c r="N45" i="9"/>
  <c r="L45" i="9"/>
  <c r="K45" i="9"/>
  <c r="R45" i="9" s="1"/>
  <c r="I45" i="9"/>
  <c r="N44" i="9"/>
  <c r="L44" i="9"/>
  <c r="K44" i="9"/>
  <c r="R44" i="9" s="1"/>
  <c r="I44" i="9"/>
  <c r="N43" i="9"/>
  <c r="R43" i="9" s="1"/>
  <c r="L43" i="9"/>
  <c r="K43" i="9"/>
  <c r="I43" i="9"/>
  <c r="N42" i="9"/>
  <c r="L42" i="9"/>
  <c r="K42" i="9"/>
  <c r="R42" i="9"/>
  <c r="I42" i="9"/>
  <c r="N41" i="9"/>
  <c r="L41" i="9"/>
  <c r="K41" i="9"/>
  <c r="R41" i="9" s="1"/>
  <c r="I41" i="9"/>
  <c r="N40" i="9"/>
  <c r="L40" i="9"/>
  <c r="K40" i="9"/>
  <c r="R40" i="9" s="1"/>
  <c r="I40" i="9"/>
  <c r="N39" i="9"/>
  <c r="R39" i="9" s="1"/>
  <c r="L39" i="9"/>
  <c r="K39" i="9"/>
  <c r="I39" i="9"/>
  <c r="N38" i="9"/>
  <c r="L38" i="9"/>
  <c r="K38" i="9"/>
  <c r="R38" i="9"/>
  <c r="I38" i="9"/>
  <c r="N37" i="9"/>
  <c r="L37" i="9"/>
  <c r="K37" i="9"/>
  <c r="R37" i="9" s="1"/>
  <c r="I37" i="9"/>
  <c r="N36" i="9"/>
  <c r="L36" i="9"/>
  <c r="K36" i="9"/>
  <c r="R36" i="9" s="1"/>
  <c r="I36" i="9"/>
  <c r="N35" i="9"/>
  <c r="R35" i="9" s="1"/>
  <c r="L35" i="9"/>
  <c r="K35" i="9"/>
  <c r="I35" i="9"/>
  <c r="N34" i="9"/>
  <c r="L34" i="9"/>
  <c r="K34" i="9"/>
  <c r="R34" i="9"/>
  <c r="I34" i="9"/>
  <c r="N33" i="9"/>
  <c r="L33" i="9"/>
  <c r="K33" i="9"/>
  <c r="R33" i="9" s="1"/>
  <c r="I33" i="9"/>
  <c r="N32" i="9"/>
  <c r="L32" i="9"/>
  <c r="K32" i="9"/>
  <c r="R32" i="9" s="1"/>
  <c r="I32" i="9"/>
  <c r="N31" i="9"/>
  <c r="R31" i="9" s="1"/>
  <c r="L31" i="9"/>
  <c r="K31" i="9"/>
  <c r="I31" i="9"/>
  <c r="N30" i="9"/>
  <c r="L30" i="9"/>
  <c r="K30" i="9"/>
  <c r="R30" i="9"/>
  <c r="I30" i="9"/>
  <c r="N29" i="9"/>
  <c r="L29" i="9"/>
  <c r="K29" i="9"/>
  <c r="R29" i="9" s="1"/>
  <c r="I29" i="9"/>
  <c r="N28" i="9"/>
  <c r="L28" i="9"/>
  <c r="K28" i="9"/>
  <c r="R28" i="9" s="1"/>
  <c r="I28" i="9"/>
  <c r="N27" i="9"/>
  <c r="R27" i="9" s="1"/>
  <c r="L27" i="9"/>
  <c r="K27" i="9"/>
  <c r="I27" i="9"/>
  <c r="N26" i="9"/>
  <c r="L26" i="9"/>
  <c r="K26" i="9"/>
  <c r="R26" i="9"/>
  <c r="I26" i="9"/>
  <c r="N25" i="9"/>
  <c r="L25" i="9"/>
  <c r="K25" i="9"/>
  <c r="R25" i="9" s="1"/>
  <c r="I25" i="9"/>
  <c r="N24" i="9"/>
  <c r="L24" i="9"/>
  <c r="K24" i="9"/>
  <c r="R24" i="9" s="1"/>
  <c r="I24" i="9"/>
  <c r="N23" i="9"/>
  <c r="R23" i="9" s="1"/>
  <c r="L23" i="9"/>
  <c r="K23" i="9"/>
  <c r="I23" i="9"/>
  <c r="N22" i="9"/>
  <c r="L22" i="9"/>
  <c r="K22" i="9"/>
  <c r="R22" i="9"/>
  <c r="I22" i="9"/>
  <c r="N21" i="9"/>
  <c r="L21" i="9"/>
  <c r="K21" i="9"/>
  <c r="R21" i="9" s="1"/>
  <c r="I21" i="9"/>
  <c r="N20" i="9"/>
  <c r="L20" i="9"/>
  <c r="K20" i="9"/>
  <c r="R20" i="9" s="1"/>
  <c r="I20" i="9"/>
  <c r="N19" i="9"/>
  <c r="L19" i="9"/>
  <c r="K19" i="9"/>
  <c r="R19" i="9" s="1"/>
  <c r="I19" i="9"/>
  <c r="N18" i="9"/>
  <c r="R18" i="9" s="1"/>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R13" i="9" s="1"/>
  <c r="I13" i="9"/>
  <c r="N12" i="9"/>
  <c r="L12" i="9"/>
  <c r="K12" i="9"/>
  <c r="I12" i="9"/>
  <c r="N10" i="9"/>
  <c r="L10" i="9"/>
  <c r="K10" i="9"/>
  <c r="R10" i="9" s="1"/>
  <c r="I10" i="9"/>
  <c r="I11" i="9"/>
  <c r="I9" i="9"/>
  <c r="I8" i="9"/>
  <c r="R12"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H17" i="15"/>
  <c r="H18" i="15"/>
  <c r="H19" i="15"/>
  <c r="M19" i="15" s="1"/>
  <c r="H20" i="15"/>
  <c r="M20" i="15" s="1"/>
  <c r="D52" i="9" s="1"/>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L16" i="15"/>
  <c r="K17" i="15"/>
  <c r="L17" i="15"/>
  <c r="K18" i="15"/>
  <c r="L18" i="15"/>
  <c r="K19" i="15"/>
  <c r="L19" i="15"/>
  <c r="K20" i="15"/>
  <c r="L20" i="15"/>
  <c r="K21" i="15"/>
  <c r="L21" i="15"/>
  <c r="K22" i="15"/>
  <c r="L22" i="15"/>
  <c r="K23" i="15"/>
  <c r="L23" i="15"/>
  <c r="K24" i="15"/>
  <c r="L24" i="15"/>
  <c r="K25" i="15"/>
  <c r="M25" i="15" s="1"/>
  <c r="D25" i="36" s="1"/>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D14" i="15"/>
  <c r="D15" i="15"/>
  <c r="E15" i="15" s="1"/>
  <c r="C15" i="36" s="1"/>
  <c r="D16" i="15"/>
  <c r="E16" i="15" s="1"/>
  <c r="D17" i="15"/>
  <c r="E17" i="15" s="1"/>
  <c r="D18" i="15"/>
  <c r="D19" i="15"/>
  <c r="D20" i="15"/>
  <c r="D21" i="15"/>
  <c r="F21" i="15" s="1"/>
  <c r="D22" i="15"/>
  <c r="D23" i="15"/>
  <c r="E23" i="15" s="1"/>
  <c r="C23" i="36" s="1"/>
  <c r="D24" i="15"/>
  <c r="D25" i="15"/>
  <c r="D26" i="15"/>
  <c r="D27" i="15"/>
  <c r="D28" i="15"/>
  <c r="E28" i="15" s="1"/>
  <c r="C84" i="9" s="1"/>
  <c r="E21" i="15"/>
  <c r="E24" i="15"/>
  <c r="C24" i="36" s="1"/>
  <c r="E20" i="15"/>
  <c r="E26" i="15"/>
  <c r="C76" i="9" s="1"/>
  <c r="S76" i="9" s="1"/>
  <c r="S77" i="9" s="1"/>
  <c r="S78" i="9" s="1"/>
  <c r="S79" i="9" s="1"/>
  <c r="U76" i="9" s="1"/>
  <c r="E22" i="15"/>
  <c r="C22" i="36" s="1"/>
  <c r="C60" i="9"/>
  <c r="E18" i="15"/>
  <c r="C44" i="9"/>
  <c r="S44" i="9" s="1"/>
  <c r="S45" i="9" s="1"/>
  <c r="S46" i="9" s="1"/>
  <c r="S47" i="9" s="1"/>
  <c r="U44" i="9" s="1"/>
  <c r="E14" i="15"/>
  <c r="E27" i="15"/>
  <c r="C80" i="9"/>
  <c r="S80" i="9"/>
  <c r="S81" i="9" s="1"/>
  <c r="S82" i="9" s="1"/>
  <c r="S83" i="9"/>
  <c r="U80" i="9" s="1"/>
  <c r="C64" i="9"/>
  <c r="S64" i="9"/>
  <c r="S65" i="9"/>
  <c r="S66" i="9" s="1"/>
  <c r="S67" i="9" s="1"/>
  <c r="U64" i="9" s="1"/>
  <c r="E19" i="15"/>
  <c r="C19" i="36" s="1"/>
  <c r="E10" i="15"/>
  <c r="C12" i="9" s="1"/>
  <c r="M21" i="15"/>
  <c r="D21" i="36" s="1"/>
  <c r="M17" i="15"/>
  <c r="F9" i="15"/>
  <c r="C9" i="31" s="1"/>
  <c r="E9" i="36" s="1"/>
  <c r="M13" i="15"/>
  <c r="D24" i="9" s="1"/>
  <c r="M28" i="15"/>
  <c r="D28" i="36" s="1"/>
  <c r="M24" i="15"/>
  <c r="M16" i="15"/>
  <c r="D16" i="36" s="1"/>
  <c r="M26" i="15"/>
  <c r="M18" i="15"/>
  <c r="D44" i="9" s="1"/>
  <c r="T44" i="9" s="1"/>
  <c r="T45" i="9" s="1"/>
  <c r="T46" i="9" s="1"/>
  <c r="T47" i="9" s="1"/>
  <c r="V44" i="9" s="1"/>
  <c r="M22" i="15"/>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68" i="9" s="1"/>
  <c r="E25" i="30"/>
  <c r="B72" i="9"/>
  <c r="E26" i="30"/>
  <c r="B76" i="9" s="1"/>
  <c r="E27" i="30"/>
  <c r="B80" i="9"/>
  <c r="E28" i="30"/>
  <c r="E9" i="30"/>
  <c r="B9" i="15" s="1"/>
  <c r="D18" i="36"/>
  <c r="C68" i="9"/>
  <c r="D26" i="36"/>
  <c r="D76" i="9"/>
  <c r="T76" i="9" s="1"/>
  <c r="T77" i="9"/>
  <c r="T78" i="9" s="1"/>
  <c r="T79" i="9" s="1"/>
  <c r="V76" i="9" s="1"/>
  <c r="D17" i="36"/>
  <c r="D40" i="9"/>
  <c r="T40" i="9" s="1"/>
  <c r="T41" i="9" s="1"/>
  <c r="T42" i="9" s="1"/>
  <c r="T43" i="9" s="1"/>
  <c r="D17" i="35" s="1"/>
  <c r="C32" i="9"/>
  <c r="S32" i="9" s="1"/>
  <c r="S33" i="9"/>
  <c r="S34" i="9" s="1"/>
  <c r="S35" i="9" s="1"/>
  <c r="C14" i="36"/>
  <c r="C28" i="9"/>
  <c r="S28" i="9"/>
  <c r="S29" i="9" s="1"/>
  <c r="S30" i="9" s="1"/>
  <c r="S31" i="9" s="1"/>
  <c r="U28" i="9" s="1"/>
  <c r="D22" i="36"/>
  <c r="D60" i="9"/>
  <c r="D36" i="9"/>
  <c r="D13" i="36"/>
  <c r="T24" i="9"/>
  <c r="T25" i="9" s="1"/>
  <c r="T26" i="9" s="1"/>
  <c r="T27" i="9" s="1"/>
  <c r="V24" i="9" s="1"/>
  <c r="C48" i="9"/>
  <c r="S48" i="9"/>
  <c r="S49" i="9" s="1"/>
  <c r="S50" i="9" s="1"/>
  <c r="S51" i="9" s="1"/>
  <c r="D80" i="9"/>
  <c r="T80" i="9" s="1"/>
  <c r="T81" i="9" s="1"/>
  <c r="T82" i="9" s="1"/>
  <c r="T83" i="9" s="1"/>
  <c r="V80" i="9" s="1"/>
  <c r="D20" i="36"/>
  <c r="D72" i="9"/>
  <c r="S84" i="9"/>
  <c r="S85" i="9" s="1"/>
  <c r="S86" i="9" s="1"/>
  <c r="S87" i="9" s="1"/>
  <c r="B28" i="15"/>
  <c r="B84" i="9"/>
  <c r="C18" i="36"/>
  <c r="C27" i="36"/>
  <c r="C26" i="36"/>
  <c r="N22" i="15"/>
  <c r="D22" i="31" s="1"/>
  <c r="F22" i="36" s="1"/>
  <c r="N16" i="15"/>
  <c r="D16" i="31" s="1"/>
  <c r="N13" i="15"/>
  <c r="D13" i="31"/>
  <c r="F13" i="36" s="1"/>
  <c r="N21" i="15"/>
  <c r="D21" i="31" s="1"/>
  <c r="F21" i="36" s="1"/>
  <c r="N26" i="15"/>
  <c r="D26" i="31"/>
  <c r="F26" i="36" s="1"/>
  <c r="N20" i="15"/>
  <c r="D20" i="31" s="1"/>
  <c r="F20" i="36" s="1"/>
  <c r="N17" i="15"/>
  <c r="D17" i="31" s="1"/>
  <c r="N25" i="15"/>
  <c r="D25" i="31" s="1"/>
  <c r="F25" i="36" s="1"/>
  <c r="N18" i="15"/>
  <c r="D18" i="31" s="1"/>
  <c r="F18"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A12" i="35"/>
  <c r="A11" i="35"/>
  <c r="A10" i="35"/>
  <c r="A9" i="35"/>
  <c r="N8" i="9"/>
  <c r="N9" i="9"/>
  <c r="N11" i="9"/>
  <c r="A8" i="9"/>
  <c r="K9" i="9"/>
  <c r="K11" i="9"/>
  <c r="K8" i="9"/>
  <c r="R11" i="9"/>
  <c r="F16" i="36"/>
  <c r="F17" i="36"/>
  <c r="F11" i="15"/>
  <c r="C11" i="31" s="1"/>
  <c r="F12" i="15"/>
  <c r="C12" i="31" s="1"/>
  <c r="F14" i="15"/>
  <c r="C14" i="31"/>
  <c r="E14" i="36" s="1"/>
  <c r="F15" i="15"/>
  <c r="C15" i="31" s="1"/>
  <c r="E15" i="36" s="1"/>
  <c r="F16" i="15"/>
  <c r="C16" i="31"/>
  <c r="F17" i="15"/>
  <c r="C17" i="31" s="1"/>
  <c r="E17" i="31" s="1"/>
  <c r="G17" i="36" s="1"/>
  <c r="F18" i="15"/>
  <c r="C18" i="31"/>
  <c r="E18" i="36" s="1"/>
  <c r="F19" i="15"/>
  <c r="C19" i="31" s="1"/>
  <c r="F20" i="15"/>
  <c r="C21" i="31"/>
  <c r="E21" i="31" s="1"/>
  <c r="G21" i="36" s="1"/>
  <c r="F22" i="15"/>
  <c r="C22" i="31" s="1"/>
  <c r="E22" i="36" s="1"/>
  <c r="F23" i="15"/>
  <c r="C23" i="31" s="1"/>
  <c r="F24" i="15"/>
  <c r="C24" i="31" s="1"/>
  <c r="F26" i="15"/>
  <c r="C26" i="31" s="1"/>
  <c r="E26" i="31" s="1"/>
  <c r="F27" i="15"/>
  <c r="C27" i="31" s="1"/>
  <c r="E27" i="31" s="1"/>
  <c r="G27" i="36" s="1"/>
  <c r="F28" i="15"/>
  <c r="C28" i="31" s="1"/>
  <c r="C20" i="31"/>
  <c r="E20" i="36"/>
  <c r="G26" i="36"/>
  <c r="E26" i="36"/>
  <c r="E22" i="31"/>
  <c r="G22" i="36" s="1"/>
  <c r="E18" i="31"/>
  <c r="G18" i="36" s="1"/>
  <c r="E21" i="36"/>
  <c r="E17" i="36"/>
  <c r="E16" i="31"/>
  <c r="G16" i="36"/>
  <c r="E16" i="36"/>
  <c r="E15" i="31"/>
  <c r="G15" i="36" s="1"/>
  <c r="E14" i="31"/>
  <c r="G14" i="36" s="1"/>
  <c r="A10" i="31"/>
  <c r="H23" i="36"/>
  <c r="J23" i="36" s="1"/>
  <c r="L23" i="36"/>
  <c r="N23" i="36" s="1"/>
  <c r="M23" i="36" s="1"/>
  <c r="P23" i="36" s="1"/>
  <c r="C23" i="35"/>
  <c r="E23" i="35" s="1"/>
  <c r="G23" i="35"/>
  <c r="F17" i="35"/>
  <c r="H27" i="36"/>
  <c r="J27" i="36" s="1"/>
  <c r="L27" i="36"/>
  <c r="N27" i="36" s="1"/>
  <c r="M27" i="36" s="1"/>
  <c r="P27" i="36" s="1"/>
  <c r="C27" i="35"/>
  <c r="E27" i="35" s="1"/>
  <c r="G27" i="35" s="1"/>
  <c r="E20" i="31"/>
  <c r="G20" i="36"/>
  <c r="I18" i="36"/>
  <c r="K18" i="36" s="1"/>
  <c r="D18" i="35"/>
  <c r="F18" i="35" s="1"/>
  <c r="I26" i="36"/>
  <c r="K26" i="36" s="1"/>
  <c r="D26" i="35"/>
  <c r="F26" i="35" s="1"/>
  <c r="H18" i="36"/>
  <c r="J18" i="36" s="1"/>
  <c r="L18" i="36" s="1"/>
  <c r="N18" i="36" s="1"/>
  <c r="M18" i="36" s="1"/>
  <c r="P18" i="36" s="1"/>
  <c r="C18" i="35"/>
  <c r="E18" i="35" s="1"/>
  <c r="G18" i="35"/>
  <c r="H26" i="36"/>
  <c r="J26" i="36"/>
  <c r="L26" i="36" s="1"/>
  <c r="N26" i="36" s="1"/>
  <c r="M26" i="36" s="1"/>
  <c r="P26" i="36" s="1"/>
  <c r="C26" i="35"/>
  <c r="E26" i="35"/>
  <c r="G26" i="35" s="1"/>
  <c r="I27" i="36"/>
  <c r="K27" i="36" s="1"/>
  <c r="D27" i="35"/>
  <c r="F27" i="35" s="1"/>
  <c r="C28" i="35"/>
  <c r="E28" i="35" s="1"/>
  <c r="G28" i="35" s="1"/>
  <c r="H14" i="36"/>
  <c r="J14" i="36" s="1"/>
  <c r="L14" i="36" s="1"/>
  <c r="N14" i="36" s="1"/>
  <c r="M14" i="36" s="1"/>
  <c r="P14" i="36" s="1"/>
  <c r="C14" i="35"/>
  <c r="E14" i="35" s="1"/>
  <c r="G14" i="35"/>
  <c r="I13" i="36"/>
  <c r="K13" i="36" s="1"/>
  <c r="D13" i="35"/>
  <c r="F13" i="35" s="1"/>
  <c r="B13" i="15"/>
  <c r="A11" i="31"/>
  <c r="A9" i="31"/>
  <c r="B11" i="31"/>
  <c r="A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E19" i="31" l="1"/>
  <c r="G19" i="36" s="1"/>
  <c r="E19" i="36"/>
  <c r="S68" i="9"/>
  <c r="S69" i="9" s="1"/>
  <c r="S70" i="9" s="1"/>
  <c r="S71" i="9" s="1"/>
  <c r="I17" i="36"/>
  <c r="K17" i="36" s="1"/>
  <c r="U32" i="9"/>
  <c r="H15" i="36"/>
  <c r="J15" i="36" s="1"/>
  <c r="L15" i="36" s="1"/>
  <c r="N15" i="36" s="1"/>
  <c r="M15" i="36" s="1"/>
  <c r="P15" i="36" s="1"/>
  <c r="C15" i="35"/>
  <c r="E15" i="35" s="1"/>
  <c r="G15" i="35" s="1"/>
  <c r="C56" i="9"/>
  <c r="C21" i="36"/>
  <c r="E25" i="15"/>
  <c r="F25" i="15"/>
  <c r="C25" i="31" s="1"/>
  <c r="C40" i="9"/>
  <c r="C17" i="36"/>
  <c r="E13" i="15"/>
  <c r="F13" i="15"/>
  <c r="C13" i="31" s="1"/>
  <c r="D23" i="36"/>
  <c r="D64" i="9"/>
  <c r="T64" i="9" s="1"/>
  <c r="T65" i="9" s="1"/>
  <c r="T66" i="9" s="1"/>
  <c r="T67" i="9" s="1"/>
  <c r="T36" i="9"/>
  <c r="T37" i="9" s="1"/>
  <c r="T38" i="9" s="1"/>
  <c r="T39" i="9" s="1"/>
  <c r="U84" i="9"/>
  <c r="H28" i="36"/>
  <c r="J28" i="36" s="1"/>
  <c r="L28" i="36" s="1"/>
  <c r="N28" i="36" s="1"/>
  <c r="M28" i="36" s="1"/>
  <c r="P28" i="36" s="1"/>
  <c r="E27" i="36"/>
  <c r="E23" i="36"/>
  <c r="E23" i="31"/>
  <c r="G23" i="36" s="1"/>
  <c r="U48" i="9"/>
  <c r="H19" i="36"/>
  <c r="J19" i="36" s="1"/>
  <c r="L19" i="36" s="1"/>
  <c r="N19" i="36" s="1"/>
  <c r="M19" i="36" s="1"/>
  <c r="P19" i="36" s="1"/>
  <c r="C19" i="35"/>
  <c r="E19" i="35" s="1"/>
  <c r="G19" i="35" s="1"/>
  <c r="T52" i="9"/>
  <c r="T53" i="9" s="1"/>
  <c r="T54" i="9" s="1"/>
  <c r="T55" i="9" s="1"/>
  <c r="E28" i="31"/>
  <c r="G28" i="36" s="1"/>
  <c r="E28" i="36"/>
  <c r="E24" i="36"/>
  <c r="E24" i="31"/>
  <c r="G24" i="36" s="1"/>
  <c r="N23" i="15"/>
  <c r="D23" i="31" s="1"/>
  <c r="F23" i="36" s="1"/>
  <c r="V40" i="9"/>
  <c r="C20" i="36"/>
  <c r="C52" i="9"/>
  <c r="S52" i="9" s="1"/>
  <c r="S53" i="9" s="1"/>
  <c r="S54" i="9" s="1"/>
  <c r="S55" i="9" s="1"/>
  <c r="R8" i="9"/>
  <c r="D24" i="36"/>
  <c r="D68" i="9"/>
  <c r="T68" i="9" s="1"/>
  <c r="T69" i="9" s="1"/>
  <c r="T70" i="9" s="1"/>
  <c r="T71" i="9" s="1"/>
  <c r="N24" i="15"/>
  <c r="D24" i="31" s="1"/>
  <c r="F24" i="36" s="1"/>
  <c r="D28" i="9"/>
  <c r="D14" i="36"/>
  <c r="N14" i="15"/>
  <c r="D14" i="31" s="1"/>
  <c r="F14" i="36" s="1"/>
  <c r="D27" i="36"/>
  <c r="N27" i="15"/>
  <c r="D27" i="31" s="1"/>
  <c r="F27" i="36" s="1"/>
  <c r="D48" i="9"/>
  <c r="T48" i="9" s="1"/>
  <c r="T49" i="9" s="1"/>
  <c r="T50" i="9" s="1"/>
  <c r="T51" i="9" s="1"/>
  <c r="D19" i="36"/>
  <c r="N19" i="15"/>
  <c r="D19" i="31" s="1"/>
  <c r="F19" i="36" s="1"/>
  <c r="D15" i="36"/>
  <c r="N15" i="15"/>
  <c r="D15" i="31" s="1"/>
  <c r="F15" i="36" s="1"/>
  <c r="D32" i="9"/>
  <c r="T32" i="9" s="1"/>
  <c r="T33" i="9" s="1"/>
  <c r="T34" i="9" s="1"/>
  <c r="T35" i="9" s="1"/>
  <c r="C16" i="36"/>
  <c r="C36" i="9"/>
  <c r="S36" i="9" s="1"/>
  <c r="S37" i="9" s="1"/>
  <c r="S38" i="9" s="1"/>
  <c r="S39" i="9" s="1"/>
  <c r="S40" i="9"/>
  <c r="S41" i="9" s="1"/>
  <c r="S42" i="9" s="1"/>
  <c r="S43" i="9" s="1"/>
  <c r="S56" i="9"/>
  <c r="S57" i="9" s="1"/>
  <c r="S58" i="9" s="1"/>
  <c r="S59" i="9" s="1"/>
  <c r="T72" i="9"/>
  <c r="T73" i="9" s="1"/>
  <c r="T74" i="9" s="1"/>
  <c r="T75" i="9" s="1"/>
  <c r="N28" i="15"/>
  <c r="D28" i="31" s="1"/>
  <c r="F28" i="36" s="1"/>
  <c r="C28" i="36"/>
  <c r="D56" i="9"/>
  <c r="T56" i="9" s="1"/>
  <c r="T57" i="9" s="1"/>
  <c r="T58" i="9" s="1"/>
  <c r="T59" i="9" s="1"/>
  <c r="T28" i="9"/>
  <c r="T29" i="9" s="1"/>
  <c r="T30" i="9" s="1"/>
  <c r="T31" i="9" s="1"/>
  <c r="S60" i="9"/>
  <c r="S61" i="9" s="1"/>
  <c r="S62" i="9" s="1"/>
  <c r="S63" i="9" s="1"/>
  <c r="T60" i="9"/>
  <c r="T61" i="9" s="1"/>
  <c r="T62" i="9" s="1"/>
  <c r="T63" i="9" s="1"/>
  <c r="D84" i="9"/>
  <c r="T84" i="9" s="1"/>
  <c r="T85" i="9" s="1"/>
  <c r="T86" i="9" s="1"/>
  <c r="T87" i="9" s="1"/>
  <c r="M12" i="15"/>
  <c r="N12" i="15" s="1"/>
  <c r="D12" i="31" s="1"/>
  <c r="R9" i="9"/>
  <c r="S12" i="9"/>
  <c r="S13" i="9" s="1"/>
  <c r="S14" i="9" s="1"/>
  <c r="S15" i="9" s="1"/>
  <c r="U12" i="9" s="1"/>
  <c r="D20" i="9"/>
  <c r="T20" i="9" s="1"/>
  <c r="T21" i="9" s="1"/>
  <c r="T22" i="9" s="1"/>
  <c r="T23" i="9" s="1"/>
  <c r="V20" i="9" s="1"/>
  <c r="E12" i="36"/>
  <c r="C20" i="9"/>
  <c r="S20" i="9" s="1"/>
  <c r="S21" i="9" s="1"/>
  <c r="S22" i="9" s="1"/>
  <c r="S23" i="9" s="1"/>
  <c r="C12" i="36"/>
  <c r="M11" i="15"/>
  <c r="D16" i="9" s="1"/>
  <c r="T16" i="9" s="1"/>
  <c r="T17" i="9" s="1"/>
  <c r="T18" i="9" s="1"/>
  <c r="T19" i="9" s="1"/>
  <c r="V16" i="9" s="1"/>
  <c r="M10" i="15"/>
  <c r="D10" i="36" s="1"/>
  <c r="B12" i="31"/>
  <c r="B12" i="36"/>
  <c r="B12" i="15"/>
  <c r="B12" i="35"/>
  <c r="B10" i="31"/>
  <c r="B10" i="35"/>
  <c r="B10" i="36"/>
  <c r="D11" i="36"/>
  <c r="C10" i="36"/>
  <c r="B10" i="15"/>
  <c r="B11" i="15"/>
  <c r="B9" i="31"/>
  <c r="B8" i="9"/>
  <c r="E11" i="36"/>
  <c r="C11" i="36"/>
  <c r="C16" i="9"/>
  <c r="S16" i="9" s="1"/>
  <c r="S17" i="9" s="1"/>
  <c r="S18" i="9" s="1"/>
  <c r="S19" i="9" s="1"/>
  <c r="E10" i="36"/>
  <c r="D8" i="9"/>
  <c r="T8" i="9" s="1"/>
  <c r="T9" i="9" s="1"/>
  <c r="T10" i="9" s="1"/>
  <c r="T11" i="9" s="1"/>
  <c r="N9" i="15"/>
  <c r="D9" i="31" s="1"/>
  <c r="C8" i="9"/>
  <c r="S8" i="9" s="1"/>
  <c r="S9" i="9" s="1"/>
  <c r="S10" i="9" s="1"/>
  <c r="S11" i="9" s="1"/>
  <c r="B9" i="35"/>
  <c r="B9" i="36"/>
  <c r="B11" i="35"/>
  <c r="B11" i="36"/>
  <c r="U36" i="9" l="1"/>
  <c r="C16" i="35"/>
  <c r="E16" i="35" s="1"/>
  <c r="G16" i="35" s="1"/>
  <c r="H16" i="36"/>
  <c r="J16" i="36" s="1"/>
  <c r="L16" i="36" s="1"/>
  <c r="N16" i="36" s="1"/>
  <c r="M16" i="36" s="1"/>
  <c r="P16" i="36" s="1"/>
  <c r="F12" i="36"/>
  <c r="E12" i="31"/>
  <c r="G12" i="36" s="1"/>
  <c r="U52" i="9"/>
  <c r="C20" i="35"/>
  <c r="E20" i="35" s="1"/>
  <c r="G20" i="35" s="1"/>
  <c r="H20" i="36"/>
  <c r="J20" i="36" s="1"/>
  <c r="L20" i="36" s="1"/>
  <c r="N20" i="36" s="1"/>
  <c r="M20" i="36" s="1"/>
  <c r="P20" i="36" s="1"/>
  <c r="V56" i="9"/>
  <c r="I21" i="36"/>
  <c r="K21" i="36" s="1"/>
  <c r="D21" i="35"/>
  <c r="F21" i="35" s="1"/>
  <c r="V68" i="9"/>
  <c r="I24" i="36"/>
  <c r="K24" i="36" s="1"/>
  <c r="D24" i="35"/>
  <c r="F24" i="35" s="1"/>
  <c r="V72" i="9"/>
  <c r="D25" i="35"/>
  <c r="F25" i="35" s="1"/>
  <c r="I25" i="36"/>
  <c r="K25" i="36" s="1"/>
  <c r="I16" i="36"/>
  <c r="K16" i="36" s="1"/>
  <c r="V36" i="9"/>
  <c r="D16" i="35"/>
  <c r="F16" i="35" s="1"/>
  <c r="E13" i="36"/>
  <c r="E13" i="31"/>
  <c r="G13" i="36" s="1"/>
  <c r="E25" i="31"/>
  <c r="G25" i="36" s="1"/>
  <c r="E25" i="36"/>
  <c r="U68" i="9"/>
  <c r="H24" i="36"/>
  <c r="J24" i="36" s="1"/>
  <c r="L24" i="36" s="1"/>
  <c r="N24" i="36" s="1"/>
  <c r="M24" i="36" s="1"/>
  <c r="P24" i="36" s="1"/>
  <c r="C24" i="35"/>
  <c r="E24" i="35" s="1"/>
  <c r="G24" i="35" s="1"/>
  <c r="N11" i="15"/>
  <c r="D11" i="31" s="1"/>
  <c r="D12" i="36"/>
  <c r="V84" i="9"/>
  <c r="D28" i="35"/>
  <c r="F28" i="35" s="1"/>
  <c r="I28" i="36"/>
  <c r="K28" i="36" s="1"/>
  <c r="U56" i="9"/>
  <c r="H21" i="36"/>
  <c r="J21" i="36" s="1"/>
  <c r="L21" i="36" s="1"/>
  <c r="N21" i="36" s="1"/>
  <c r="M21" i="36" s="1"/>
  <c r="P21" i="36" s="1"/>
  <c r="C21" i="35"/>
  <c r="E21" i="35" s="1"/>
  <c r="G21" i="35" s="1"/>
  <c r="C13" i="36"/>
  <c r="C24" i="9"/>
  <c r="S24" i="9" s="1"/>
  <c r="S25" i="9" s="1"/>
  <c r="S26" i="9" s="1"/>
  <c r="S27" i="9" s="1"/>
  <c r="C25" i="36"/>
  <c r="C72" i="9"/>
  <c r="S72" i="9" s="1"/>
  <c r="S73" i="9" s="1"/>
  <c r="S74" i="9" s="1"/>
  <c r="S75" i="9" s="1"/>
  <c r="V60" i="9"/>
  <c r="I22" i="36"/>
  <c r="K22" i="36" s="1"/>
  <c r="D22" i="35"/>
  <c r="F22" i="35" s="1"/>
  <c r="V52" i="9"/>
  <c r="I20" i="36"/>
  <c r="K20" i="36" s="1"/>
  <c r="D20" i="35"/>
  <c r="F20" i="35" s="1"/>
  <c r="V64" i="9"/>
  <c r="D23" i="35"/>
  <c r="F23" i="35" s="1"/>
  <c r="I23" i="36"/>
  <c r="K23" i="36" s="1"/>
  <c r="V28" i="9"/>
  <c r="D14" i="35"/>
  <c r="F14" i="35" s="1"/>
  <c r="I14" i="36"/>
  <c r="K14" i="36" s="1"/>
  <c r="V48" i="9"/>
  <c r="I19" i="36"/>
  <c r="K19" i="36" s="1"/>
  <c r="D19" i="35"/>
  <c r="F19" i="35" s="1"/>
  <c r="U60" i="9"/>
  <c r="C22" i="35"/>
  <c r="E22" i="35" s="1"/>
  <c r="G22" i="35" s="1"/>
  <c r="H22" i="36"/>
  <c r="J22" i="36" s="1"/>
  <c r="L22" i="36" s="1"/>
  <c r="N22" i="36" s="1"/>
  <c r="M22" i="36" s="1"/>
  <c r="P22" i="36" s="1"/>
  <c r="U40" i="9"/>
  <c r="H17" i="36"/>
  <c r="J17" i="36" s="1"/>
  <c r="L17" i="36" s="1"/>
  <c r="N17" i="36" s="1"/>
  <c r="M17" i="36" s="1"/>
  <c r="P17" i="36" s="1"/>
  <c r="C17" i="35"/>
  <c r="E17" i="35" s="1"/>
  <c r="G17" i="35" s="1"/>
  <c r="V32" i="9"/>
  <c r="I15" i="36"/>
  <c r="K15" i="36" s="1"/>
  <c r="D15" i="35"/>
  <c r="F15" i="35" s="1"/>
  <c r="I12" i="36"/>
  <c r="K12" i="36" s="1"/>
  <c r="D12" i="35"/>
  <c r="F12" i="35" s="1"/>
  <c r="U20" i="9"/>
  <c r="H12" i="36"/>
  <c r="J12" i="36" s="1"/>
  <c r="C12" i="35"/>
  <c r="E12" i="35" s="1"/>
  <c r="D11" i="35"/>
  <c r="F11" i="35" s="1"/>
  <c r="N10" i="15"/>
  <c r="D10" i="31" s="1"/>
  <c r="F10" i="36" s="1"/>
  <c r="D12" i="9"/>
  <c r="T12" i="9" s="1"/>
  <c r="T13" i="9" s="1"/>
  <c r="T14" i="9" s="1"/>
  <c r="T15" i="9" s="1"/>
  <c r="V12" i="9" s="1"/>
  <c r="E10" i="31"/>
  <c r="G10" i="36" s="1"/>
  <c r="H10" i="36"/>
  <c r="J10" i="36" s="1"/>
  <c r="C10" i="35"/>
  <c r="E10" i="35" s="1"/>
  <c r="D10" i="35"/>
  <c r="F10" i="35" s="1"/>
  <c r="I11" i="36"/>
  <c r="K11" i="36" s="1"/>
  <c r="K11" i="31"/>
  <c r="E12" i="37" s="1"/>
  <c r="U16" i="9"/>
  <c r="H11" i="36"/>
  <c r="J11" i="36" s="1"/>
  <c r="L11" i="36" s="1"/>
  <c r="N11" i="36" s="1"/>
  <c r="M11" i="36" s="1"/>
  <c r="P11" i="36" s="1"/>
  <c r="C11" i="35"/>
  <c r="E11" i="35" s="1"/>
  <c r="G11" i="35" s="1"/>
  <c r="J11" i="31"/>
  <c r="D12" i="37" s="1"/>
  <c r="J10" i="31"/>
  <c r="D11" i="37" s="1"/>
  <c r="M10" i="31"/>
  <c r="G11" i="37" s="1"/>
  <c r="F9" i="36"/>
  <c r="L9" i="31"/>
  <c r="F10" i="37" s="1"/>
  <c r="E9" i="31"/>
  <c r="G9" i="36" s="1"/>
  <c r="K13" i="31"/>
  <c r="E14" i="37" s="1"/>
  <c r="J13" i="31"/>
  <c r="D14" i="37" s="1"/>
  <c r="V8" i="9"/>
  <c r="D9" i="35"/>
  <c r="C9" i="35"/>
  <c r="U8" i="9"/>
  <c r="F11" i="36" l="1"/>
  <c r="E11" i="31"/>
  <c r="G11" i="36" s="1"/>
  <c r="J12" i="31"/>
  <c r="D13" i="37" s="1"/>
  <c r="M13" i="31"/>
  <c r="G14" i="37" s="1"/>
  <c r="K9" i="31"/>
  <c r="E10" i="37" s="1"/>
  <c r="K12" i="31"/>
  <c r="E13" i="37" s="1"/>
  <c r="L12" i="36"/>
  <c r="N12" i="36" s="1"/>
  <c r="M12" i="36" s="1"/>
  <c r="P12" i="36" s="1"/>
  <c r="C25" i="35"/>
  <c r="E25" i="35" s="1"/>
  <c r="G25" i="35" s="1"/>
  <c r="H25" i="36"/>
  <c r="J25" i="36" s="1"/>
  <c r="L25" i="36" s="1"/>
  <c r="N25" i="36" s="1"/>
  <c r="M25" i="36" s="1"/>
  <c r="P25" i="36" s="1"/>
  <c r="U72" i="9"/>
  <c r="I13" i="31"/>
  <c r="C14" i="37" s="1"/>
  <c r="K10" i="31"/>
  <c r="E11" i="37" s="1"/>
  <c r="J9" i="31"/>
  <c r="D10" i="37" s="1"/>
  <c r="M11" i="31"/>
  <c r="G12" i="37" s="1"/>
  <c r="I10" i="31"/>
  <c r="C11" i="37" s="1"/>
  <c r="L11" i="31"/>
  <c r="F12" i="37" s="1"/>
  <c r="I12" i="31"/>
  <c r="C13" i="37" s="1"/>
  <c r="M9" i="31"/>
  <c r="G10" i="37" s="1"/>
  <c r="I9" i="31"/>
  <c r="C10" i="37" s="1"/>
  <c r="L10" i="31"/>
  <c r="F11" i="37" s="1"/>
  <c r="M12" i="31"/>
  <c r="G13" i="37" s="1"/>
  <c r="L13" i="31"/>
  <c r="F14" i="37" s="1"/>
  <c r="L12" i="31"/>
  <c r="F13" i="37" s="1"/>
  <c r="I11" i="31"/>
  <c r="C12" i="37" s="1"/>
  <c r="U24" i="9"/>
  <c r="C13" i="35"/>
  <c r="E13" i="35" s="1"/>
  <c r="G13" i="35" s="1"/>
  <c r="H13" i="36"/>
  <c r="J13" i="36" s="1"/>
  <c r="L13" i="36" s="1"/>
  <c r="N13" i="36" s="1"/>
  <c r="M13" i="36" s="1"/>
  <c r="P13" i="36" s="1"/>
  <c r="G12" i="35"/>
  <c r="I10" i="36"/>
  <c r="K10" i="36" s="1"/>
  <c r="L10" i="36" s="1"/>
  <c r="N10" i="36" s="1"/>
  <c r="M10" i="36" s="1"/>
  <c r="P10" i="36" s="1"/>
  <c r="B17" i="33"/>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<sst xmlns="http://schemas.openxmlformats.org/spreadsheetml/2006/main" count="792" uniqueCount="318">
  <si>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</si>
  <si>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</si>
  <si>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</si>
  <si>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</si>
  <si>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</si>
  <si>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</si>
  <si>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</si>
  <si>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</si>
  <si>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</si>
  <si>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</si>
  <si>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</si>
  <si>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</si>
  <si>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</si>
  <si>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</si>
  <si>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</si>
  <si>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</si>
  <si>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</si>
  <si>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</si>
  <si>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</si>
  <si>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</si>
  <si>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</si>
  <si>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</si>
  <si>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</si>
  <si>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</si>
  <si>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</si>
  <si>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</si>
  <si>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</si>
  <si>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</si>
  <si>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</si>
  <si>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</si>
  <si>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</si>
  <si>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</si>
  <si>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</si>
  <si>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</si>
  <si>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</si>
  <si>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</si>
  <si>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</si>
  <si>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</si>
  <si>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</si>
  <si>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</si>
  <si>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</si>
  <si>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</si>
  <si>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</si>
  <si>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</si>
  <si>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</si>
  <si>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</si>
  <si>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</si>
  <si>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</si>
  <si>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</si>
  <si>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</si>
  <si>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</si>
  <si>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</si>
  <si>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</si>
  <si>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</si>
  <si>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</si>
  <si>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</si>
  <si>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</si>
  <si>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</si>
  <si>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</si>
  <si>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</si>
  <si>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</si>
  <si>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</si>
  <si>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</si>
  <si>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</si>
  <si>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</si>
  <si>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</si>
  <si>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</si>
  <si>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</si>
  <si>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</si>
  <si>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</si>
  <si>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</si>
  <si>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</si>
  <si>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</si>
  <si>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</si>
  <si>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</si>
  <si>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</si>
  <si>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</si>
  <si>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</si>
  <si>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</si>
  <si>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</si>
  <si>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</si>
  <si>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</si>
  <si>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</si>
  <si>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</si>
  <si>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</si>
  <si>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</si>
  <si>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</si>
  <si>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</si>
  <si>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</si>
  <si>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</si>
  <si>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</si>
  <si>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</si>
  <si>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</si>
  <si>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</si>
  <si>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</si>
  <si>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</si>
  <si>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</si>
  <si>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</si>
  <si>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</si>
  <si>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</si>
  <si>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</si>
  <si>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</si>
  <si>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</si>
  <si>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</si>
  <si>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</si>
  <si>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</si>
  <si>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</si>
  <si>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</si>
  <si>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</si>
  <si>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</si>
  <si>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</si>
  <si>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</si>
  <si>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</si>
  <si>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</si>
  <si>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</si>
  <si>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</si>
  <si>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</si>
  <si>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</si>
  <si>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</si>
  <si>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</si>
  <si>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</si>
  <si>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</si>
  <si>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</si>
  <si>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</si>
  <si>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</si>
  <si>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</si>
  <si>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</si>
  <si>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</si>
  <si>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</si>
  <si>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</si>
  <si>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</si>
  <si>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</si>
  <si>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</si>
  <si>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</si>
  <si>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</si>
  <si>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</si>
  <si>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</si>
  <si>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</si>
  <si>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</si>
  <si>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</si>
  <si>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</si>
  <si>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</si>
  <si>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</si>
  <si>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</si>
  <si>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</si>
  <si>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</si>
  <si>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</si>
  <si>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</si>
  <si>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</si>
  <si>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</si>
  <si>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</si>
  <si>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</si>
  <si>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</si>
  <si>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</si>
  <si>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</si>
  <si>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</si>
  <si>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</si>
  <si>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</si>
  <si>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</si>
  <si>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</si>
  <si>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</si>
  <si>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</si>
  <si>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</si>
  <si>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</si>
  <si>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</si>
  <si>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</si>
  <si>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</si>
  <si>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</si>
  <si>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</si>
  <si>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</si>
  <si>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</si>
  <si>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</si>
  <si>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</si>
  <si>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</si>
  <si>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</si>
  <si>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</si>
  <si>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</si>
  <si>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</si>
  <si>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</si>
  <si>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</si>
  <si>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</si>
  <si>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</si>
  <si>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</si>
  <si>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</si>
  <si>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</si>
  <si>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</si>
  <si>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</si>
  <si>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</si>
  <si>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</si>
  <si>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</si>
  <si>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</si>
  <si>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</si>
  <si>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</si>
  <si>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</si>
  <si>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</si>
  <si>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</si>
  <si>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</si>
  <si>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</si>
  <si>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</si>
  <si>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</si>
  <si>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</si>
  <si>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</si>
  <si>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</si>
  <si>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</si>
  <si>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</si>
  <si>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</si>
  <si>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</si>
  <si>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</si>
  <si>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</si>
  <si>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</si>
  <si>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</si>
  <si>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</si>
  <si>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</si>
  <si>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</si>
  <si>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</si>
  <si>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</si>
  <si>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</si>
  <si>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</si>
  <si>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</si>
  <si>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</si>
  <si>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</si>
  <si>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</si>
  <si>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</si>
  <si>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</si>
  <si>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</si>
  <si>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</si>
  <si>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</si>
  <si>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</si>
  <si>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</si>
  <si>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</si>
  <si>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</si>
  <si>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</si>
  <si>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</si>
  <si>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</si>
  <si>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</si>
  <si>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</si>
  <si>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</si>
  <si>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</si>
  <si>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</si>
  <si>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</si>
  <si>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</si>
  <si>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</si>
  <si>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</si>
  <si>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</si>
  <si>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</si>
  <si>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</si>
  <si>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</si>
  <si>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</si>
  <si>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</si>
  <si>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</si>
  <si>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</si>
  <si>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</si>
  <si>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</si>
  <si>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</si>
  <si>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</si>
  <si>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</si>
  <si>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</si>
  <si>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</si>
  <si>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</si>
  <si>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</si>
  <si>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</si>
  <si>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</si>
  <si>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</si>
  <si>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</si>
  <si>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</si>
  <si>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</si>
  <si>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</si>
  <si>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</si>
  <si>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</si>
  <si>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</si>
  <si>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</si>
  <si>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</si>
  <si>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</si>
  <si>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</si>
  <si>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</si>
  <si>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</si>
  <si>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</si>
  <si>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</si>
  <si>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</si>
  <si>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</si>
  <si>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</si>
  <si>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</si>
  <si>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</si>
  <si>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</si>
  <si>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</si>
  <si>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URGENCIAS Y ATENCIÓN AMBULATORIA.</t>
  </si>
  <si>
    <t>Priorizar y atender en forma oportuna, con pertinencia, seguridad y con calidad a todos los usuarios que soliciten al servicio de Urgencias o Atención Ambulatoria de acuerdo a la patología que presenten y al nivel de complejidad</t>
  </si>
  <si>
    <t>por información de ingreso y verificación de datos inadecuados,</t>
  </si>
  <si>
    <t xml:space="preserve"> debido a alta demanda del servicio y el proceso demasiado acelerado </t>
  </si>
  <si>
    <t xml:space="preserve">por demanda por inoportunidad en la respuesta y atención a interconsultas, </t>
  </si>
  <si>
    <t>debido a especialidades no disponibles en ciertos horarios, dificultad de comunicación en la solicitud de la especialidad y que se sobre pase el tiempo de 5 horas establecido para dar respuesta</t>
  </si>
  <si>
    <t xml:space="preserve">por cancelación de citas asignadas por factores instituciones, </t>
  </si>
  <si>
    <t>debido a solicitud de los especialistas, casos fortuitos como accidentes o incapacidades y error en el proceso de asignación de citas.</t>
  </si>
  <si>
    <t xml:space="preserve">por información inadecuada o incompleta sobre trámites posteriores a la consulta, </t>
  </si>
  <si>
    <t>debido a el tiempo insuficiente para la realización de la consulta por la celeridad en la atención</t>
  </si>
  <si>
    <t xml:space="preserve">Profesional especializada en área de la salud, </t>
  </si>
  <si>
    <t xml:space="preserve">realiza valoración cada mes del sistema de dinámica gerencial </t>
  </si>
  <si>
    <t xml:space="preserve"> y genera un informe trimestralmente en el Plan Operativo Anual (POA)</t>
  </si>
  <si>
    <t xml:space="preserve"> realiza seguimiento de la cancelación de citas en los grupos primarios de mejoramiento, identificando causas y estableciendo intervenciones cuando es factible,</t>
  </si>
  <si>
    <t>con el fin de disminuir la cancelación de citas y que el usuario no se vea afectado.</t>
  </si>
  <si>
    <t>Coordinación de Urgencias y Atención Ambulatoria,</t>
  </si>
  <si>
    <t xml:space="preserve">realiza seguimiento a la oportunidad en la información brindada al usuario respecto a la cancelación de citas, </t>
  </si>
  <si>
    <t xml:space="preserve">con el fin de que haya reprogramación. </t>
  </si>
  <si>
    <t xml:space="preserve">Coordinación de Urgencias y Atención Ambulatoria, </t>
  </si>
  <si>
    <t xml:space="preserve"> realiza asignación de un auxiliar por médico,</t>
  </si>
  <si>
    <t>con el fin de brindarle la información al usuario generada en la atención realizada y darle continuidad al tratamiento, para finalizar con buena atención</t>
  </si>
  <si>
    <t xml:space="preserve">quiere hacer la solicitud para implementar el sistema de digiturno institucional (adecuado a la necesidad del área), </t>
  </si>
  <si>
    <t>y de la misma forma capacitar al personal para la buena gestión en caso de implementarlo</t>
  </si>
  <si>
    <t>Hacer la solicitud para implementar el sistema de digiturno institucional (adecuado a la necesidad del área)</t>
  </si>
  <si>
    <t>Coordinación de Urgencias y Atención Ambulatoria</t>
  </si>
  <si>
    <t>En la circular que se emitió el 13 de mayo del 2022, se informa sobre la capacitación de interconsultas. De este se realizó un informe con Hospitalización, denominado “Medición de efectividad de respuestas de interconsultas del HUDN”, dirigido a personal asistencial, el cual fue explicativo de cómo se debe cargar una interconsulta, y cuál fue la efectividad del mismo en cada área.
También se realiza una evaluación trimestral de DGH, respecto a respuesta a interconsultas por servicio, denominado " informe solicitud interconsultas vs respuesta a interconsultas" definiendo la oportunidad de respuesta.
Se tiene un consolidado de análisis  de respuesta a interconsultas por especialidad, mediante el cual se remiten al indicador definido en el POA, denominado "oportunidad en la valoración inicial por especialidades" teniendo como meta 5 horas 40 minutos, para el primer trimestre del presente año se dio cumplimiento en él, de 4 horas, dando cumplimiento al análisis definido por la OAP y cuenta con su respectiva ficha técnica.</t>
  </si>
  <si>
    <t>SEGUIMIENTO CONTROL 1: se reporta trimestralmente un indicador en el POA, denominado: "% de inasistencia a consulta programada" teniendo como meta 15% y se tiene para el trimestre 15,98%, debido a que se encuentran citas con incumplimiento. Se cumple con el análisis definido por la OAP, cuenta con su respectiva ficha técnica.
Por otra parte, en los grupos primarios se realiza seguimiento cada dos meses, en el cual se trata el tema de cancelación de citas.
Evidencia: POA, actas de grupo primario.
SEGUIMIENTO CONTROL 2: se maneja matriz de reasignación de citas, para reprogramación inmediatamente. Se cuenta con un protocolo PRAAM-001 "asignación de citas médicas" el cual se socializo al personal de consulta externa, en el grupo primario. 
También se realizó un plan de acción para minimizar la cancelación de citas, con el fin de disminuirlas en un 5% por causas atribuibles a la institución, como estratégicas se tienen: información anticipada de licencias, o demás causas atribuibles a personal que labora en la institución.</t>
  </si>
  <si>
    <t>Se realiza informe de análisis con relación a pacientes, el cual contiene: PQRSF, información adecuada o inadecuada brindada a pacientes, con sus respectivos gráficos de quejas y causas de insatisfacción por servicio. Donde se encuentra Consulta externa con un 7% de insatisfacción.
También se cuenta  con videos educativos denominados: "educación al usuario familia y cuidador", "deberes y derechos de usuarios",  en los cuales por cada servicio se le socializaron a pacientes y sus familias, para que estén informados y tengan conocimiento de los mismos.</t>
  </si>
  <si>
    <t>Se cumplió con el plan de acción y controles descritos, de la siguiente manera:
Se levanto un plan de mejora, el cual se llevó a cabo para implementar digiturnos en triage y consulta externa, sirve para medir el tiempo y agilizar la atención y efectivamente se implementó en el año 2022. El digiturno se clasifica en: limitación física, discapacidad, adulto mayor, gestante o pediatría.
En triage se lleva a cabo para notificar orden de llegada del paciente, posterior a eso se lo registra y se realiza toma de signos vitales, y luego espera el turno para ser atendido por un médico, en caso de que deba tener atención prioritaria la auxiliar lo pasa inmediatamente a consultorio médico.
En consulta externa, también fue implementado, se le da el mismo manejo, y se le da el turno en atención al usuario, para agilizar la atención. 
Se emitió una circular informativa el 13 de mayo del 2022, sobre capacitación de clasificación de digiturno, facilitada desde SYAC a personal auxiliar y medico de consulta.
Evidencias: plan de acción, circular informativa, fotografías.</t>
  </si>
  <si>
    <t>Se tiene pendiente con ingeniero de sistemas para realizar ajustes a digiturno, debido a que se quiere implementar una medición de tiempos.
Evidencia: Acta de reunión pendiente de enviar cuando se realice reunión</t>
  </si>
  <si>
    <t>Se realiza una evaluación trimestral de DGH, respecto a respuesta a interconsultas por servicio, denominado " informe solicitud interconsultas vs respuesta a interconsultas" definiendo la oportunidad de respuesta.
Se tiene un consolidado de análisis  de respuesta a interconsultas por especialidad, mediante el cual se remiten al indicador definido en el POA, denominado "oportunidad en la valoración inicial por especialidades basicas" teniendo como meta 5 horas 40 minutos, para el segundo trimestre del presente año se dio cumplimiento en él, de 5,03  horas, dando cumplimiento al análisis definido por la OAP y cuenta con su respectiva ficha técnica.
Evidencia: POA II trimestre / urgencias</t>
  </si>
  <si>
    <t>SEGUIMIENTO CONTROL 1: 
Se reporta trimestralmente un indicador en el POA, denominado: "% de inasistencia a consulta programada" teniendo como meta 15% y se tiene para el segundo trimestre del año 17,88%, debido a que se encuentran citas con incumplimiento. Se cumple con el análisis definido por la OAP, cuenta con su respectiva ficha técnica.
Por otra parte, en los grupos primarios se realiza seguimiento cada dos meses, en el cual se trata el tema de cancelación de citas.
Evidencia: POA II trimestre / Consulta Externa , actas de grupo primario.
SEGUIMIENTO CONTROL 2.
Desde el mes de Julio se implemento la realización de envio mediante correo electronico a subgerencia de Prestación de Servicios respecto al cupo completo de agendas por especialidad, con el fin de disminuir la demanda insatisfecha
Evidencia: Correo electrónico de demanda insatisfecha</t>
  </si>
  <si>
    <t>Teniendo en cuenta que la mayoria del personal  de consulta externa es de planta,  en la evaluación semestral de comición, se evaluo respecto a las evidencias que anexaban en las carpetas en notas de post consulta
Evidencia: carpeta de cada aux. - registro de educación a pacientes - formato diligenciado de la CNSC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</si>
</sst>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14" fontId="2" fillId="2" borderId="0" xfId="2" applyNumberFormat="1" applyFill="1" applyAlignment="1">
      <alignment horizontal="center" vertical="center"/>
    </xf>
    <xf numFmtId="0" fontId="2" fillId="4" borderId="1" xfId="2"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15.75" thickBot="1" x14ac:dyDescent="0.3"/>
    <row r="2" spans="2:8" ht="18" x14ac:dyDescent="0.25">
      <c r="B2" s="376" t="s">
        <v>183</v>
      </c>
      <c r="C2" s="377"/>
      <c r="D2" s="377"/>
      <c r="E2" s="377"/>
      <c r="F2" s="377"/>
      <c r="G2" s="377"/>
      <c r="H2" s="378"/>
    </row>
    <row r="3" spans="2:8" x14ac:dyDescent="0.25">
      <c r="B3" s="291"/>
      <c r="C3" s="292"/>
      <c r="D3" s="292"/>
      <c r="E3" s="292"/>
      <c r="F3" s="292"/>
      <c r="G3" s="292"/>
      <c r="H3" s="293"/>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0"/>
      <c r="C8" s="271"/>
      <c r="D8" s="271"/>
      <c r="E8" s="271"/>
      <c r="F8" s="271"/>
      <c r="G8" s="271"/>
      <c r="H8" s="272"/>
    </row>
    <row r="9" spans="2:8" ht="20.45" customHeight="1" x14ac:dyDescent="0.25">
      <c r="B9" s="391" t="s">
        <v>211</v>
      </c>
      <c r="C9" s="392"/>
      <c r="D9" s="392"/>
      <c r="E9" s="392"/>
      <c r="F9" s="392"/>
      <c r="G9" s="392"/>
      <c r="H9" s="393"/>
    </row>
    <row r="10" spans="2:8" ht="16.5" x14ac:dyDescent="0.25">
      <c r="B10" s="276"/>
      <c r="C10" s="277"/>
      <c r="D10" s="277"/>
      <c r="E10" s="277"/>
      <c r="F10" s="277"/>
      <c r="G10" s="277"/>
      <c r="H10" s="278"/>
    </row>
    <row r="11" spans="2:8" ht="20.45" customHeight="1" x14ac:dyDescent="0.25">
      <c r="B11" s="394" t="s">
        <v>212</v>
      </c>
      <c r="C11" s="395"/>
      <c r="D11" s="395"/>
      <c r="E11" s="395"/>
      <c r="F11" s="395"/>
      <c r="G11" s="395"/>
      <c r="H11" s="396"/>
    </row>
    <row r="12" spans="2:8" s="315" customFormat="1" ht="20.45" customHeight="1" x14ac:dyDescent="0.25">
      <c r="B12" s="312"/>
      <c r="C12" s="313"/>
      <c r="D12" s="313"/>
      <c r="E12" s="313"/>
      <c r="F12" s="313"/>
      <c r="G12" s="313"/>
      <c r="H12" s="314"/>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3"/>
      <c r="C16" s="274"/>
      <c r="D16" s="274"/>
      <c r="E16" s="274"/>
      <c r="F16" s="274"/>
      <c r="G16" s="274"/>
      <c r="H16" s="275"/>
    </row>
    <row r="17" spans="2:8" ht="18.600000000000001" customHeight="1" x14ac:dyDescent="0.25">
      <c r="B17" s="369" t="s">
        <v>210</v>
      </c>
      <c r="C17" s="370"/>
      <c r="D17" s="370"/>
      <c r="E17" s="370"/>
      <c r="F17" s="370"/>
      <c r="G17" s="370"/>
      <c r="H17" s="371"/>
    </row>
    <row r="18" spans="2:8" ht="18.600000000000001" customHeight="1" x14ac:dyDescent="0.25">
      <c r="B18" s="273"/>
      <c r="C18" s="274"/>
      <c r="D18" s="274"/>
      <c r="E18" s="274"/>
      <c r="F18" s="274"/>
      <c r="G18" s="274"/>
      <c r="H18" s="275"/>
    </row>
    <row r="19" spans="2:8" ht="18.600000000000001" customHeight="1" x14ac:dyDescent="0.25">
      <c r="B19" s="369" t="s">
        <v>213</v>
      </c>
      <c r="C19" s="370"/>
      <c r="D19" s="370"/>
      <c r="E19" s="370"/>
      <c r="F19" s="370"/>
      <c r="G19" s="370"/>
      <c r="H19" s="371"/>
    </row>
    <row r="20" spans="2:8" ht="18.600000000000001" customHeight="1" thickBot="1" x14ac:dyDescent="0.3">
      <c r="B20" s="213"/>
      <c r="C20" s="279"/>
      <c r="D20" s="279"/>
      <c r="E20" s="279"/>
      <c r="F20" s="279"/>
      <c r="G20" s="279"/>
      <c r="H20" s="280"/>
    </row>
    <row r="21" spans="2:8" ht="15.75" thickTop="1" x14ac:dyDescent="0.25">
      <c r="B21" s="294"/>
      <c r="C21" s="348" t="s">
        <v>185</v>
      </c>
      <c r="D21" s="349"/>
      <c r="E21" s="350" t="s">
        <v>186</v>
      </c>
      <c r="F21" s="351"/>
      <c r="G21" s="299"/>
      <c r="H21" s="295"/>
    </row>
    <row r="22" spans="2:8" ht="35.25" customHeight="1" x14ac:dyDescent="0.25">
      <c r="B22" s="294"/>
      <c r="C22" s="365" t="s">
        <v>187</v>
      </c>
      <c r="D22" s="358"/>
      <c r="E22" s="359" t="s">
        <v>188</v>
      </c>
      <c r="F22" s="360"/>
      <c r="G22" s="299"/>
      <c r="H22" s="295"/>
    </row>
    <row r="23" spans="2:8" ht="17.25" customHeight="1" x14ac:dyDescent="0.25">
      <c r="B23" s="294"/>
      <c r="C23" s="365" t="s">
        <v>222</v>
      </c>
      <c r="D23" s="358"/>
      <c r="E23" s="359" t="s">
        <v>189</v>
      </c>
      <c r="F23" s="360"/>
      <c r="G23" s="299"/>
      <c r="H23" s="295"/>
    </row>
    <row r="24" spans="2:8" ht="69.75" customHeight="1" x14ac:dyDescent="0.25">
      <c r="B24" s="294"/>
      <c r="C24" s="365" t="s">
        <v>207</v>
      </c>
      <c r="D24" s="358"/>
      <c r="E24" s="359" t="s">
        <v>236</v>
      </c>
      <c r="F24" s="360"/>
      <c r="G24" s="299"/>
      <c r="H24" s="295"/>
    </row>
    <row r="25" spans="2:8" ht="69.75" customHeight="1" x14ac:dyDescent="0.25">
      <c r="B25" s="294"/>
      <c r="C25" s="365" t="s">
        <v>237</v>
      </c>
      <c r="D25" s="358"/>
      <c r="E25" s="359" t="s">
        <v>238</v>
      </c>
      <c r="F25" s="360"/>
      <c r="G25" s="299"/>
      <c r="H25" s="295"/>
    </row>
    <row r="26" spans="2:8" ht="69.75" customHeight="1" x14ac:dyDescent="0.25">
      <c r="B26" s="294"/>
      <c r="C26" s="365" t="s">
        <v>224</v>
      </c>
      <c r="D26" s="358"/>
      <c r="E26" s="359" t="s">
        <v>190</v>
      </c>
      <c r="F26" s="360"/>
      <c r="G26" s="299"/>
      <c r="H26" s="295"/>
    </row>
    <row r="27" spans="2:8" ht="69.75" customHeight="1" x14ac:dyDescent="0.25">
      <c r="B27" s="294"/>
      <c r="C27" s="361" t="s">
        <v>78</v>
      </c>
      <c r="D27" s="356"/>
      <c r="E27" s="346" t="s">
        <v>235</v>
      </c>
      <c r="F27" s="347"/>
      <c r="G27" s="299"/>
      <c r="H27" s="295"/>
    </row>
    <row r="28" spans="2:8" ht="69.75" customHeight="1" x14ac:dyDescent="0.25">
      <c r="B28" s="294"/>
      <c r="C28" s="361" t="s">
        <v>225</v>
      </c>
      <c r="D28" s="356"/>
      <c r="E28" s="346" t="s">
        <v>226</v>
      </c>
      <c r="F28" s="347"/>
      <c r="G28" s="299"/>
      <c r="H28" s="295"/>
    </row>
    <row r="29" spans="2:8" ht="69.75" customHeight="1" x14ac:dyDescent="0.25">
      <c r="B29" s="294"/>
      <c r="C29" s="361" t="s">
        <v>227</v>
      </c>
      <c r="D29" s="356"/>
      <c r="E29" s="346" t="s">
        <v>228</v>
      </c>
      <c r="F29" s="347"/>
      <c r="G29" s="299"/>
      <c r="H29" s="295"/>
    </row>
    <row r="30" spans="2:8" ht="69.75" customHeight="1" x14ac:dyDescent="0.25">
      <c r="B30" s="294"/>
      <c r="C30" s="361" t="s">
        <v>50</v>
      </c>
      <c r="D30" s="356"/>
      <c r="E30" s="346" t="s">
        <v>229</v>
      </c>
      <c r="F30" s="347"/>
      <c r="G30" s="299"/>
      <c r="H30" s="295"/>
    </row>
    <row r="31" spans="2:8" ht="69.75" customHeight="1" x14ac:dyDescent="0.25">
      <c r="B31" s="294"/>
      <c r="C31" s="361" t="s">
        <v>230</v>
      </c>
      <c r="D31" s="356"/>
      <c r="E31" s="346" t="s">
        <v>231</v>
      </c>
      <c r="F31" s="347"/>
      <c r="G31" s="299"/>
      <c r="H31" s="295"/>
    </row>
    <row r="32" spans="2:8" ht="69.75" customHeight="1" x14ac:dyDescent="0.25">
      <c r="B32" s="294"/>
      <c r="C32" s="361" t="s">
        <v>232</v>
      </c>
      <c r="D32" s="356"/>
      <c r="E32" s="346" t="s">
        <v>233</v>
      </c>
      <c r="F32" s="347"/>
      <c r="G32" s="299"/>
      <c r="H32" s="295"/>
    </row>
    <row r="33" spans="2:8" ht="69.75" customHeight="1" x14ac:dyDescent="0.25">
      <c r="B33" s="294"/>
      <c r="C33" s="361" t="s">
        <v>167</v>
      </c>
      <c r="D33" s="356"/>
      <c r="E33" s="346" t="s">
        <v>234</v>
      </c>
      <c r="F33" s="347"/>
      <c r="G33" s="299"/>
      <c r="H33" s="295"/>
    </row>
    <row r="34" spans="2:8" x14ac:dyDescent="0.25">
      <c r="B34" s="294"/>
      <c r="C34" s="284"/>
      <c r="D34" s="284"/>
      <c r="E34" s="285"/>
      <c r="F34" s="285"/>
      <c r="G34" s="299"/>
      <c r="H34" s="295"/>
    </row>
    <row r="35" spans="2:8" ht="16.5" x14ac:dyDescent="0.25">
      <c r="B35" s="369" t="s">
        <v>239</v>
      </c>
      <c r="C35" s="370"/>
      <c r="D35" s="370"/>
      <c r="E35" s="370"/>
      <c r="F35" s="370"/>
      <c r="G35" s="370"/>
      <c r="H35" s="371"/>
    </row>
    <row r="36" spans="2:8" ht="14.45" customHeight="1" thickBot="1" x14ac:dyDescent="0.3">
      <c r="B36" s="300"/>
      <c r="C36" s="289"/>
      <c r="D36" s="289"/>
      <c r="E36" s="289"/>
      <c r="F36" s="289"/>
      <c r="G36" s="289"/>
      <c r="H36" s="301"/>
    </row>
    <row r="37" spans="2:8" ht="14.45" customHeight="1" thickTop="1" x14ac:dyDescent="0.25">
      <c r="B37" s="300"/>
      <c r="C37" s="348" t="s">
        <v>185</v>
      </c>
      <c r="D37" s="349"/>
      <c r="E37" s="350" t="s">
        <v>186</v>
      </c>
      <c r="F37" s="351"/>
      <c r="G37" s="289"/>
      <c r="H37" s="301"/>
    </row>
    <row r="38" spans="2:8" ht="90" customHeight="1" x14ac:dyDescent="0.25">
      <c r="B38" s="300"/>
      <c r="C38" s="361" t="s">
        <v>200</v>
      </c>
      <c r="D38" s="356"/>
      <c r="E38" s="346" t="s">
        <v>240</v>
      </c>
      <c r="F38" s="347"/>
      <c r="G38" s="289"/>
      <c r="H38" s="301"/>
    </row>
    <row r="39" spans="2:8" ht="53.45" customHeight="1" x14ac:dyDescent="0.25">
      <c r="B39" s="300"/>
      <c r="C39" s="361" t="s">
        <v>172</v>
      </c>
      <c r="D39" s="356"/>
      <c r="E39" s="346" t="s">
        <v>265</v>
      </c>
      <c r="F39" s="347"/>
      <c r="G39" s="289"/>
      <c r="H39" s="301"/>
    </row>
    <row r="40" spans="2:8" ht="54" customHeight="1" x14ac:dyDescent="0.25">
      <c r="B40" s="300"/>
      <c r="C40" s="361" t="s">
        <v>64</v>
      </c>
      <c r="D40" s="356"/>
      <c r="E40" s="346" t="s">
        <v>266</v>
      </c>
      <c r="F40" s="347"/>
      <c r="G40" s="289"/>
      <c r="H40" s="301"/>
    </row>
    <row r="41" spans="2:8" ht="32.450000000000003" customHeight="1" x14ac:dyDescent="0.25">
      <c r="B41" s="300"/>
      <c r="C41" s="361" t="s">
        <v>241</v>
      </c>
      <c r="D41" s="356"/>
      <c r="E41" s="346" t="s">
        <v>242</v>
      </c>
      <c r="F41" s="347"/>
      <c r="G41" s="289"/>
      <c r="H41" s="301"/>
    </row>
    <row r="42" spans="2:8" ht="16.5" x14ac:dyDescent="0.25">
      <c r="B42" s="300"/>
      <c r="C42" s="289"/>
      <c r="D42" s="289"/>
      <c r="E42" s="289"/>
      <c r="F42" s="289"/>
      <c r="G42" s="289"/>
      <c r="H42" s="301"/>
    </row>
    <row r="43" spans="2:8" ht="18.600000000000001" customHeight="1" x14ac:dyDescent="0.25">
      <c r="B43" s="362" t="s">
        <v>218</v>
      </c>
      <c r="C43" s="363"/>
      <c r="D43" s="363"/>
      <c r="E43" s="363"/>
      <c r="F43" s="363"/>
      <c r="G43" s="363"/>
      <c r="H43" s="364"/>
    </row>
    <row r="44" spans="2:8" ht="18.600000000000001" customHeight="1" x14ac:dyDescent="0.25">
      <c r="B44" s="286"/>
      <c r="C44" s="287"/>
      <c r="D44" s="287"/>
      <c r="E44" s="287"/>
      <c r="F44" s="287"/>
      <c r="G44" s="287"/>
      <c r="H44" s="288"/>
    </row>
    <row r="45" spans="2:8" ht="18.600000000000001" customHeight="1" x14ac:dyDescent="0.25">
      <c r="B45" s="369" t="s">
        <v>214</v>
      </c>
      <c r="C45" s="370"/>
      <c r="D45" s="370"/>
      <c r="E45" s="370"/>
      <c r="F45" s="370"/>
      <c r="G45" s="370"/>
      <c r="H45" s="371"/>
    </row>
    <row r="46" spans="2:8" ht="18.600000000000001" customHeight="1" thickBot="1" x14ac:dyDescent="0.3">
      <c r="B46" s="213"/>
      <c r="C46" s="279"/>
      <c r="D46" s="279"/>
      <c r="E46" s="279"/>
      <c r="F46" s="279"/>
      <c r="G46" s="279"/>
      <c r="H46" s="280"/>
    </row>
    <row r="47" spans="2:8" ht="18.600000000000001" customHeight="1" thickTop="1" x14ac:dyDescent="0.25">
      <c r="B47" s="213"/>
      <c r="C47" s="348" t="s">
        <v>185</v>
      </c>
      <c r="D47" s="349"/>
      <c r="E47" s="350" t="s">
        <v>186</v>
      </c>
      <c r="F47" s="351"/>
      <c r="G47" s="279"/>
      <c r="H47" s="280"/>
    </row>
    <row r="48" spans="2:8" ht="53.1" customHeight="1" x14ac:dyDescent="0.25">
      <c r="B48" s="213"/>
      <c r="C48" s="352" t="s">
        <v>175</v>
      </c>
      <c r="D48" s="345"/>
      <c r="E48" s="346" t="s">
        <v>191</v>
      </c>
      <c r="F48" s="347"/>
      <c r="G48" s="279"/>
      <c r="H48" s="280"/>
    </row>
    <row r="49" spans="2:8" ht="54" customHeight="1" x14ac:dyDescent="0.25">
      <c r="B49" s="213"/>
      <c r="C49" s="352" t="s">
        <v>90</v>
      </c>
      <c r="D49" s="345"/>
      <c r="E49" s="346" t="s">
        <v>243</v>
      </c>
      <c r="F49" s="347"/>
      <c r="G49" s="279"/>
      <c r="H49" s="280"/>
    </row>
    <row r="50" spans="2:8" ht="51.95" customHeight="1" x14ac:dyDescent="0.25">
      <c r="B50" s="213"/>
      <c r="C50" s="352" t="s">
        <v>91</v>
      </c>
      <c r="D50" s="345"/>
      <c r="E50" s="346" t="s">
        <v>245</v>
      </c>
      <c r="F50" s="347"/>
      <c r="G50" s="279"/>
      <c r="H50" s="280"/>
    </row>
    <row r="51" spans="2:8" ht="53.45" customHeight="1" x14ac:dyDescent="0.25">
      <c r="B51" s="213"/>
      <c r="C51" s="352" t="s">
        <v>114</v>
      </c>
      <c r="D51" s="345"/>
      <c r="E51" s="346" t="s">
        <v>245</v>
      </c>
      <c r="F51" s="347"/>
      <c r="G51" s="279"/>
      <c r="H51" s="280"/>
    </row>
    <row r="52" spans="2:8" ht="48.6" customHeight="1" x14ac:dyDescent="0.25">
      <c r="B52" s="213"/>
      <c r="C52" s="352" t="s">
        <v>92</v>
      </c>
      <c r="D52" s="345"/>
      <c r="E52" s="346" t="s">
        <v>246</v>
      </c>
      <c r="F52" s="347"/>
      <c r="G52" s="279"/>
      <c r="H52" s="280"/>
    </row>
    <row r="53" spans="2:8" ht="49.5" customHeight="1" x14ac:dyDescent="0.25">
      <c r="B53" s="213"/>
      <c r="C53" s="352" t="s">
        <v>93</v>
      </c>
      <c r="D53" s="345"/>
      <c r="E53" s="346" t="s">
        <v>244</v>
      </c>
      <c r="F53" s="347"/>
      <c r="G53" s="279"/>
      <c r="H53" s="280"/>
    </row>
    <row r="54" spans="2:8" ht="50.1" customHeight="1" x14ac:dyDescent="0.25">
      <c r="B54" s="213"/>
      <c r="C54" s="352" t="s">
        <v>109</v>
      </c>
      <c r="D54" s="345"/>
      <c r="E54" s="346" t="s">
        <v>249</v>
      </c>
      <c r="F54" s="347"/>
      <c r="G54" s="279"/>
      <c r="H54" s="280"/>
    </row>
    <row r="55" spans="2:8" ht="29.45" customHeight="1" x14ac:dyDescent="0.25">
      <c r="B55" s="213"/>
      <c r="C55" s="352" t="s">
        <v>113</v>
      </c>
      <c r="D55" s="345"/>
      <c r="E55" s="346" t="s">
        <v>247</v>
      </c>
      <c r="F55" s="347"/>
      <c r="G55" s="279"/>
      <c r="H55" s="280"/>
    </row>
    <row r="56" spans="2:8" ht="39.950000000000003" customHeight="1" x14ac:dyDescent="0.25">
      <c r="B56" s="213"/>
      <c r="C56" s="352" t="s">
        <v>117</v>
      </c>
      <c r="D56" s="345"/>
      <c r="E56" s="346" t="s">
        <v>248</v>
      </c>
      <c r="F56" s="347"/>
      <c r="G56" s="279"/>
      <c r="H56" s="280"/>
    </row>
    <row r="57" spans="2:8" ht="29.45" customHeight="1" x14ac:dyDescent="0.25">
      <c r="B57" s="213"/>
      <c r="C57" s="352" t="s">
        <v>10</v>
      </c>
      <c r="D57" s="345"/>
      <c r="E57" s="346" t="s">
        <v>203</v>
      </c>
      <c r="F57" s="347"/>
      <c r="G57" s="279"/>
      <c r="H57" s="280"/>
    </row>
    <row r="58" spans="2:8" ht="18.600000000000001" customHeight="1" x14ac:dyDescent="0.25">
      <c r="B58" s="213"/>
      <c r="C58" s="279"/>
      <c r="D58" s="279"/>
      <c r="E58" s="279"/>
      <c r="F58" s="279"/>
      <c r="G58" s="279"/>
      <c r="H58" s="280"/>
    </row>
    <row r="59" spans="2:8" ht="18.600000000000001" customHeight="1" x14ac:dyDescent="0.25">
      <c r="B59" s="366" t="s">
        <v>217</v>
      </c>
      <c r="C59" s="367"/>
      <c r="D59" s="367"/>
      <c r="E59" s="367"/>
      <c r="F59" s="367"/>
      <c r="G59" s="367"/>
      <c r="H59" s="368"/>
    </row>
    <row r="60" spans="2:8" ht="18.600000000000001" customHeight="1" x14ac:dyDescent="0.25">
      <c r="B60" s="213"/>
      <c r="C60" s="279"/>
      <c r="D60" s="279"/>
      <c r="E60" s="279"/>
      <c r="F60" s="279"/>
      <c r="G60" s="279"/>
      <c r="H60" s="280"/>
    </row>
    <row r="61" spans="2:8" ht="18.600000000000001" customHeight="1" x14ac:dyDescent="0.25">
      <c r="B61" s="353" t="s">
        <v>215</v>
      </c>
      <c r="C61" s="354"/>
      <c r="D61" s="354"/>
      <c r="E61" s="354"/>
      <c r="F61" s="354"/>
      <c r="G61" s="354"/>
      <c r="H61" s="355"/>
    </row>
    <row r="62" spans="2:8" ht="18.600000000000001" customHeight="1" x14ac:dyDescent="0.25">
      <c r="B62" s="273"/>
      <c r="C62" s="274"/>
      <c r="D62" s="274"/>
      <c r="E62" s="274"/>
      <c r="F62" s="274"/>
      <c r="G62" s="274"/>
      <c r="H62" s="275"/>
    </row>
    <row r="63" spans="2:8" ht="30" customHeight="1" x14ac:dyDescent="0.25">
      <c r="B63" s="369" t="s">
        <v>216</v>
      </c>
      <c r="C63" s="370"/>
      <c r="D63" s="370"/>
      <c r="E63" s="370"/>
      <c r="F63" s="370"/>
      <c r="G63" s="370"/>
      <c r="H63" s="371"/>
    </row>
    <row r="64" spans="2:8" ht="17.25" thickBot="1" x14ac:dyDescent="0.3">
      <c r="B64" s="213"/>
      <c r="C64" s="279"/>
      <c r="D64" s="279"/>
      <c r="E64" s="279"/>
      <c r="F64" s="279"/>
      <c r="G64" s="279"/>
      <c r="H64" s="280"/>
    </row>
    <row r="65" spans="2:8" ht="30" customHeight="1" thickTop="1" x14ac:dyDescent="0.25">
      <c r="B65" s="213"/>
      <c r="C65" s="348" t="s">
        <v>185</v>
      </c>
      <c r="D65" s="349"/>
      <c r="E65" s="350" t="s">
        <v>186</v>
      </c>
      <c r="F65" s="351"/>
      <c r="G65" s="279"/>
      <c r="H65" s="280"/>
    </row>
    <row r="66" spans="2:8" ht="30" customHeight="1" x14ac:dyDescent="0.25">
      <c r="B66" s="213"/>
      <c r="C66" s="352" t="s">
        <v>124</v>
      </c>
      <c r="D66" s="345"/>
      <c r="E66" s="346" t="s">
        <v>250</v>
      </c>
      <c r="F66" s="347"/>
      <c r="G66" s="279"/>
      <c r="H66" s="280"/>
    </row>
    <row r="67" spans="2:8" ht="44.45" customHeight="1" x14ac:dyDescent="0.25">
      <c r="B67" s="213"/>
      <c r="C67" s="352" t="s">
        <v>125</v>
      </c>
      <c r="D67" s="345"/>
      <c r="E67" s="346" t="s">
        <v>251</v>
      </c>
      <c r="F67" s="347"/>
      <c r="G67" s="279"/>
      <c r="H67" s="280"/>
    </row>
    <row r="68" spans="2:8" ht="51" customHeight="1" x14ac:dyDescent="0.25">
      <c r="B68" s="213"/>
      <c r="C68" s="352" t="s">
        <v>178</v>
      </c>
      <c r="D68" s="345"/>
      <c r="E68" s="346" t="s">
        <v>252</v>
      </c>
      <c r="F68" s="347"/>
      <c r="G68" s="279"/>
      <c r="H68" s="280"/>
    </row>
    <row r="69" spans="2:8" ht="76.5" customHeight="1" x14ac:dyDescent="0.25">
      <c r="B69" s="213"/>
      <c r="C69" s="352" t="s">
        <v>253</v>
      </c>
      <c r="D69" s="345"/>
      <c r="E69" s="346" t="s">
        <v>192</v>
      </c>
      <c r="F69" s="347"/>
      <c r="G69" s="279"/>
      <c r="H69" s="280"/>
    </row>
    <row r="70" spans="2:8" ht="30" customHeight="1" x14ac:dyDescent="0.25">
      <c r="B70" s="213"/>
      <c r="C70" s="352" t="s">
        <v>150</v>
      </c>
      <c r="D70" s="345"/>
      <c r="E70" s="346" t="s">
        <v>255</v>
      </c>
      <c r="F70" s="347"/>
      <c r="G70" s="279"/>
      <c r="H70" s="280"/>
    </row>
    <row r="71" spans="2:8" ht="30" customHeight="1" x14ac:dyDescent="0.25">
      <c r="B71" s="213"/>
      <c r="C71" s="352" t="s">
        <v>256</v>
      </c>
      <c r="D71" s="345"/>
      <c r="E71" s="346" t="s">
        <v>257</v>
      </c>
      <c r="F71" s="347"/>
      <c r="G71" s="279"/>
      <c r="H71" s="280"/>
    </row>
    <row r="72" spans="2:8" ht="30" customHeight="1" x14ac:dyDescent="0.25">
      <c r="B72" s="213"/>
      <c r="C72" s="352" t="s">
        <v>258</v>
      </c>
      <c r="D72" s="345"/>
      <c r="E72" s="346" t="s">
        <v>259</v>
      </c>
      <c r="F72" s="347"/>
      <c r="G72" s="279"/>
      <c r="H72" s="280"/>
    </row>
    <row r="73" spans="2:8" ht="53.45" customHeight="1" x14ac:dyDescent="0.25">
      <c r="B73" s="213"/>
      <c r="C73" s="352" t="s">
        <v>132</v>
      </c>
      <c r="D73" s="345"/>
      <c r="E73" s="346" t="s">
        <v>254</v>
      </c>
      <c r="F73" s="347"/>
      <c r="G73" s="279"/>
      <c r="H73" s="280"/>
    </row>
    <row r="74" spans="2:8" ht="30" customHeight="1" x14ac:dyDescent="0.25">
      <c r="B74" s="213"/>
      <c r="C74" s="279"/>
      <c r="D74" s="279"/>
      <c r="E74" s="279"/>
      <c r="F74" s="279"/>
      <c r="G74" s="279"/>
      <c r="H74" s="280"/>
    </row>
    <row r="75" spans="2:8" ht="18.600000000000001" customHeight="1" x14ac:dyDescent="0.25">
      <c r="B75" s="353" t="s">
        <v>219</v>
      </c>
      <c r="C75" s="354"/>
      <c r="D75" s="354"/>
      <c r="E75" s="354"/>
      <c r="F75" s="354"/>
      <c r="G75" s="354"/>
      <c r="H75" s="355"/>
    </row>
    <row r="76" spans="2:8" ht="18.600000000000001" customHeight="1" x14ac:dyDescent="0.25">
      <c r="B76" s="281"/>
      <c r="C76" s="282"/>
      <c r="D76" s="282"/>
      <c r="E76" s="282"/>
      <c r="F76" s="282"/>
      <c r="G76" s="282"/>
      <c r="H76" s="283"/>
    </row>
    <row r="77" spans="2:8" ht="18.600000000000001" customHeight="1" x14ac:dyDescent="0.25">
      <c r="B77" s="353" t="s">
        <v>220</v>
      </c>
      <c r="C77" s="354"/>
      <c r="D77" s="354"/>
      <c r="E77" s="354"/>
      <c r="F77" s="354"/>
      <c r="G77" s="354"/>
      <c r="H77" s="355"/>
    </row>
    <row r="78" spans="2:8" ht="18.600000000000001" customHeight="1" x14ac:dyDescent="0.25">
      <c r="B78" s="281"/>
      <c r="C78" s="282"/>
      <c r="D78" s="282"/>
      <c r="E78" s="282"/>
      <c r="F78" s="282"/>
      <c r="G78" s="282"/>
      <c r="H78" s="283"/>
    </row>
    <row r="79" spans="2:8" ht="18.600000000000001" customHeight="1" x14ac:dyDescent="0.25">
      <c r="B79" s="353" t="s">
        <v>221</v>
      </c>
      <c r="C79" s="354"/>
      <c r="D79" s="354"/>
      <c r="E79" s="354"/>
      <c r="F79" s="354"/>
      <c r="G79" s="354"/>
      <c r="H79" s="355"/>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262</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263</v>
      </c>
      <c r="C85" s="390" t="s">
        <v>185</v>
      </c>
      <c r="D85" s="349"/>
      <c r="E85" s="350" t="s">
        <v>186</v>
      </c>
      <c r="F85" s="351"/>
      <c r="G85" s="299"/>
      <c r="H85" s="295"/>
    </row>
    <row r="86" spans="2:8" s="212" customFormat="1" x14ac:dyDescent="0.25">
      <c r="B86" s="310">
        <v>2</v>
      </c>
      <c r="C86" s="357" t="s">
        <v>187</v>
      </c>
      <c r="D86" s="358"/>
      <c r="E86" s="359" t="s">
        <v>188</v>
      </c>
      <c r="F86" s="360"/>
      <c r="G86" s="307"/>
      <c r="H86" s="215"/>
    </row>
    <row r="87" spans="2:8" s="212" customFormat="1" ht="17.25" customHeight="1" x14ac:dyDescent="0.25">
      <c r="B87" s="310">
        <v>2</v>
      </c>
      <c r="C87" s="357" t="s">
        <v>222</v>
      </c>
      <c r="D87" s="358"/>
      <c r="E87" s="359" t="s">
        <v>189</v>
      </c>
      <c r="F87" s="360"/>
      <c r="G87" s="307"/>
      <c r="H87" s="215"/>
    </row>
    <row r="88" spans="2:8" s="212" customFormat="1" ht="25.5" customHeight="1" x14ac:dyDescent="0.25">
      <c r="B88" s="310">
        <v>2</v>
      </c>
      <c r="C88" s="357" t="s">
        <v>207</v>
      </c>
      <c r="D88" s="358"/>
      <c r="E88" s="359" t="s">
        <v>236</v>
      </c>
      <c r="F88" s="360"/>
      <c r="G88" s="307"/>
      <c r="H88" s="215"/>
    </row>
    <row r="89" spans="2:8" s="212" customFormat="1" ht="25.5" customHeight="1" x14ac:dyDescent="0.25">
      <c r="B89" s="310">
        <v>2</v>
      </c>
      <c r="C89" s="357" t="s">
        <v>237</v>
      </c>
      <c r="D89" s="358"/>
      <c r="E89" s="359" t="s">
        <v>238</v>
      </c>
      <c r="F89" s="360"/>
      <c r="G89" s="307"/>
      <c r="H89" s="215"/>
    </row>
    <row r="90" spans="2:8" s="212" customFormat="1" ht="66.95" customHeight="1" x14ac:dyDescent="0.25">
      <c r="B90" s="310">
        <v>2</v>
      </c>
      <c r="C90" s="357" t="s">
        <v>224</v>
      </c>
      <c r="D90" s="358"/>
      <c r="E90" s="359" t="s">
        <v>190</v>
      </c>
      <c r="F90" s="360"/>
      <c r="G90" s="307"/>
      <c r="H90" s="215"/>
    </row>
    <row r="91" spans="2:8" s="212" customFormat="1" ht="67.5" customHeight="1" x14ac:dyDescent="0.25">
      <c r="B91" s="310">
        <v>2</v>
      </c>
      <c r="C91" s="345" t="s">
        <v>78</v>
      </c>
      <c r="D91" s="356"/>
      <c r="E91" s="346" t="s">
        <v>235</v>
      </c>
      <c r="F91" s="347"/>
      <c r="G91" s="307"/>
      <c r="H91" s="215"/>
    </row>
    <row r="92" spans="2:8" s="212" customFormat="1" ht="43.5" customHeight="1" x14ac:dyDescent="0.25">
      <c r="B92" s="310">
        <v>2</v>
      </c>
      <c r="C92" s="345" t="s">
        <v>225</v>
      </c>
      <c r="D92" s="356"/>
      <c r="E92" s="346" t="s">
        <v>226</v>
      </c>
      <c r="F92" s="347"/>
      <c r="G92" s="307"/>
      <c r="H92" s="215"/>
    </row>
    <row r="93" spans="2:8" s="212" customFormat="1" ht="35.1" customHeight="1" x14ac:dyDescent="0.25">
      <c r="B93" s="310">
        <v>2</v>
      </c>
      <c r="C93" s="345" t="s">
        <v>227</v>
      </c>
      <c r="D93" s="356"/>
      <c r="E93" s="346" t="s">
        <v>228</v>
      </c>
      <c r="F93" s="347"/>
      <c r="G93" s="307"/>
      <c r="H93" s="215"/>
    </row>
    <row r="94" spans="2:8" s="212" customFormat="1" ht="72.75" customHeight="1" x14ac:dyDescent="0.25">
      <c r="B94" s="310">
        <v>2</v>
      </c>
      <c r="C94" s="345" t="s">
        <v>50</v>
      </c>
      <c r="D94" s="356"/>
      <c r="E94" s="346" t="s">
        <v>260</v>
      </c>
      <c r="F94" s="347"/>
      <c r="G94" s="307"/>
      <c r="H94" s="215"/>
    </row>
    <row r="95" spans="2:8" s="212" customFormat="1" ht="93.95" customHeight="1" x14ac:dyDescent="0.25">
      <c r="B95" s="310">
        <v>2</v>
      </c>
      <c r="C95" s="345" t="s">
        <v>230</v>
      </c>
      <c r="D95" s="356"/>
      <c r="E95" s="346" t="s">
        <v>231</v>
      </c>
      <c r="F95" s="347"/>
      <c r="G95" s="307"/>
      <c r="H95" s="215"/>
    </row>
    <row r="96" spans="2:8" s="212" customFormat="1" ht="93.95" customHeight="1" x14ac:dyDescent="0.25">
      <c r="B96" s="310">
        <v>2</v>
      </c>
      <c r="C96" s="345" t="s">
        <v>232</v>
      </c>
      <c r="D96" s="356"/>
      <c r="E96" s="346" t="s">
        <v>233</v>
      </c>
      <c r="F96" s="347"/>
      <c r="G96" s="307"/>
      <c r="H96" s="215"/>
    </row>
    <row r="97" spans="2:8" s="212" customFormat="1" x14ac:dyDescent="0.25">
      <c r="B97" s="310">
        <v>2</v>
      </c>
      <c r="C97" s="345" t="s">
        <v>167</v>
      </c>
      <c r="D97" s="356"/>
      <c r="E97" s="346" t="s">
        <v>234</v>
      </c>
      <c r="F97" s="347"/>
      <c r="G97" s="307"/>
      <c r="H97" s="215"/>
    </row>
    <row r="98" spans="2:8" s="212" customFormat="1" ht="66.599999999999994" customHeight="1" x14ac:dyDescent="0.25">
      <c r="B98" s="310">
        <v>3</v>
      </c>
      <c r="C98" s="345" t="s">
        <v>200</v>
      </c>
      <c r="D98" s="356"/>
      <c r="E98" s="346" t="s">
        <v>240</v>
      </c>
      <c r="F98" s="347"/>
      <c r="G98" s="307"/>
      <c r="H98" s="215"/>
    </row>
    <row r="99" spans="2:8" s="212" customFormat="1" ht="66.599999999999994" customHeight="1" x14ac:dyDescent="0.25">
      <c r="B99" s="310">
        <v>3</v>
      </c>
      <c r="C99" s="345" t="s">
        <v>172</v>
      </c>
      <c r="D99" s="356"/>
      <c r="E99" s="346" t="s">
        <v>265</v>
      </c>
      <c r="F99" s="347"/>
      <c r="G99" s="307"/>
      <c r="H99" s="215"/>
    </row>
    <row r="100" spans="2:8" s="212" customFormat="1" ht="62.45" customHeight="1" x14ac:dyDescent="0.25">
      <c r="B100" s="310">
        <v>3</v>
      </c>
      <c r="C100" s="345" t="s">
        <v>64</v>
      </c>
      <c r="D100" s="356"/>
      <c r="E100" s="346" t="s">
        <v>266</v>
      </c>
      <c r="F100" s="347"/>
      <c r="G100" s="307"/>
      <c r="H100" s="215"/>
    </row>
    <row r="101" spans="2:8" s="212" customFormat="1" ht="38.450000000000003" customHeight="1" x14ac:dyDescent="0.25">
      <c r="B101" s="310">
        <v>3</v>
      </c>
      <c r="C101" s="345" t="s">
        <v>241</v>
      </c>
      <c r="D101" s="356"/>
      <c r="E101" s="346" t="s">
        <v>242</v>
      </c>
      <c r="F101" s="347"/>
      <c r="G101" s="307"/>
      <c r="H101" s="215"/>
    </row>
    <row r="102" spans="2:8" ht="59.25" customHeight="1" x14ac:dyDescent="0.25">
      <c r="B102" s="311">
        <v>5</v>
      </c>
      <c r="C102" s="344" t="s">
        <v>175</v>
      </c>
      <c r="D102" s="345"/>
      <c r="E102" s="346" t="s">
        <v>261</v>
      </c>
      <c r="F102" s="347"/>
      <c r="G102" s="299"/>
      <c r="H102" s="295"/>
    </row>
    <row r="103" spans="2:8" ht="59.25" customHeight="1" x14ac:dyDescent="0.25">
      <c r="B103" s="311">
        <v>5</v>
      </c>
      <c r="C103" s="344" t="s">
        <v>90</v>
      </c>
      <c r="D103" s="345"/>
      <c r="E103" s="346" t="s">
        <v>243</v>
      </c>
      <c r="F103" s="347"/>
      <c r="G103" s="299"/>
      <c r="H103" s="295"/>
    </row>
    <row r="104" spans="2:8" ht="59.25" customHeight="1" x14ac:dyDescent="0.25">
      <c r="B104" s="311">
        <v>5</v>
      </c>
      <c r="C104" s="344" t="s">
        <v>91</v>
      </c>
      <c r="D104" s="345"/>
      <c r="E104" s="346" t="s">
        <v>245</v>
      </c>
      <c r="F104" s="347"/>
      <c r="G104" s="299"/>
      <c r="H104" s="295"/>
    </row>
    <row r="105" spans="2:8" ht="59.25" customHeight="1" x14ac:dyDescent="0.25">
      <c r="B105" s="311">
        <v>5</v>
      </c>
      <c r="C105" s="344" t="s">
        <v>114</v>
      </c>
      <c r="D105" s="345"/>
      <c r="E105" s="346" t="s">
        <v>245</v>
      </c>
      <c r="F105" s="347"/>
      <c r="G105" s="299"/>
      <c r="H105" s="295"/>
    </row>
    <row r="106" spans="2:8" ht="47.45" customHeight="1" x14ac:dyDescent="0.25">
      <c r="B106" s="311">
        <v>5</v>
      </c>
      <c r="C106" s="344" t="s">
        <v>92</v>
      </c>
      <c r="D106" s="345"/>
      <c r="E106" s="346" t="s">
        <v>246</v>
      </c>
      <c r="F106" s="347"/>
      <c r="G106" s="299"/>
      <c r="H106" s="295"/>
    </row>
    <row r="107" spans="2:8" ht="45.6" customHeight="1" x14ac:dyDescent="0.25">
      <c r="B107" s="311">
        <v>5</v>
      </c>
      <c r="C107" s="344" t="s">
        <v>93</v>
      </c>
      <c r="D107" s="345"/>
      <c r="E107" s="346" t="s">
        <v>244</v>
      </c>
      <c r="F107" s="347"/>
      <c r="G107" s="299"/>
      <c r="H107" s="295"/>
    </row>
    <row r="108" spans="2:8" ht="32.450000000000003" customHeight="1" x14ac:dyDescent="0.25">
      <c r="B108" s="311">
        <v>5</v>
      </c>
      <c r="C108" s="344" t="s">
        <v>109</v>
      </c>
      <c r="D108" s="345"/>
      <c r="E108" s="346" t="s">
        <v>249</v>
      </c>
      <c r="F108" s="347"/>
      <c r="G108" s="299"/>
      <c r="H108" s="295"/>
    </row>
    <row r="109" spans="2:8" ht="33.6" customHeight="1" x14ac:dyDescent="0.25">
      <c r="B109" s="311">
        <v>5</v>
      </c>
      <c r="C109" s="344" t="s">
        <v>113</v>
      </c>
      <c r="D109" s="345"/>
      <c r="E109" s="346" t="s">
        <v>247</v>
      </c>
      <c r="F109" s="347"/>
      <c r="G109" s="299"/>
      <c r="H109" s="295"/>
    </row>
    <row r="110" spans="2:8" ht="33.6" customHeight="1" x14ac:dyDescent="0.25">
      <c r="B110" s="311">
        <v>5</v>
      </c>
      <c r="C110" s="344" t="s">
        <v>117</v>
      </c>
      <c r="D110" s="345"/>
      <c r="E110" s="346" t="s">
        <v>248</v>
      </c>
      <c r="F110" s="347"/>
      <c r="G110" s="299"/>
      <c r="H110" s="295"/>
    </row>
    <row r="111" spans="2:8" x14ac:dyDescent="0.25">
      <c r="B111" s="311">
        <v>5</v>
      </c>
      <c r="C111" s="344" t="s">
        <v>10</v>
      </c>
      <c r="D111" s="345"/>
      <c r="E111" s="346" t="s">
        <v>203</v>
      </c>
      <c r="F111" s="347"/>
      <c r="G111" s="299"/>
      <c r="H111" s="295"/>
    </row>
    <row r="112" spans="2:8" ht="24.95" customHeight="1" x14ac:dyDescent="0.25">
      <c r="B112" s="311">
        <v>8</v>
      </c>
      <c r="C112" s="344" t="s">
        <v>124</v>
      </c>
      <c r="D112" s="345"/>
      <c r="E112" s="346" t="s">
        <v>250</v>
      </c>
      <c r="F112" s="347"/>
      <c r="G112" s="299"/>
      <c r="H112" s="295"/>
    </row>
    <row r="113" spans="2:8" ht="46.5" customHeight="1" x14ac:dyDescent="0.25">
      <c r="B113" s="311">
        <v>8</v>
      </c>
      <c r="C113" s="344" t="s">
        <v>125</v>
      </c>
      <c r="D113" s="345"/>
      <c r="E113" s="346" t="s">
        <v>251</v>
      </c>
      <c r="F113" s="347"/>
      <c r="G113" s="299"/>
      <c r="H113" s="295"/>
    </row>
    <row r="114" spans="2:8" ht="46.5" customHeight="1" x14ac:dyDescent="0.25">
      <c r="B114" s="311">
        <v>8</v>
      </c>
      <c r="C114" s="344" t="s">
        <v>178</v>
      </c>
      <c r="D114" s="345"/>
      <c r="E114" s="346" t="s">
        <v>252</v>
      </c>
      <c r="F114" s="347"/>
      <c r="G114" s="299"/>
      <c r="H114" s="295"/>
    </row>
    <row r="115" spans="2:8" s="212" customFormat="1" ht="82.5" customHeight="1" x14ac:dyDescent="0.25">
      <c r="B115" s="310">
        <v>8</v>
      </c>
      <c r="C115" s="344" t="s">
        <v>253</v>
      </c>
      <c r="D115" s="345"/>
      <c r="E115" s="346" t="s">
        <v>192</v>
      </c>
      <c r="F115" s="347"/>
      <c r="G115" s="307"/>
      <c r="H115" s="215"/>
    </row>
    <row r="116" spans="2:8" s="212" customFormat="1" ht="33.950000000000003" customHeight="1" x14ac:dyDescent="0.25">
      <c r="B116" s="310">
        <v>8</v>
      </c>
      <c r="C116" s="344" t="s">
        <v>150</v>
      </c>
      <c r="D116" s="345"/>
      <c r="E116" s="346" t="s">
        <v>255</v>
      </c>
      <c r="F116" s="347"/>
      <c r="G116" s="307"/>
      <c r="H116" s="215"/>
    </row>
    <row r="117" spans="2:8" s="212" customFormat="1" ht="33.950000000000003" customHeight="1" x14ac:dyDescent="0.25">
      <c r="B117" s="310">
        <v>8</v>
      </c>
      <c r="C117" s="344" t="s">
        <v>256</v>
      </c>
      <c r="D117" s="345"/>
      <c r="E117" s="346" t="s">
        <v>257</v>
      </c>
      <c r="F117" s="347"/>
      <c r="G117" s="307"/>
      <c r="H117" s="215"/>
    </row>
    <row r="118" spans="2:8" s="212" customFormat="1" ht="33.950000000000003" customHeight="1" x14ac:dyDescent="0.25">
      <c r="B118" s="310">
        <v>8</v>
      </c>
      <c r="C118" s="344" t="s">
        <v>258</v>
      </c>
      <c r="D118" s="345"/>
      <c r="E118" s="346" t="s">
        <v>259</v>
      </c>
      <c r="F118" s="347"/>
      <c r="G118" s="307"/>
      <c r="H118" s="215"/>
    </row>
    <row r="119" spans="2:8" s="212" customFormat="1" ht="46.5" customHeight="1" x14ac:dyDescent="0.25">
      <c r="B119" s="310">
        <v>8</v>
      </c>
      <c r="C119" s="344" t="s">
        <v>132</v>
      </c>
      <c r="D119" s="345"/>
      <c r="E119" s="346" t="s">
        <v>254</v>
      </c>
      <c r="F119" s="347"/>
      <c r="G119" s="307"/>
      <c r="H119" s="215"/>
    </row>
    <row r="120" spans="2:8" ht="6.75" customHeight="1" thickBot="1" x14ac:dyDescent="0.3">
      <c r="B120" s="294"/>
      <c r="C120" s="372"/>
      <c r="D120" s="373"/>
      <c r="E120" s="374"/>
      <c r="F120" s="375"/>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4" zoomScale="91" zoomScaleNormal="91" workbookViewId="0">
      <pane xSplit="2" topLeftCell="D1" activePane="topRight" state="frozen"/>
      <selection pane="topRight" activeCell="F8" sqref="F8"/>
    </sheetView>
  </sheetViews>
  <sheetFormatPr baseColWidth="10" defaultColWidth="11.42578125" defaultRowHeight="14.25" x14ac:dyDescent="0.25"/>
  <cols>
    <col min="1" max="1" width="21.42578125" style="10" customWidth="1"/>
    <col min="2" max="2" width="25.5703125" style="10" customWidth="1"/>
    <col min="3" max="3" width="30" style="10" customWidth="1"/>
    <col min="4" max="4" width="33.57031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8"/>
      <c r="B1" s="397" t="s">
        <v>11</v>
      </c>
      <c r="C1" s="255" t="s">
        <v>133</v>
      </c>
      <c r="D1" s="255"/>
      <c r="G1" s="181"/>
      <c r="H1" s="181"/>
      <c r="I1" s="181"/>
    </row>
    <row r="2" spans="1:9" s="9" customFormat="1" ht="37.5" customHeight="1" x14ac:dyDescent="0.2">
      <c r="A2" s="398"/>
      <c r="B2" s="397"/>
      <c r="C2" s="255" t="s">
        <v>134</v>
      </c>
      <c r="D2" s="256"/>
      <c r="G2" s="181"/>
      <c r="H2" s="181"/>
      <c r="I2" s="181"/>
    </row>
    <row r="3" spans="1:9" s="9" customFormat="1" ht="3.95" customHeight="1" x14ac:dyDescent="0.2">
      <c r="A3" s="252"/>
      <c r="B3" s="252"/>
      <c r="C3" s="253"/>
      <c r="D3" s="254"/>
      <c r="G3" s="181"/>
      <c r="H3" s="181"/>
      <c r="I3" s="181"/>
    </row>
    <row r="4" spans="1:9" ht="27" customHeight="1" x14ac:dyDescent="0.25">
      <c r="A4" s="19" t="s">
        <v>159</v>
      </c>
      <c r="B4" s="251" t="s">
        <v>283</v>
      </c>
      <c r="C4" s="19" t="s">
        <v>157</v>
      </c>
      <c r="D4" s="401" t="s">
        <v>285</v>
      </c>
      <c r="E4" s="401"/>
      <c r="F4" s="167" t="s">
        <v>207</v>
      </c>
      <c r="G4" s="164">
        <v>44866</v>
      </c>
    </row>
    <row r="5" spans="1:9" ht="78" customHeight="1" x14ac:dyDescent="0.25">
      <c r="A5" s="19" t="s">
        <v>158</v>
      </c>
      <c r="B5" s="399" t="s">
        <v>286</v>
      </c>
      <c r="C5" s="399"/>
      <c r="D5" s="165" t="s">
        <v>206</v>
      </c>
      <c r="E5" s="164"/>
      <c r="F5" s="160" t="s">
        <v>111</v>
      </c>
      <c r="G5" s="164"/>
    </row>
    <row r="6" spans="1:9" ht="15" x14ac:dyDescent="0.25">
      <c r="A6" s="246"/>
      <c r="B6" s="248"/>
      <c r="C6" s="248"/>
      <c r="D6" s="249"/>
      <c r="E6" s="250"/>
      <c r="F6" s="247"/>
      <c r="G6" s="250"/>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0" t="s">
        <v>8</v>
      </c>
      <c r="G8" s="160" t="s">
        <v>168</v>
      </c>
      <c r="H8" s="160" t="s">
        <v>169</v>
      </c>
      <c r="I8" s="160" t="s">
        <v>167</v>
      </c>
    </row>
    <row r="9" spans="1:9" s="11" customFormat="1" ht="71.25" x14ac:dyDescent="0.25">
      <c r="A9" s="2" t="s">
        <v>13</v>
      </c>
      <c r="B9" s="2" t="s">
        <v>142</v>
      </c>
      <c r="C9" s="2" t="s">
        <v>287</v>
      </c>
      <c r="D9" s="2" t="s">
        <v>288</v>
      </c>
      <c r="E9" s="166" t="str">
        <f>+CONCATENATE(B9," ",C9," ",D9)</f>
        <v xml:space="preserve">Posibilidad de pérdida Económica y Reputacional por información de ingreso y verificación de datos inadecuados,  debido a alta demanda del servicio y el proceso demasiado acelerado </v>
      </c>
      <c r="F9" s="3" t="s">
        <v>160</v>
      </c>
      <c r="G9" s="3"/>
      <c r="H9" s="182" t="str">
        <f>+IF(F9='11 FORMULAS'!$B$4,'11 FORMULAS'!$C$4,IF(F9='11 FORMULAS'!$B$6,'11 FORMULAS'!$C$6,IF(F9='11 FORMULAS'!$B$8,'11 FORMULAS'!$C$8,IF(F9='11 FORMULAS'!$B$10,'11 FORMULAS'!$C$10,""))))</f>
        <v>Procesos</v>
      </c>
      <c r="I9" s="182" t="str">
        <f>+G9&amp;H9</f>
        <v>Procesos</v>
      </c>
    </row>
    <row r="10" spans="1:9" s="11" customFormat="1" ht="118.5" customHeight="1" x14ac:dyDescent="0.25">
      <c r="A10" s="2" t="s">
        <v>14</v>
      </c>
      <c r="B10" s="2" t="s">
        <v>142</v>
      </c>
      <c r="C10" s="2" t="s">
        <v>289</v>
      </c>
      <c r="D10" s="2" t="s">
        <v>290</v>
      </c>
      <c r="E10" s="166" t="str">
        <f t="shared" ref="E10:E28" si="0">+CONCATENATE(B10," ",C10," ",D10)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F10" s="3" t="s">
        <v>160</v>
      </c>
      <c r="G10" s="3"/>
      <c r="H10" s="182" t="str">
        <f>+IF(F10='11 FORMULAS'!$B$4,'11 FORMULAS'!$C$4,IF(F10='11 FORMULAS'!$B$6,'11 FORMULAS'!$C$6,IF(F10='11 FORMULAS'!$B$8,'11 FORMULAS'!$C$8,IF(F10='11 FORMULAS'!$B$10,'11 FORMULAS'!$C$10,""))))</f>
        <v>Procesos</v>
      </c>
      <c r="I10" s="182" t="str">
        <f t="shared" ref="I10:I28" si="1">+G10&amp;H10</f>
        <v>Procesos</v>
      </c>
    </row>
    <row r="11" spans="1:9" ht="99.75" x14ac:dyDescent="0.25">
      <c r="A11" s="2" t="s">
        <v>15</v>
      </c>
      <c r="B11" s="2" t="s">
        <v>142</v>
      </c>
      <c r="C11" s="2" t="s">
        <v>291</v>
      </c>
      <c r="D11" s="2" t="s">
        <v>292</v>
      </c>
      <c r="E11" s="166" t="str">
        <f t="shared" si="0"/>
        <v>Posibilidad de pérdida Económica y Reputacional por cancelación de citas asignadas por factores instituciones,  debido a solicitud de los especialistas, casos fortuitos como accidentes o incapacidades y error en el proceso de asignación de citas.</v>
      </c>
      <c r="F11" s="3" t="s">
        <v>160</v>
      </c>
      <c r="G11" s="3"/>
      <c r="H11" s="182" t="str">
        <f>+IF(F11='11 FORMULAS'!$B$4,'11 FORMULAS'!$C$4,IF(F11='11 FORMULAS'!$B$6,'11 FORMULAS'!$C$6,IF(F11='11 FORMULAS'!$B$8,'11 FORMULAS'!$C$8,IF(F11='11 FORMULAS'!$B$10,'11 FORMULAS'!$C$10,""))))</f>
        <v>Procesos</v>
      </c>
      <c r="I11" s="182" t="str">
        <f t="shared" si="1"/>
        <v>Procesos</v>
      </c>
    </row>
    <row r="12" spans="1:9" ht="85.5" x14ac:dyDescent="0.25">
      <c r="A12" s="2" t="s">
        <v>16</v>
      </c>
      <c r="B12" s="2" t="s">
        <v>142</v>
      </c>
      <c r="C12" s="2" t="s">
        <v>293</v>
      </c>
      <c r="D12" s="2" t="s">
        <v>294</v>
      </c>
      <c r="E12" s="166" t="str">
        <f t="shared" si="0"/>
        <v>Posibilidad de pérdida Económica y Reputacional por información inadecuada o incompleta sobre trámites posteriores a la consulta,  debido a el tiempo insuficiente para la realización de la consulta por la celeridad en la atención</v>
      </c>
      <c r="F12" s="3" t="s">
        <v>160</v>
      </c>
      <c r="G12" s="3"/>
      <c r="H12" s="182" t="str">
        <f>+IF(F12='11 FORMULAS'!$B$4,'11 FORMULAS'!$C$4,IF(F12='11 FORMULAS'!$B$6,'11 FORMULAS'!$C$6,IF(F12='11 FORMULAS'!$B$8,'11 FORMULAS'!$C$8,IF(F12='11 FORMULAS'!$B$10,'11 FORMULAS'!$C$10,""))))</f>
        <v>Procesos</v>
      </c>
      <c r="I12" s="182" t="str">
        <f t="shared" si="1"/>
        <v>Procesos</v>
      </c>
    </row>
    <row r="13" spans="1:9" x14ac:dyDescent="0.25">
      <c r="A13" s="2" t="s">
        <v>17</v>
      </c>
      <c r="B13" s="2"/>
      <c r="C13" s="2"/>
      <c r="D13" s="2"/>
      <c r="E13" s="166" t="str">
        <f t="shared" si="0"/>
        <v xml:space="preserve">  </v>
      </c>
      <c r="F13" s="3"/>
      <c r="G13" s="3"/>
      <c r="H13" s="182" t="str">
        <f>+IF(F13='11 FORMULAS'!$B$4,'11 FORMULAS'!$C$4,IF(F13='11 FORMULAS'!$B$6,'11 FORMULAS'!$C$6,IF(F13='11 FORMULAS'!$B$8,'11 FORMULAS'!$C$8,IF(F13='11 FORMULAS'!$B$10,'11 FORMULAS'!$C$10,""))))</f>
        <v/>
      </c>
      <c r="I13" s="182" t="str">
        <f t="shared" si="1"/>
        <v/>
      </c>
    </row>
    <row r="14" spans="1:9" x14ac:dyDescent="0.25">
      <c r="A14" s="2" t="s">
        <v>18</v>
      </c>
      <c r="B14" s="2"/>
      <c r="C14" s="2"/>
      <c r="D14" s="2"/>
      <c r="E14" s="166" t="str">
        <f t="shared" si="0"/>
        <v xml:space="preserve">  </v>
      </c>
      <c r="F14" s="3"/>
      <c r="G14" s="3"/>
      <c r="H14" s="182" t="str">
        <f>+IF(F14='11 FORMULAS'!$B$4,'11 FORMULAS'!$C$4,IF(F14='11 FORMULAS'!$B$6,'11 FORMULAS'!$C$6,IF(F14='11 FORMULAS'!$B$8,'11 FORMULAS'!$C$8,IF(F14='11 FORMULAS'!$B$10,'11 FORMULAS'!$C$10,""))))</f>
        <v/>
      </c>
      <c r="I14" s="182" t="str">
        <f t="shared" si="1"/>
        <v/>
      </c>
    </row>
    <row r="15" spans="1:9" x14ac:dyDescent="0.25">
      <c r="A15" s="2" t="s">
        <v>19</v>
      </c>
      <c r="B15" s="2"/>
      <c r="C15" s="2"/>
      <c r="D15" s="2"/>
      <c r="E15" s="166" t="str">
        <f t="shared" si="0"/>
        <v xml:space="preserve">  </v>
      </c>
      <c r="F15" s="3"/>
      <c r="G15" s="3"/>
      <c r="H15" s="182" t="str">
        <f>+IF(F15='11 FORMULAS'!$B$4,'11 FORMULAS'!$C$4,IF(F15='11 FORMULAS'!$B$6,'11 FORMULAS'!$C$6,IF(F15='11 FORMULAS'!$B$8,'11 FORMULAS'!$C$8,IF(F15='11 FORMULAS'!$B$10,'11 FORMULAS'!$C$10,""))))</f>
        <v/>
      </c>
      <c r="I15" s="182" t="str">
        <f t="shared" si="1"/>
        <v/>
      </c>
    </row>
    <row r="16" spans="1:9" x14ac:dyDescent="0.25">
      <c r="A16" s="2" t="s">
        <v>20</v>
      </c>
      <c r="B16" s="2"/>
      <c r="C16" s="2"/>
      <c r="D16" s="2"/>
      <c r="E16" s="166" t="str">
        <f t="shared" si="0"/>
        <v xml:space="preserve">  </v>
      </c>
      <c r="F16" s="3"/>
      <c r="G16" s="3"/>
      <c r="H16" s="182" t="str">
        <f>+IF(F16='11 FORMULAS'!$B$4,'11 FORMULAS'!$C$4,IF(F16='11 FORMULAS'!$B$6,'11 FORMULAS'!$C$6,IF(F16='11 FORMULAS'!$B$8,'11 FORMULAS'!$C$8,IF(F16='11 FORMULAS'!$B$10,'11 FORMULAS'!$C$10,""))))</f>
        <v/>
      </c>
      <c r="I16" s="182" t="str">
        <f t="shared" si="1"/>
        <v/>
      </c>
    </row>
    <row r="17" spans="1:9" s="12" customFormat="1" ht="15" x14ac:dyDescent="0.25">
      <c r="A17" s="2" t="s">
        <v>21</v>
      </c>
      <c r="B17" s="2"/>
      <c r="C17" s="2"/>
      <c r="D17" s="2"/>
      <c r="E17" s="166" t="str">
        <f t="shared" si="0"/>
        <v xml:space="preserve">  </v>
      </c>
      <c r="F17" s="3"/>
      <c r="G17" s="3"/>
      <c r="H17" s="182" t="str">
        <f>+IF(F17='11 FORMULAS'!$B$4,'11 FORMULAS'!$C$4,IF(F17='11 FORMULAS'!$B$6,'11 FORMULAS'!$C$6,IF(F17='11 FORMULAS'!$B$8,'11 FORMULAS'!$C$8,IF(F17='11 FORMULAS'!$B$10,'11 FORMULAS'!$C$10,""))))</f>
        <v/>
      </c>
      <c r="I17" s="182" t="str">
        <f t="shared" si="1"/>
        <v/>
      </c>
    </row>
    <row r="18" spans="1:9" s="12" customFormat="1" ht="15" x14ac:dyDescent="0.25">
      <c r="A18" s="2" t="s">
        <v>33</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15" x14ac:dyDescent="0.25">
      <c r="A19" s="2" t="s">
        <v>34</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15" x14ac:dyDescent="0.25">
      <c r="A20" s="2" t="s">
        <v>35</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15" x14ac:dyDescent="0.25">
      <c r="A21" s="2" t="s">
        <v>36</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15" x14ac:dyDescent="0.25">
      <c r="A22" s="2" t="s">
        <v>37</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15" x14ac:dyDescent="0.25">
      <c r="A23" s="2" t="s">
        <v>38</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15" x14ac:dyDescent="0.25">
      <c r="A24" s="2" t="s">
        <v>39</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15" x14ac:dyDescent="0.25">
      <c r="A25" s="2" t="s">
        <v>40</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15" x14ac:dyDescent="0.25">
      <c r="A26" s="2" t="s">
        <v>41</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15" x14ac:dyDescent="0.25">
      <c r="A27" s="2" t="s">
        <v>42</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15" x14ac:dyDescent="0.25">
      <c r="A28" s="2" t="s">
        <v>43</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14"/>
      <c r="F29" s="15"/>
      <c r="G29" s="15"/>
    </row>
    <row r="30" spans="1:9" x14ac:dyDescent="0.2">
      <c r="A30" s="9"/>
      <c r="B30" s="9"/>
      <c r="C30" s="9"/>
      <c r="D30" s="9"/>
      <c r="F30" s="9"/>
      <c r="G30" s="181"/>
    </row>
    <row r="31" spans="1:9" x14ac:dyDescent="0.2">
      <c r="A31" s="9"/>
      <c r="B31" s="9"/>
      <c r="C31" s="9"/>
      <c r="D31" s="9"/>
      <c r="F31" s="9"/>
      <c r="G31" s="181"/>
    </row>
    <row r="32" spans="1:9" x14ac:dyDescent="0.25">
      <c r="A32" s="16"/>
      <c r="B32" s="16"/>
      <c r="C32" s="16"/>
      <c r="D32" s="16"/>
      <c r="F32" s="16"/>
      <c r="G32" s="16"/>
    </row>
    <row r="33" spans="1:31" x14ac:dyDescent="0.2">
      <c r="A33" s="9"/>
      <c r="B33" s="9"/>
      <c r="C33" s="9"/>
      <c r="D33" s="9"/>
      <c r="F33" s="9"/>
      <c r="G33" s="181"/>
    </row>
    <row r="34" spans="1:31" x14ac:dyDescent="0.2">
      <c r="A34" s="9"/>
      <c r="B34" s="9"/>
      <c r="C34" s="9"/>
      <c r="D34" s="9"/>
      <c r="F34" s="9"/>
      <c r="G34" s="181"/>
    </row>
    <row r="35" spans="1:31" x14ac:dyDescent="0.2">
      <c r="A35" s="9"/>
      <c r="B35" s="9"/>
      <c r="C35" s="9"/>
      <c r="D35" s="9"/>
      <c r="F35" s="9"/>
      <c r="G35" s="181"/>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9" sqref="C9:J9"/>
    </sheetView>
  </sheetViews>
  <sheetFormatPr baseColWidth="10" defaultColWidth="14.28515625" defaultRowHeight="14.25" x14ac:dyDescent="0.25"/>
  <cols>
    <col min="1" max="1" width="15.42578125" style="10" customWidth="1"/>
    <col min="2" max="2" width="50.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4"/>
      <c r="N1" s="224"/>
    </row>
    <row r="2" spans="1:25" s="9" customFormat="1" ht="32.25" customHeight="1" x14ac:dyDescent="0.2">
      <c r="A2" s="409"/>
      <c r="B2" s="410"/>
      <c r="C2" s="50" t="str">
        <f>+'2 CONTEXTO E IDENTIFICACIÓN'!C2</f>
        <v>VERSIÓN:</v>
      </c>
      <c r="D2" s="50">
        <f>+'2 CONTEXTO E IDENTIFICACIÓN'!D2</f>
        <v>0</v>
      </c>
      <c r="E2" s="20"/>
      <c r="G2" s="237" t="str">
        <f>+'2 CONTEXTO E IDENTIFICACIÓN'!$F$4</f>
        <v>Elaboración o Actualización:</v>
      </c>
      <c r="H2" s="260">
        <f>+IF('2 CONTEXTO E IDENTIFICACIÓN'!$G$4="","",'2 CONTEXTO E IDENTIFICACIÓN'!$G$4)</f>
        <v>44866</v>
      </c>
      <c r="I2" s="20"/>
      <c r="J2" s="20"/>
      <c r="K2" s="20"/>
      <c r="L2" s="20"/>
      <c r="M2" s="224"/>
      <c r="N2" s="224"/>
      <c r="R2" s="189"/>
      <c r="S2" s="189"/>
    </row>
    <row r="3" spans="1:25" s="9" customFormat="1" ht="15" x14ac:dyDescent="0.2">
      <c r="A3" s="257"/>
      <c r="B3" s="22"/>
      <c r="C3" s="243"/>
      <c r="D3" s="52"/>
      <c r="E3" s="20"/>
      <c r="G3" s="258"/>
      <c r="H3" s="259"/>
      <c r="I3" s="20"/>
      <c r="J3" s="20"/>
      <c r="K3" s="20"/>
      <c r="L3" s="20"/>
      <c r="M3" s="224"/>
      <c r="N3" s="224"/>
      <c r="R3" s="189"/>
      <c r="S3" s="189"/>
    </row>
    <row r="4" spans="1:25" s="9" customFormat="1" ht="32.25" customHeight="1" x14ac:dyDescent="0.2">
      <c r="A4" s="19" t="s">
        <v>159</v>
      </c>
      <c r="B4" s="411" t="str">
        <f>+IF('2 CONTEXTO E IDENTIFICACIÓN'!$B$4="","",'2 CONTEXTO E IDENTIFICACIÓN'!$B$4)</f>
        <v>HOSPITAL UNIVERSITARIO DEPARTAMENTAL DE NARIÑO</v>
      </c>
      <c r="C4" s="411"/>
      <c r="D4" s="411"/>
      <c r="E4" s="20"/>
      <c r="G4" s="242" t="str">
        <f>+'2 CONTEXTO E IDENTIFICACIÓN'!$D$5</f>
        <v>Vigencia del:</v>
      </c>
      <c r="H4" s="240" t="str">
        <f>+IF('2 CONTEXTO E IDENTIFICACIÓN'!$E$5="","",'2 CONTEXTO E IDENTIFICACIÓN'!$E$5)</f>
        <v/>
      </c>
      <c r="I4" s="241" t="s">
        <v>111</v>
      </c>
      <c r="J4" s="238" t="str">
        <f>+IF('2 CONTEXTO E IDENTIFICACIÓN'!$G$5="","",'2 CONTEXTO E IDENTIFICACIÓN'!$G$5)</f>
        <v/>
      </c>
      <c r="K4" s="20"/>
      <c r="L4" s="20"/>
      <c r="M4" s="224"/>
      <c r="N4" s="224"/>
      <c r="R4" s="189"/>
      <c r="S4" s="189"/>
    </row>
    <row r="5" spans="1:25" s="9" customFormat="1" ht="15.75" thickBot="1" x14ac:dyDescent="0.25">
      <c r="A5" s="19" t="s">
        <v>157</v>
      </c>
      <c r="B5" s="411" t="str">
        <f>+IF('2 CONTEXTO E IDENTIFICACIÓN'!$D$4="","",'2 CONTEXTO E IDENTIFICACIÓN'!$D$4)</f>
        <v>URGENCIAS Y ATENCIÓN AMBULATORIA.</v>
      </c>
      <c r="C5" s="412"/>
      <c r="D5" s="412"/>
      <c r="E5" s="23"/>
      <c r="F5" s="23"/>
      <c r="R5" s="189"/>
      <c r="S5" s="189"/>
    </row>
    <row r="6" spans="1:25" s="9" customFormat="1" ht="15.75" thickBot="1" x14ac:dyDescent="0.25">
      <c r="A6" s="261"/>
      <c r="B6" s="262"/>
      <c r="C6" s="245"/>
      <c r="D6" s="245"/>
      <c r="E6" s="23"/>
      <c r="F6" s="23"/>
      <c r="G6" s="413" t="s">
        <v>76</v>
      </c>
      <c r="H6" s="414"/>
      <c r="I6" s="414"/>
      <c r="J6" s="414"/>
      <c r="K6" s="414"/>
      <c r="L6" s="414"/>
      <c r="M6" s="414"/>
      <c r="N6" s="415"/>
      <c r="R6" s="189"/>
      <c r="S6" s="189"/>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3" customFormat="1" ht="57" x14ac:dyDescent="0.25">
      <c r="A8" s="205" t="s">
        <v>197</v>
      </c>
      <c r="B8" s="204" t="s">
        <v>196</v>
      </c>
      <c r="C8" s="220" t="s">
        <v>200</v>
      </c>
      <c r="D8" s="221" t="s">
        <v>53</v>
      </c>
      <c r="E8" s="222" t="s">
        <v>195</v>
      </c>
      <c r="F8" s="223" t="s">
        <v>198</v>
      </c>
      <c r="G8" s="194" t="s">
        <v>172</v>
      </c>
      <c r="H8" s="195" t="s">
        <v>264</v>
      </c>
      <c r="I8" s="198" t="s">
        <v>52</v>
      </c>
      <c r="J8" s="194" t="s">
        <v>64</v>
      </c>
      <c r="K8" s="195" t="s">
        <v>264</v>
      </c>
      <c r="L8" s="198" t="s">
        <v>52</v>
      </c>
      <c r="M8" s="194" t="s">
        <v>174</v>
      </c>
      <c r="N8" s="196" t="s">
        <v>173</v>
      </c>
      <c r="P8" s="28" t="s">
        <v>52</v>
      </c>
      <c r="Q8" s="29" t="s">
        <v>53</v>
      </c>
      <c r="R8" s="186" t="s">
        <v>171</v>
      </c>
      <c r="S8" s="186" t="s">
        <v>170</v>
      </c>
      <c r="T8" s="30" t="s">
        <v>54</v>
      </c>
      <c r="V8" s="28" t="s">
        <v>52</v>
      </c>
      <c r="W8" s="29" t="s">
        <v>63</v>
      </c>
      <c r="X8" s="29" t="s">
        <v>81</v>
      </c>
      <c r="Y8" s="30" t="s">
        <v>64</v>
      </c>
    </row>
    <row r="9" spans="1:25" ht="90" x14ac:dyDescent="0.25">
      <c r="A9" s="31" t="str">
        <f>'2 CONTEXTO E IDENTIFICACIÓN'!A9</f>
        <v>R1</v>
      </c>
      <c r="B9" s="216" t="str">
        <f>+'2 CONTEXTO E IDENTIFICACIÓN'!E9</f>
        <v xml:space="preserve">Posibilidad de pérdida Económica y Reputacional por información de ingreso y verificación de datos inadecuados,  debido a alta demanda del servicio y el proceso demasiado acelerado </v>
      </c>
      <c r="C9" s="217">
        <v>40</v>
      </c>
      <c r="D9" s="190" t="str">
        <f t="shared" ref="D9:D28" si="0">+IF(C9="","",IF(C9&lt;=$S$9,$Q$9,IF(C9&lt;=$S$10,$Q$10,IF(C9&lt;=$S$11,$Q$11,IF(C9&lt;=$S$12,$Q$12,IF(C9&gt;=$R$13,$Q$13,""))))))</f>
        <v>La actividad que conlleva el riesgo se ejecuta de 24 a 500 veces por año</v>
      </c>
      <c r="E9" s="191">
        <f t="shared" ref="E9:E28" si="1">+IF(D9="","",IF(D9=$Q$9,$T$9,IF(D9=$Q$10,$T$10,IF(D9=$Q$11,$T$11,IF(D9=$Q$12,$T$12,IF(D9=$Q$13,$T$13))))))</f>
        <v>0.6</v>
      </c>
      <c r="F9" s="32" t="str">
        <f t="shared" ref="F9:F28" si="2">+IF(D9="","",IF(D9=$Q$9,$P$9,IF(D9=$Q$10,$P$10,IF(D9=$Q$11,$P$11,IF(D9=$Q$12,$P$12,IF(D9=$Q$13,$P$13))))))</f>
        <v>Media</v>
      </c>
      <c r="G9" s="201" t="s">
        <v>67</v>
      </c>
      <c r="H9" s="193">
        <f>+IF(G9="","",IF(G9="N/A","",IF(OR(G9=$X$9,G9=$Y$9),$W$9,IF(OR(G9=$X$10,G9=$Y$10),$W$10,IF(OR(G9=$X$11,G9=$Y$11),$W$11,IF(OR(G9=$X$12,G9=$Y$12),$W$12,IF(OR(G9=$X$13,G9=$Y$13),$W$13)))))))</f>
        <v>0.4</v>
      </c>
      <c r="I9" s="199" t="str">
        <f t="shared" ref="I9:I28" si="3">+IF(G9="","",IF(G9="N/A","",IF(OR(G9=$X$9,G9=$Y$9),$V$9,IF(OR(G9=$X$10,G9=$Y$10),$V$10,IF(OR(G9=$X$11,G9=$Y$11),$V$11,IF(OR(G9=$X$12,G9=$Y$12),$V$12,IF(OR(G9=$X$13,G9=$Y$13),$V$13)))))))</f>
        <v>Menor</v>
      </c>
      <c r="J9" s="201" t="s">
        <v>68</v>
      </c>
      <c r="K9" s="193">
        <f t="shared" ref="K9:K28" si="4">+IF(J9="","",IF(J9="N/A","",IF(OR(J9=$X$9,J9=$Y$9),$W$9,IF(OR(J9=$X$10,J9=$Y$10),$W$10,IF(OR(J9=$X$11,J9=$Y$11),$W$11,IF(OR(J9=$X$12,J9=$Y$12),$W$12,IF(OR(J9=$X$13,J9=$Y$13),$W$13)))))))</f>
        <v>0.4</v>
      </c>
      <c r="L9" s="199" t="str">
        <f t="shared" ref="L9:L28" si="5">+IF(J9="","",IF(J9="N/A","",IF(OR(J9=$X$9,J9=$Y$9),$V$9,IF(OR(J9=$X$10,J9=$Y$10),$V$10,IF(OR(J9=$X$11,J9=$Y$11),$V$11,IF(OR(J9=$X$12,J9=$Y$12),$V$12,IF(OR(J9=$X$13,J9=$Y$13),$V$13)))))))</f>
        <v>Menor</v>
      </c>
      <c r="M9" s="225">
        <f>+IF(H9="",K9,IF(K9="",H9,IF(H9&gt;K9,H9,K9)))</f>
        <v>0.4</v>
      </c>
      <c r="N9" s="226" t="str">
        <f>+IF(M9="","",IF(M9=$W$9,$V$9,IF(M9=$W$10,$V$10,IF(M9=$W$11,$V$11,IF(M9=$W$12,$V$12,IF(M9=$W$13,$V$13))))))</f>
        <v>Menor</v>
      </c>
      <c r="P9" s="33" t="s">
        <v>55</v>
      </c>
      <c r="Q9" s="34" t="s">
        <v>56</v>
      </c>
      <c r="R9" s="187">
        <v>0</v>
      </c>
      <c r="S9" s="187">
        <v>2</v>
      </c>
      <c r="T9" s="35">
        <v>0.2</v>
      </c>
      <c r="V9" s="33" t="s">
        <v>65</v>
      </c>
      <c r="W9" s="36">
        <v>0.2</v>
      </c>
      <c r="X9" s="34" t="s">
        <v>83</v>
      </c>
      <c r="Y9" s="37" t="s">
        <v>66</v>
      </c>
    </row>
    <row r="10" spans="1:25" ht="99.75" x14ac:dyDescent="0.25">
      <c r="A10" s="31" t="str">
        <f>'2 CONTEXTO E IDENTIFICACIÓN'!A10</f>
        <v>R2</v>
      </c>
      <c r="B10" s="216"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218">
        <v>60</v>
      </c>
      <c r="D10" s="190" t="str">
        <f t="shared" si="0"/>
        <v>La actividad que conlleva el riesgo se ejecuta de 24 a 500 veces por año</v>
      </c>
      <c r="E10" s="191">
        <f t="shared" si="1"/>
        <v>0.6</v>
      </c>
      <c r="F10" s="32" t="str">
        <f t="shared" si="2"/>
        <v>Media</v>
      </c>
      <c r="G10" s="201" t="s">
        <v>69</v>
      </c>
      <c r="H10" s="193">
        <f t="shared" ref="H10:H28" si="6">+IF(G10="","",IF(G10="N/A","",IF(OR(G10=$X$9,G10=$Y$9),$W$9,IF(OR(G10=$X$10,G10=$Y$10),$W$10,IF(OR(G10=$X$11,G10=$Y$11),$W$11,IF(OR(G10=$X$12,G10=$Y$12),$W$12,IF(OR(G10=$X$13,G10=$Y$13),$W$13)))))))</f>
        <v>0.6</v>
      </c>
      <c r="I10" s="199" t="str">
        <f t="shared" si="3"/>
        <v>Moderado</v>
      </c>
      <c r="J10" s="201" t="s">
        <v>70</v>
      </c>
      <c r="K10" s="193">
        <f t="shared" si="4"/>
        <v>0.6</v>
      </c>
      <c r="L10" s="199" t="str">
        <f t="shared" si="5"/>
        <v>Moderado</v>
      </c>
      <c r="M10" s="225">
        <f>+IF(H10="",K10,IF(K10="",H10,IF(H10&gt;K10,H10,K10)))</f>
        <v>0.6</v>
      </c>
      <c r="N10" s="226" t="str">
        <f t="shared" ref="N10:N28" si="7">+IF(M10="","",IF(M10=$W$9,$V$9,IF(M10=$W$10,$V$10,IF(M10=$W$11,$V$11,IF(M10=$W$12,$V$12,IF(M10=$W$13,$V$13))))))</f>
        <v>Moderado</v>
      </c>
      <c r="P10" s="38" t="s">
        <v>57</v>
      </c>
      <c r="Q10" s="39" t="s">
        <v>58</v>
      </c>
      <c r="R10" s="187">
        <v>3</v>
      </c>
      <c r="S10" s="187">
        <v>24</v>
      </c>
      <c r="T10" s="35">
        <v>0.4</v>
      </c>
      <c r="V10" s="38" t="s">
        <v>7</v>
      </c>
      <c r="W10" s="36">
        <v>0.4</v>
      </c>
      <c r="X10" s="39" t="s">
        <v>67</v>
      </c>
      <c r="Y10" s="40" t="s">
        <v>68</v>
      </c>
    </row>
    <row r="11" spans="1:25" ht="85.5" x14ac:dyDescent="0.25">
      <c r="A11" s="31" t="str">
        <f>'2 CONTEXTO E IDENTIFICACIÓN'!A11</f>
        <v>R3</v>
      </c>
      <c r="B11" s="216"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218">
        <v>60</v>
      </c>
      <c r="D11" s="190" t="str">
        <f t="shared" si="0"/>
        <v>La actividad que conlleva el riesgo se ejecuta de 24 a 500 veces por año</v>
      </c>
      <c r="E11" s="191">
        <f t="shared" si="1"/>
        <v>0.6</v>
      </c>
      <c r="F11" s="32" t="str">
        <f t="shared" si="2"/>
        <v>Media</v>
      </c>
      <c r="G11" s="201" t="s">
        <v>69</v>
      </c>
      <c r="H11" s="193">
        <f t="shared" si="6"/>
        <v>0.6</v>
      </c>
      <c r="I11" s="199" t="str">
        <f t="shared" si="3"/>
        <v>Moderado</v>
      </c>
      <c r="J11" s="201" t="s">
        <v>70</v>
      </c>
      <c r="K11" s="193">
        <f t="shared" si="4"/>
        <v>0.6</v>
      </c>
      <c r="L11" s="199" t="str">
        <f t="shared" si="5"/>
        <v>Moderado</v>
      </c>
      <c r="M11" s="225">
        <f t="shared" ref="M11:M28" si="8">+IF(H11="",K11,IF(K11="",H11,IF(H11&gt;K11,H11,K11)))</f>
        <v>0.6</v>
      </c>
      <c r="N11" s="226" t="str">
        <f t="shared" si="7"/>
        <v>Moderado</v>
      </c>
      <c r="P11" s="41" t="s">
        <v>59</v>
      </c>
      <c r="Q11" s="39" t="s">
        <v>60</v>
      </c>
      <c r="R11" s="187">
        <v>25</v>
      </c>
      <c r="S11" s="187">
        <v>500</v>
      </c>
      <c r="T11" s="35">
        <v>0.6</v>
      </c>
      <c r="V11" s="41" t="s">
        <v>5</v>
      </c>
      <c r="W11" s="36">
        <v>0.6</v>
      </c>
      <c r="X11" s="39" t="s">
        <v>69</v>
      </c>
      <c r="Y11" s="40" t="s">
        <v>70</v>
      </c>
    </row>
    <row r="12" spans="1:25" ht="75" x14ac:dyDescent="0.25">
      <c r="A12" s="31" t="str">
        <f>'2 CONTEXTO E IDENTIFICACIÓN'!A12</f>
        <v>R4</v>
      </c>
      <c r="B12" s="216"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218">
        <v>60</v>
      </c>
      <c r="D12" s="190" t="str">
        <f t="shared" si="0"/>
        <v>La actividad que conlleva el riesgo se ejecuta de 24 a 500 veces por año</v>
      </c>
      <c r="E12" s="191">
        <f t="shared" si="1"/>
        <v>0.6</v>
      </c>
      <c r="F12" s="32" t="str">
        <f t="shared" si="2"/>
        <v>Media</v>
      </c>
      <c r="G12" s="201" t="s">
        <v>69</v>
      </c>
      <c r="H12" s="193">
        <f t="shared" si="6"/>
        <v>0.6</v>
      </c>
      <c r="I12" s="199" t="str">
        <f t="shared" si="3"/>
        <v>Moderado</v>
      </c>
      <c r="J12" s="201" t="s">
        <v>70</v>
      </c>
      <c r="K12" s="193">
        <f t="shared" si="4"/>
        <v>0.6</v>
      </c>
      <c r="L12" s="199" t="str">
        <f t="shared" si="5"/>
        <v>Moderado</v>
      </c>
      <c r="M12" s="225">
        <f t="shared" si="8"/>
        <v>0.6</v>
      </c>
      <c r="N12" s="226" t="str">
        <f t="shared" si="7"/>
        <v>Moderado</v>
      </c>
      <c r="P12" s="42" t="s">
        <v>61</v>
      </c>
      <c r="Q12" s="39" t="s">
        <v>79</v>
      </c>
      <c r="R12" s="187">
        <v>5001</v>
      </c>
      <c r="S12" s="187">
        <v>5000</v>
      </c>
      <c r="T12" s="35">
        <v>0.8</v>
      </c>
      <c r="V12" s="42" t="s">
        <v>6</v>
      </c>
      <c r="W12" s="36">
        <v>0.8</v>
      </c>
      <c r="X12" s="39" t="s">
        <v>71</v>
      </c>
      <c r="Y12" s="40" t="s">
        <v>72</v>
      </c>
    </row>
    <row r="13" spans="1:25" ht="73.5" customHeight="1" x14ac:dyDescent="0.25">
      <c r="A13" s="31" t="str">
        <f>'2 CONTEXTO E IDENTIFICACIÓN'!A13</f>
        <v>R5</v>
      </c>
      <c r="B13" s="216" t="str">
        <f>+'2 CONTEXTO E IDENTIFICACIÓN'!E13</f>
        <v xml:space="preserve">  </v>
      </c>
      <c r="C13" s="218"/>
      <c r="D13" s="190" t="str">
        <f t="shared" si="0"/>
        <v/>
      </c>
      <c r="E13" s="191" t="str">
        <f t="shared" si="1"/>
        <v/>
      </c>
      <c r="F13" s="32" t="str">
        <f t="shared" si="2"/>
        <v/>
      </c>
      <c r="G13" s="201"/>
      <c r="H13" s="193" t="str">
        <f t="shared" si="6"/>
        <v/>
      </c>
      <c r="I13" s="199" t="str">
        <f t="shared" si="3"/>
        <v/>
      </c>
      <c r="J13" s="201"/>
      <c r="K13" s="193" t="str">
        <f t="shared" si="4"/>
        <v/>
      </c>
      <c r="L13" s="199" t="str">
        <f t="shared" si="5"/>
        <v/>
      </c>
      <c r="M13" s="225" t="str">
        <f t="shared" si="8"/>
        <v/>
      </c>
      <c r="N13" s="226" t="str">
        <f t="shared" si="7"/>
        <v/>
      </c>
      <c r="P13" s="43" t="s">
        <v>62</v>
      </c>
      <c r="Q13" s="39" t="s">
        <v>80</v>
      </c>
      <c r="R13" s="187">
        <v>5001</v>
      </c>
      <c r="S13" s="187"/>
      <c r="T13" s="35">
        <v>1</v>
      </c>
      <c r="V13" s="43" t="s">
        <v>73</v>
      </c>
      <c r="W13" s="36">
        <v>1</v>
      </c>
      <c r="X13" s="39" t="s">
        <v>74</v>
      </c>
      <c r="Y13" s="40" t="s">
        <v>75</v>
      </c>
    </row>
    <row r="14" spans="1:25" ht="73.5" customHeight="1" thickBot="1" x14ac:dyDescent="0.3">
      <c r="A14" s="31" t="str">
        <f>'2 CONTEXTO E IDENTIFICACIÓN'!A14</f>
        <v>R6</v>
      </c>
      <c r="B14" s="216" t="str">
        <f>+'2 CONTEXTO E IDENTIFICACIÓN'!E14</f>
        <v xml:space="preserve">  </v>
      </c>
      <c r="C14" s="218"/>
      <c r="D14" s="190" t="str">
        <f t="shared" si="0"/>
        <v/>
      </c>
      <c r="E14" s="191" t="str">
        <f t="shared" si="1"/>
        <v/>
      </c>
      <c r="F14" s="32" t="str">
        <f t="shared" si="2"/>
        <v/>
      </c>
      <c r="G14" s="201"/>
      <c r="H14" s="193" t="str">
        <f t="shared" si="6"/>
        <v/>
      </c>
      <c r="I14" s="199" t="str">
        <f t="shared" si="3"/>
        <v/>
      </c>
      <c r="J14" s="201"/>
      <c r="K14" s="193" t="str">
        <f t="shared" si="4"/>
        <v/>
      </c>
      <c r="L14" s="199" t="str">
        <f t="shared" si="5"/>
        <v/>
      </c>
      <c r="M14" s="225" t="str">
        <f t="shared" si="8"/>
        <v/>
      </c>
      <c r="N14" s="226" t="str">
        <f t="shared" si="7"/>
        <v/>
      </c>
      <c r="P14" s="44"/>
      <c r="Q14" s="45"/>
      <c r="R14" s="188"/>
      <c r="S14" s="188"/>
      <c r="T14" s="46"/>
      <c r="V14" s="44"/>
      <c r="W14" s="45"/>
      <c r="X14" s="45" t="s">
        <v>144</v>
      </c>
      <c r="Y14" s="46" t="s">
        <v>144</v>
      </c>
    </row>
    <row r="15" spans="1:25" ht="73.5" customHeight="1" x14ac:dyDescent="0.25">
      <c r="A15" s="31" t="str">
        <f>'2 CONTEXTO E IDENTIFICACIÓN'!A15</f>
        <v>R7</v>
      </c>
      <c r="B15" s="216" t="str">
        <f>+'2 CONTEXTO E IDENTIFICACIÓN'!E15</f>
        <v xml:space="preserve">  </v>
      </c>
      <c r="C15" s="218"/>
      <c r="D15" s="190" t="str">
        <f t="shared" si="0"/>
        <v/>
      </c>
      <c r="E15" s="191" t="str">
        <f t="shared" si="1"/>
        <v/>
      </c>
      <c r="F15" s="32" t="str">
        <f t="shared" si="2"/>
        <v/>
      </c>
      <c r="G15" s="201"/>
      <c r="H15" s="193" t="str">
        <f t="shared" si="6"/>
        <v/>
      </c>
      <c r="I15" s="199" t="str">
        <f t="shared" si="3"/>
        <v/>
      </c>
      <c r="J15" s="201"/>
      <c r="K15" s="193" t="str">
        <f t="shared" si="4"/>
        <v/>
      </c>
      <c r="L15" s="199" t="str">
        <f t="shared" si="5"/>
        <v/>
      </c>
      <c r="M15" s="225" t="str">
        <f t="shared" si="8"/>
        <v/>
      </c>
      <c r="N15" s="226" t="str">
        <f t="shared" si="7"/>
        <v/>
      </c>
    </row>
    <row r="16" spans="1:25" ht="73.5" customHeight="1" x14ac:dyDescent="0.25">
      <c r="A16" s="31" t="str">
        <f>'2 CONTEXTO E IDENTIFICACIÓN'!A16</f>
        <v>R8</v>
      </c>
      <c r="B16" s="216" t="str">
        <f>+'2 CONTEXTO E IDENTIFICACIÓN'!E16</f>
        <v xml:space="preserve">  </v>
      </c>
      <c r="C16" s="218"/>
      <c r="D16" s="190" t="str">
        <f t="shared" si="0"/>
        <v/>
      </c>
      <c r="E16" s="191" t="str">
        <f t="shared" si="1"/>
        <v/>
      </c>
      <c r="F16" s="32" t="str">
        <f t="shared" si="2"/>
        <v/>
      </c>
      <c r="G16" s="201"/>
      <c r="H16" s="193" t="str">
        <f t="shared" si="6"/>
        <v/>
      </c>
      <c r="I16" s="199" t="str">
        <f t="shared" si="3"/>
        <v/>
      </c>
      <c r="J16" s="201"/>
      <c r="K16" s="193" t="str">
        <f t="shared" si="4"/>
        <v/>
      </c>
      <c r="L16" s="199" t="str">
        <f t="shared" si="5"/>
        <v/>
      </c>
      <c r="M16" s="225" t="str">
        <f t="shared" si="8"/>
        <v/>
      </c>
      <c r="N16" s="226" t="str">
        <f t="shared" si="7"/>
        <v/>
      </c>
    </row>
    <row r="17" spans="1:14" ht="73.5" customHeight="1" x14ac:dyDescent="0.25">
      <c r="A17" s="31" t="str">
        <f>'2 CONTEXTO E IDENTIFICACIÓN'!A17</f>
        <v>R9</v>
      </c>
      <c r="B17" s="216" t="str">
        <f>+'2 CONTEXTO E IDENTIFICACIÓN'!E17</f>
        <v xml:space="preserve">  </v>
      </c>
      <c r="C17" s="218"/>
      <c r="D17" s="190" t="str">
        <f t="shared" si="0"/>
        <v/>
      </c>
      <c r="E17" s="191" t="str">
        <f t="shared" si="1"/>
        <v/>
      </c>
      <c r="F17" s="32" t="str">
        <f t="shared" si="2"/>
        <v/>
      </c>
      <c r="G17" s="201"/>
      <c r="H17" s="193" t="str">
        <f t="shared" si="6"/>
        <v/>
      </c>
      <c r="I17" s="199" t="str">
        <f t="shared" si="3"/>
        <v/>
      </c>
      <c r="J17" s="201"/>
      <c r="K17" s="193" t="str">
        <f t="shared" si="4"/>
        <v/>
      </c>
      <c r="L17" s="199" t="str">
        <f t="shared" si="5"/>
        <v/>
      </c>
      <c r="M17" s="225" t="str">
        <f t="shared" si="8"/>
        <v/>
      </c>
      <c r="N17" s="226" t="str">
        <f t="shared" si="7"/>
        <v/>
      </c>
    </row>
    <row r="18" spans="1:14" ht="73.5" customHeight="1" x14ac:dyDescent="0.25">
      <c r="A18" s="31" t="str">
        <f>'2 CONTEXTO E IDENTIFICACIÓN'!A18</f>
        <v>R10</v>
      </c>
      <c r="B18" s="216" t="str">
        <f>+'2 CONTEXTO E IDENTIFICACIÓN'!E18</f>
        <v xml:space="preserve">  </v>
      </c>
      <c r="C18" s="218"/>
      <c r="D18" s="190" t="str">
        <f t="shared" si="0"/>
        <v/>
      </c>
      <c r="E18" s="191" t="str">
        <f t="shared" si="1"/>
        <v/>
      </c>
      <c r="F18" s="32"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1" t="str">
        <f>'2 CONTEXTO E IDENTIFICACIÓN'!A19</f>
        <v>R11</v>
      </c>
      <c r="B19" s="216" t="str">
        <f>+'2 CONTEXTO E IDENTIFICACIÓN'!E19</f>
        <v xml:space="preserve">  </v>
      </c>
      <c r="C19" s="218"/>
      <c r="D19" s="190" t="str">
        <f t="shared" si="0"/>
        <v/>
      </c>
      <c r="E19" s="191" t="str">
        <f t="shared" si="1"/>
        <v/>
      </c>
      <c r="F19" s="32"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1" t="str">
        <f>'2 CONTEXTO E IDENTIFICACIÓN'!A20</f>
        <v>R12</v>
      </c>
      <c r="B20" s="216" t="str">
        <f>+'2 CONTEXTO E IDENTIFICACIÓN'!E20</f>
        <v xml:space="preserve">  </v>
      </c>
      <c r="C20" s="218"/>
      <c r="D20" s="190" t="str">
        <f t="shared" si="0"/>
        <v/>
      </c>
      <c r="E20" s="191" t="str">
        <f t="shared" si="1"/>
        <v/>
      </c>
      <c r="F20" s="32"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1" t="str">
        <f>'2 CONTEXTO E IDENTIFICACIÓN'!A21</f>
        <v>R13</v>
      </c>
      <c r="B21" s="216" t="str">
        <f>+'2 CONTEXTO E IDENTIFICACIÓN'!E21</f>
        <v xml:space="preserve">  </v>
      </c>
      <c r="C21" s="218"/>
      <c r="D21" s="190" t="str">
        <f t="shared" si="0"/>
        <v/>
      </c>
      <c r="E21" s="191" t="str">
        <f t="shared" si="1"/>
        <v/>
      </c>
      <c r="F21" s="32"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1" t="str">
        <f>'2 CONTEXTO E IDENTIFICACIÓN'!A22</f>
        <v>R14</v>
      </c>
      <c r="B22" s="216" t="str">
        <f>+'2 CONTEXTO E IDENTIFICACIÓN'!E22</f>
        <v xml:space="preserve">  </v>
      </c>
      <c r="C22" s="218"/>
      <c r="D22" s="190" t="str">
        <f t="shared" si="0"/>
        <v/>
      </c>
      <c r="E22" s="191" t="str">
        <f t="shared" si="1"/>
        <v/>
      </c>
      <c r="F22" s="32"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1" t="str">
        <f>'2 CONTEXTO E IDENTIFICACIÓN'!A23</f>
        <v>R15</v>
      </c>
      <c r="B23" s="216" t="str">
        <f>+'2 CONTEXTO E IDENTIFICACIÓN'!E23</f>
        <v xml:space="preserve">  </v>
      </c>
      <c r="C23" s="218"/>
      <c r="D23" s="190" t="str">
        <f t="shared" si="0"/>
        <v/>
      </c>
      <c r="E23" s="191" t="str">
        <f t="shared" si="1"/>
        <v/>
      </c>
      <c r="F23" s="32"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1" t="str">
        <f>'2 CONTEXTO E IDENTIFICACIÓN'!A24</f>
        <v>R16</v>
      </c>
      <c r="B24" s="216" t="str">
        <f>+'2 CONTEXTO E IDENTIFICACIÓN'!E24</f>
        <v xml:space="preserve">  </v>
      </c>
      <c r="C24" s="218"/>
      <c r="D24" s="190" t="str">
        <f t="shared" si="0"/>
        <v/>
      </c>
      <c r="E24" s="191" t="str">
        <f t="shared" si="1"/>
        <v/>
      </c>
      <c r="F24" s="32"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1" t="str">
        <f>'2 CONTEXTO E IDENTIFICACIÓN'!A25</f>
        <v>R17</v>
      </c>
      <c r="B25" s="216" t="str">
        <f>+'2 CONTEXTO E IDENTIFICACIÓN'!E25</f>
        <v xml:space="preserve">  </v>
      </c>
      <c r="C25" s="218"/>
      <c r="D25" s="190" t="str">
        <f t="shared" si="0"/>
        <v/>
      </c>
      <c r="E25" s="191" t="str">
        <f t="shared" si="1"/>
        <v/>
      </c>
      <c r="F25" s="32"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1" t="str">
        <f>'2 CONTEXTO E IDENTIFICACIÓN'!A26</f>
        <v>R18</v>
      </c>
      <c r="B26" s="216" t="str">
        <f>+'2 CONTEXTO E IDENTIFICACIÓN'!E26</f>
        <v xml:space="preserve">  </v>
      </c>
      <c r="C26" s="218"/>
      <c r="D26" s="190" t="str">
        <f t="shared" si="0"/>
        <v/>
      </c>
      <c r="E26" s="191" t="str">
        <f t="shared" si="1"/>
        <v/>
      </c>
      <c r="F26" s="32"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1" t="str">
        <f>'2 CONTEXTO E IDENTIFICACIÓN'!A27</f>
        <v>R19</v>
      </c>
      <c r="B27" s="216" t="str">
        <f>+'2 CONTEXTO E IDENTIFICACIÓN'!E27</f>
        <v xml:space="preserve">  </v>
      </c>
      <c r="C27" s="218"/>
      <c r="D27" s="190" t="str">
        <f t="shared" si="0"/>
        <v/>
      </c>
      <c r="E27" s="191" t="str">
        <f t="shared" si="1"/>
        <v/>
      </c>
      <c r="F27" s="32"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7" t="str">
        <f>'2 CONTEXTO E IDENTIFICACIÓN'!A28</f>
        <v>R20</v>
      </c>
      <c r="B28" s="216" t="str">
        <f>+'2 CONTEXTO E IDENTIFICACIÓN'!E28</f>
        <v xml:space="preserve">  </v>
      </c>
      <c r="C28" s="219"/>
      <c r="D28" s="203" t="str">
        <f t="shared" si="0"/>
        <v/>
      </c>
      <c r="E28" s="192" t="str">
        <f t="shared" si="1"/>
        <v/>
      </c>
      <c r="F28" s="48"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64" zoomScaleNormal="64" workbookViewId="0">
      <pane xSplit="1" ySplit="8" topLeftCell="B9" activePane="bottomRight" state="frozen"/>
      <selection pane="topRight" activeCell="B1" sqref="B1"/>
      <selection pane="bottomLeft" activeCell="A7" sqref="A7"/>
      <selection pane="bottomRight" activeCell="E9" sqref="E9:E12"/>
    </sheetView>
  </sheetViews>
  <sheetFormatPr baseColWidth="10" defaultColWidth="14.28515625" defaultRowHeight="12.75" x14ac:dyDescent="0.25"/>
  <cols>
    <col min="1" max="1" width="13.7109375" style="87" customWidth="1"/>
    <col min="2" max="2" width="60"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39" t="str">
        <f>+'2 CONTEXTO E IDENTIFICACIÓN'!$F$4</f>
        <v>Elaboración o Actualización:</v>
      </c>
      <c r="J2" s="260">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2" t="str">
        <f>+'2 CONTEXTO E IDENTIFICACIÓN'!$D$5</f>
        <v>Vigencia del:</v>
      </c>
      <c r="J3" s="240" t="str">
        <f>+IF('2 CONTEXTO E IDENTIFICACIÓN'!$E$5="","",'2 CONTEXTO E IDENTIFICACIÓN'!$E$5)</f>
        <v/>
      </c>
      <c r="K3" s="241" t="s">
        <v>111</v>
      </c>
      <c r="L3" s="238"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URGENCIAS Y ATENCIÓN AMBULATORIA.</v>
      </c>
      <c r="C5" s="412"/>
      <c r="D5" s="412"/>
      <c r="AD5" s="76"/>
      <c r="AE5" s="76"/>
      <c r="AF5" s="76"/>
      <c r="AG5" s="76"/>
      <c r="AH5" s="76"/>
    </row>
    <row r="6" spans="1:36" s="75" customFormat="1" ht="15.75" thickBot="1" x14ac:dyDescent="0.25">
      <c r="A6" s="246"/>
      <c r="B6" s="245"/>
      <c r="C6" s="245"/>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8.25"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R3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I8" sqref="I8"/>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1.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39" t="str">
        <f>+'2 CONTEXTO E IDENTIFICACIÓN'!$F$4</f>
        <v>Elaboración o Actualización:</v>
      </c>
      <c r="H1" s="260">
        <f>+IF('2 CONTEXTO E IDENTIFICACIÓN'!$G$4="","",'2 CONTEXTO E IDENTIFICACIÓN'!$G$4)</f>
        <v>44866</v>
      </c>
      <c r="I1" s="20"/>
      <c r="J1" s="20"/>
      <c r="K1" s="20"/>
      <c r="L1" s="54"/>
      <c r="M1" s="53"/>
      <c r="N1" s="54"/>
      <c r="O1" s="54"/>
      <c r="P1" s="54"/>
      <c r="Q1" s="54"/>
      <c r="R1" s="326"/>
      <c r="S1" s="54"/>
      <c r="T1" s="54"/>
      <c r="U1" s="163"/>
      <c r="V1" s="163"/>
      <c r="W1" s="55"/>
      <c r="X1" s="10"/>
      <c r="Y1" s="10"/>
      <c r="Z1" s="10"/>
    </row>
    <row r="2" spans="1:26" s="51" customFormat="1" ht="45" customHeight="1" x14ac:dyDescent="0.2">
      <c r="A2" s="409"/>
      <c r="B2" s="443"/>
      <c r="C2" s="50" t="str">
        <f>+'2 CONTEXTO E IDENTIFICACIÓN'!C2</f>
        <v>VERSIÓN:</v>
      </c>
      <c r="D2" s="50">
        <f>+'2 CONTEXTO E IDENTIFICACIÓN'!D2</f>
        <v>0</v>
      </c>
      <c r="G2" s="242" t="str">
        <f>+'2 CONTEXTO E IDENTIFICACIÓN'!$D$5</f>
        <v>Vigencia del:</v>
      </c>
      <c r="H2" s="240" t="str">
        <f>+IF('2 CONTEXTO E IDENTIFICACIÓN'!$E$5="","",'2 CONTEXTO E IDENTIFICACIÓN'!$E$5)</f>
        <v/>
      </c>
      <c r="I2" s="241" t="s">
        <v>111</v>
      </c>
      <c r="J2" s="238" t="str">
        <f>+IF('2 CONTEXTO E IDENTIFICACIÓN'!$G$5="","",'2 CONTEXTO E IDENTIFICACIÓN'!$G$5)</f>
        <v/>
      </c>
      <c r="L2" s="57"/>
      <c r="M2" s="56"/>
      <c r="N2" s="57"/>
      <c r="O2" s="57"/>
      <c r="P2" s="57"/>
      <c r="Q2" s="57"/>
      <c r="R2" s="326"/>
      <c r="S2" s="54"/>
      <c r="T2" s="329"/>
      <c r="U2" s="163"/>
      <c r="V2" s="325"/>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0"/>
      <c r="S3" s="330"/>
      <c r="T3" s="330"/>
      <c r="U3" s="163"/>
      <c r="V3" s="163"/>
      <c r="W3" s="55"/>
      <c r="X3" s="9"/>
      <c r="Y3" s="9"/>
      <c r="Z3" s="9"/>
    </row>
    <row r="4" spans="1:26" s="61" customFormat="1" ht="25.5" customHeight="1" x14ac:dyDescent="0.25">
      <c r="A4" s="19" t="s">
        <v>157</v>
      </c>
      <c r="B4" s="411" t="str">
        <f>+IF('2 CONTEXTO E IDENTIFICACIÓN'!$D$4="","",'2 CONTEXTO E IDENTIFICACIÓN'!$D$4)</f>
        <v>URGENCIAS Y ATENCIÓN AMBULATORIA.</v>
      </c>
      <c r="C4" s="412"/>
      <c r="D4" s="412"/>
      <c r="E4" s="60" t="s">
        <v>44</v>
      </c>
      <c r="F4" s="56" t="s">
        <v>45</v>
      </c>
      <c r="G4" s="60"/>
      <c r="H4" s="60"/>
      <c r="I4" s="60"/>
      <c r="R4" s="439" t="s">
        <v>201</v>
      </c>
      <c r="S4" s="439" t="s">
        <v>202</v>
      </c>
      <c r="T4" s="439" t="s">
        <v>203</v>
      </c>
      <c r="U4" s="163"/>
      <c r="V4" s="163"/>
      <c r="W4" s="55"/>
      <c r="X4" s="402" t="s">
        <v>271</v>
      </c>
      <c r="Y4" s="403"/>
      <c r="Z4" s="404"/>
    </row>
    <row r="5" spans="1:26" s="61" customFormat="1" ht="16.5" customHeight="1" x14ac:dyDescent="0.25">
      <c r="A5" s="246"/>
      <c r="B5" s="245"/>
      <c r="C5" s="245"/>
      <c r="D5" s="163"/>
      <c r="E5" s="60"/>
      <c r="F5" s="60"/>
      <c r="G5" s="60"/>
      <c r="H5" s="60"/>
      <c r="I5" s="60"/>
      <c r="J5" s="445" t="s">
        <v>110</v>
      </c>
      <c r="K5" s="445"/>
      <c r="L5" s="445"/>
      <c r="M5" s="445"/>
      <c r="N5" s="445"/>
      <c r="O5" s="445"/>
      <c r="P5" s="445"/>
      <c r="Q5" s="445"/>
      <c r="R5" s="440"/>
      <c r="S5" s="440"/>
      <c r="T5" s="440"/>
      <c r="U5" s="163"/>
      <c r="V5" s="163"/>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6"/>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2" t="s">
        <v>176</v>
      </c>
      <c r="H7" s="162" t="s">
        <v>177</v>
      </c>
      <c r="I7" s="162" t="s">
        <v>268</v>
      </c>
      <c r="J7" s="62" t="s">
        <v>90</v>
      </c>
      <c r="K7" s="63" t="s">
        <v>91</v>
      </c>
      <c r="L7" s="63" t="s">
        <v>114</v>
      </c>
      <c r="M7" s="62" t="s">
        <v>92</v>
      </c>
      <c r="N7" s="63" t="s">
        <v>93</v>
      </c>
      <c r="O7" s="63" t="s">
        <v>97</v>
      </c>
      <c r="P7" s="63" t="s">
        <v>3</v>
      </c>
      <c r="Q7" s="63" t="s">
        <v>102</v>
      </c>
      <c r="R7" s="63" t="s">
        <v>113</v>
      </c>
      <c r="S7" s="63" t="s">
        <v>117</v>
      </c>
      <c r="T7" s="319" t="s">
        <v>10</v>
      </c>
      <c r="U7" s="63" t="s">
        <v>269</v>
      </c>
      <c r="V7" s="63" t="s">
        <v>270</v>
      </c>
      <c r="X7" s="38" t="s">
        <v>57</v>
      </c>
      <c r="Y7" s="36">
        <v>0.21</v>
      </c>
      <c r="Z7" s="35">
        <v>0.4</v>
      </c>
    </row>
    <row r="8" spans="1:26" ht="86.25" thickBot="1" x14ac:dyDescent="0.3">
      <c r="A8" s="453" t="str">
        <f>'2 CONTEXTO E IDENTIFICACIÓN'!A9</f>
        <v>R1</v>
      </c>
      <c r="B8" s="456" t="str">
        <f>+'2 CONTEXTO E IDENTIFICACIÓN'!E9</f>
        <v xml:space="preserve">Posibilidad de pérdida Económica y Reputacional por información de ingreso y verificación de datos inadecuados,  debido a alta demanda del servicio y el proceso demasiado acelerado </v>
      </c>
      <c r="C8" s="433">
        <f>+'3 PROBABIL E IMPACTO INHERENTE'!E9</f>
        <v>0.6</v>
      </c>
      <c r="D8" s="436">
        <f>+'3 PROBABIL E IMPACTO INHERENTE'!M9</f>
        <v>0.4</v>
      </c>
      <c r="E8" s="68">
        <v>1</v>
      </c>
      <c r="F8" s="71" t="s">
        <v>303</v>
      </c>
      <c r="G8" s="71" t="s">
        <v>306</v>
      </c>
      <c r="H8" s="71" t="s">
        <v>307</v>
      </c>
      <c r="I8" s="316" t="str">
        <f t="shared" ref="I8:I39" si="0">+CONCATENATE(F8," ",G8," ",H8)</f>
        <v>Coordinación de Urgencias y Atención Ambulatoria,  quiere hacer la solicitud para implementar el sistema de digiturno institucional (adecuado a la necesidad del área),  y de la misma forma capacitar al personal para la buena gestión en caso de implementarlo</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98</v>
      </c>
      <c r="P8" s="6" t="s">
        <v>100</v>
      </c>
      <c r="Q8" s="6" t="s">
        <v>103</v>
      </c>
      <c r="R8" s="331">
        <f>+IFERROR(K8+N8,"")</f>
        <v>0.25</v>
      </c>
      <c r="S8" s="331">
        <f>IF(L8='11 FORMULAS'!$P$5,C8-(C8*R8),C8)</f>
        <v>0.6</v>
      </c>
      <c r="T8" s="331">
        <f>IF(L8='11 FORMULAS'!$P$6,D8-(D8*R8),D8)</f>
        <v>0.30000000000000004</v>
      </c>
      <c r="U8" s="459">
        <f>+IF(S11="","",S11)</f>
        <v>0.6</v>
      </c>
      <c r="V8" s="462">
        <f>+IF(T11="","",T11)</f>
        <v>0.30000000000000004</v>
      </c>
      <c r="X8" s="41" t="s">
        <v>59</v>
      </c>
      <c r="Y8" s="36">
        <v>0.41</v>
      </c>
      <c r="Z8" s="35">
        <v>0.6</v>
      </c>
    </row>
    <row r="9" spans="1:26" ht="15.75" thickBot="1" x14ac:dyDescent="0.3">
      <c r="A9" s="454"/>
      <c r="B9" s="457"/>
      <c r="C9" s="434"/>
      <c r="D9" s="437"/>
      <c r="E9" s="69">
        <v>2</v>
      </c>
      <c r="F9" s="230"/>
      <c r="G9" s="230"/>
      <c r="H9" s="230"/>
      <c r="I9" s="317"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2" t="str">
        <f t="shared" ref="R9:R11" si="1">+IFERROR(K9+N9,"")</f>
        <v/>
      </c>
      <c r="S9" s="332">
        <f>IF(L9='11 FORMULAS'!$P$5,S8-(S8*R9),S8)</f>
        <v>0.6</v>
      </c>
      <c r="T9" s="332">
        <f>IF(L9='11 FORMULAS'!$P$6,T8-(T8*R9),T8)</f>
        <v>0.30000000000000004</v>
      </c>
      <c r="U9" s="460"/>
      <c r="V9" s="463"/>
      <c r="X9" s="42" t="s">
        <v>61</v>
      </c>
      <c r="Y9" s="36">
        <v>0.61</v>
      </c>
      <c r="Z9" s="35">
        <v>0.8</v>
      </c>
    </row>
    <row r="10" spans="1:26" ht="67.5" customHeight="1" x14ac:dyDescent="0.25">
      <c r="A10" s="454"/>
      <c r="B10" s="457"/>
      <c r="C10" s="434"/>
      <c r="D10" s="437"/>
      <c r="E10" s="69">
        <v>3</v>
      </c>
      <c r="F10" s="230"/>
      <c r="G10" s="230"/>
      <c r="H10" s="230"/>
      <c r="I10" s="317"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2" t="str">
        <f>+IFERROR(K10+N10,"")</f>
        <v/>
      </c>
      <c r="S10" s="332">
        <f>IF(L10='11 FORMULAS'!$P$5,S9-(S9*R10),S9)</f>
        <v>0.6</v>
      </c>
      <c r="T10" s="332">
        <f>IF(L10='11 FORMULAS'!$P$6,T9-(T9*R10),T9)</f>
        <v>0.30000000000000004</v>
      </c>
      <c r="U10" s="460"/>
      <c r="V10" s="463"/>
      <c r="X10" s="43" t="s">
        <v>62</v>
      </c>
      <c r="Y10" s="36">
        <v>0.81</v>
      </c>
      <c r="Z10" s="35">
        <v>1</v>
      </c>
    </row>
    <row r="11" spans="1:26" ht="29.45" customHeight="1" thickBot="1" x14ac:dyDescent="0.3">
      <c r="A11" s="455"/>
      <c r="B11" s="458"/>
      <c r="C11" s="435"/>
      <c r="D11" s="438"/>
      <c r="E11" s="70">
        <v>4</v>
      </c>
      <c r="F11" s="231"/>
      <c r="G11" s="231"/>
      <c r="H11" s="231"/>
      <c r="I11" s="318"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3" t="str">
        <f t="shared" si="1"/>
        <v/>
      </c>
      <c r="S11" s="333">
        <f>IF(L11='11 FORMULAS'!$P$5,S10-(S10*R11),S10)</f>
        <v>0.6</v>
      </c>
      <c r="T11" s="333">
        <f>IF(L11='11 FORMULAS'!$P$6,T10-(T10*R11),T10)</f>
        <v>0.30000000000000004</v>
      </c>
      <c r="U11" s="461"/>
      <c r="V11" s="464"/>
      <c r="X11" s="44"/>
      <c r="Y11" s="45"/>
      <c r="Z11" s="46"/>
    </row>
    <row r="12" spans="1:26" ht="57" x14ac:dyDescent="0.25">
      <c r="A12" s="453" t="str">
        <f>'2 CONTEXTO E IDENTIFICACIÓN'!A10</f>
        <v>R2</v>
      </c>
      <c r="B12" s="456"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2" s="433">
        <f>+'3 PROBABIL E IMPACTO INHERENTE'!E10</f>
        <v>0.6</v>
      </c>
      <c r="D12" s="436">
        <f>+'3 PROBABIL E IMPACTO INHERENTE'!M10</f>
        <v>0.6</v>
      </c>
      <c r="E12" s="68">
        <v>1</v>
      </c>
      <c r="F12" s="71" t="s">
        <v>295</v>
      </c>
      <c r="G12" s="71" t="s">
        <v>296</v>
      </c>
      <c r="H12" s="71" t="s">
        <v>297</v>
      </c>
      <c r="I12" s="316" t="str">
        <f t="shared" si="0"/>
        <v>Profesional especializada en área de la salud,  realiza valoración cada mes del sistema de dinámica gerencial   y genera un informe trimestralmente en el Plan Operativo Anual (POA)</v>
      </c>
      <c r="J12" s="5" t="s">
        <v>107</v>
      </c>
      <c r="K12" s="64">
        <f>+IF(J12='11 FORMULAS'!$E$4,'11 FORMULAS'!$F$4,IF(J12='11 FORMULAS'!$E$5,'11 FORMULAS'!$F$5,IF(J12='11 FORMULAS'!$E$6,'11 FORMULAS'!$F$6,"")))</f>
        <v>0.15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1">
        <f>+IFERROR(K12+N12,"")</f>
        <v>0.3</v>
      </c>
      <c r="S12" s="331">
        <f>IF(L12='11 FORMULAS'!$P$5,C12-(C12*R12),C12)</f>
        <v>0.42</v>
      </c>
      <c r="T12" s="331">
        <f>IF(L12='11 FORMULAS'!$P$6,D12-(D12*R12),D12)</f>
        <v>0.6</v>
      </c>
      <c r="U12" s="459">
        <f>+IF(S15="","",S15)</f>
        <v>0.42</v>
      </c>
      <c r="V12" s="462">
        <f>+IF(T15="","",T15)</f>
        <v>0.6</v>
      </c>
      <c r="X12" s="327"/>
      <c r="Y12" s="328"/>
      <c r="Z12" s="328"/>
    </row>
    <row r="13" spans="1:26" ht="15" x14ac:dyDescent="0.25">
      <c r="A13" s="454"/>
      <c r="B13" s="457"/>
      <c r="C13" s="434"/>
      <c r="D13" s="437"/>
      <c r="E13" s="69">
        <v>2</v>
      </c>
      <c r="F13" s="230"/>
      <c r="G13" s="230"/>
      <c r="H13" s="230"/>
      <c r="I13" s="317"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2" t="str">
        <f t="shared" ref="R13" si="2">+IFERROR(K13+N13,"")</f>
        <v/>
      </c>
      <c r="S13" s="332">
        <f>IF(L13='11 FORMULAS'!$P$5,S12-(S12*R13),S12)</f>
        <v>0.42</v>
      </c>
      <c r="T13" s="332">
        <f>IF(L13='11 FORMULAS'!$P$6,T12-(T12*R13),T12)</f>
        <v>0.6</v>
      </c>
      <c r="U13" s="460"/>
      <c r="V13" s="463"/>
      <c r="X13" s="327"/>
      <c r="Y13" s="328"/>
      <c r="Z13" s="328"/>
    </row>
    <row r="14" spans="1:26" ht="29.45" customHeight="1" x14ac:dyDescent="0.25">
      <c r="A14" s="454"/>
      <c r="B14" s="457"/>
      <c r="C14" s="434"/>
      <c r="D14" s="437"/>
      <c r="E14" s="69">
        <v>3</v>
      </c>
      <c r="F14" s="230"/>
      <c r="G14" s="230"/>
      <c r="H14" s="230"/>
      <c r="I14" s="317"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2" t="str">
        <f>+IFERROR(K14+N14,"")</f>
        <v/>
      </c>
      <c r="S14" s="332">
        <f>IF(L14='11 FORMULAS'!$P$5,S13-(S13*R14),S13)</f>
        <v>0.42</v>
      </c>
      <c r="T14" s="332">
        <f>IF(L14='11 FORMULAS'!$P$6,T13-(T13*R14),T13)</f>
        <v>0.6</v>
      </c>
      <c r="U14" s="460"/>
      <c r="V14" s="463"/>
      <c r="X14" s="327"/>
      <c r="Y14" s="328"/>
      <c r="Z14" s="328"/>
    </row>
    <row r="15" spans="1:26" ht="29.45" customHeight="1" thickBot="1" x14ac:dyDescent="0.3">
      <c r="A15" s="455"/>
      <c r="B15" s="458"/>
      <c r="C15" s="435"/>
      <c r="D15" s="438"/>
      <c r="E15" s="70">
        <v>4</v>
      </c>
      <c r="F15" s="231"/>
      <c r="G15" s="231"/>
      <c r="H15" s="231"/>
      <c r="I15" s="318"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3" t="str">
        <f t="shared" ref="R15" si="3">+IFERROR(K15+N15,"")</f>
        <v/>
      </c>
      <c r="S15" s="333">
        <f>IF(L15='11 FORMULAS'!$P$5,S14-(S14*R15),S14)</f>
        <v>0.42</v>
      </c>
      <c r="T15" s="333">
        <f>IF(L15='11 FORMULAS'!$P$6,T14-(T14*R15),T14)</f>
        <v>0.6</v>
      </c>
      <c r="U15" s="461"/>
      <c r="V15" s="464"/>
    </row>
    <row r="16" spans="1:26" ht="108" customHeight="1" x14ac:dyDescent="0.25">
      <c r="A16" s="453" t="str">
        <f>'2 CONTEXTO E IDENTIFICACIÓN'!A11</f>
        <v>R3</v>
      </c>
      <c r="B16" s="456"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6" s="433">
        <f>+'3 PROBABIL E IMPACTO INHERENTE'!E11</f>
        <v>0.6</v>
      </c>
      <c r="D16" s="436">
        <f>+'3 PROBABIL E IMPACTO INHERENTE'!M11</f>
        <v>0.6</v>
      </c>
      <c r="E16" s="68">
        <v>1</v>
      </c>
      <c r="F16" s="71" t="s">
        <v>300</v>
      </c>
      <c r="G16" s="71" t="s">
        <v>298</v>
      </c>
      <c r="H16" s="71" t="s">
        <v>299</v>
      </c>
      <c r="I16" s="316" t="str">
        <f t="shared" si="0"/>
        <v>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v>
      </c>
      <c r="J16" s="5" t="s">
        <v>108</v>
      </c>
      <c r="K16" s="64">
        <f>+IF(J16='11 FORMULAS'!$E$4,'11 FORMULAS'!$F$4,IF(J16='11 FORMULAS'!$E$5,'11 FORMULAS'!$F$5,IF(J16='11 FORMULAS'!$E$6,'11 FORMULAS'!$F$6,"")))</f>
        <v>0.1</v>
      </c>
      <c r="L16" s="64" t="str">
        <f>+IF(OR(J16='11 FORMULAS'!$O$4,J16='11 FORMULAS'!$O$5),'11 FORMULAS'!$P$5,IF(J16='11 FORMULAS'!$O$6,'11 FORMULAS'!$P$6,""))</f>
        <v>Impacto</v>
      </c>
      <c r="M16" s="5" t="s">
        <v>95</v>
      </c>
      <c r="N16" s="64">
        <f>+IF(M16='11 FORMULAS'!$H$4,'11 FORMULAS'!$I$4,IF(M16='11 FORMULAS'!$H$5,'11 FORMULAS'!$I$5,""))</f>
        <v>0.15</v>
      </c>
      <c r="O16" s="6" t="s">
        <v>98</v>
      </c>
      <c r="P16" s="6" t="s">
        <v>100</v>
      </c>
      <c r="Q16" s="6" t="s">
        <v>103</v>
      </c>
      <c r="R16" s="331">
        <f>+IFERROR(K16+N16,"")</f>
        <v>0.25</v>
      </c>
      <c r="S16" s="331">
        <f>IF(L16='11 FORMULAS'!$P$5,C16-(C16*R16),C16)</f>
        <v>0.6</v>
      </c>
      <c r="T16" s="331">
        <f>IF(L16='11 FORMULAS'!$P$6,D16-(D16*R16),D16)</f>
        <v>0.44999999999999996</v>
      </c>
      <c r="U16" s="459">
        <f>+IF(S19="","",S19)</f>
        <v>0.36</v>
      </c>
      <c r="V16" s="462">
        <f>+IF(T19="","",T19)</f>
        <v>0.44999999999999996</v>
      </c>
      <c r="X16" s="327"/>
      <c r="Y16" s="328"/>
      <c r="Z16" s="328"/>
    </row>
    <row r="17" spans="1:26" ht="84" customHeight="1" x14ac:dyDescent="0.25">
      <c r="A17" s="454"/>
      <c r="B17" s="457"/>
      <c r="C17" s="434"/>
      <c r="D17" s="437"/>
      <c r="E17" s="69">
        <v>2</v>
      </c>
      <c r="F17" s="230" t="s">
        <v>300</v>
      </c>
      <c r="G17" s="230" t="s">
        <v>301</v>
      </c>
      <c r="H17" s="230" t="s">
        <v>302</v>
      </c>
      <c r="I17" s="317" t="str">
        <f t="shared" si="0"/>
        <v xml:space="preserve">Coordinación de Urgencias y Atención Ambulatoria, realiza seguimiento a la oportunidad en la información brindada al usuario respecto a la cancelación de citas,  con el fin de que haya reprogramación. </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99</v>
      </c>
      <c r="P17" s="4" t="s">
        <v>100</v>
      </c>
      <c r="Q17" s="4" t="s">
        <v>103</v>
      </c>
      <c r="R17" s="332">
        <f t="shared" ref="R17" si="4">+IFERROR(K17+N17,"")</f>
        <v>0.4</v>
      </c>
      <c r="S17" s="332">
        <f>IF(L17='11 FORMULAS'!$P$5,S16-(S16*R17),S16)</f>
        <v>0.36</v>
      </c>
      <c r="T17" s="332">
        <f>IF(L17='11 FORMULAS'!$P$6,T16-(T16*R17),T16)</f>
        <v>0.44999999999999996</v>
      </c>
      <c r="U17" s="460"/>
      <c r="V17" s="463"/>
      <c r="X17" s="327"/>
      <c r="Y17" s="328"/>
      <c r="Z17" s="328"/>
    </row>
    <row r="18" spans="1:26" ht="29.45" customHeight="1" x14ac:dyDescent="0.25">
      <c r="A18" s="454"/>
      <c r="B18" s="457"/>
      <c r="C18" s="434"/>
      <c r="D18" s="437"/>
      <c r="E18" s="69">
        <v>3</v>
      </c>
      <c r="F18" s="230"/>
      <c r="G18" s="230"/>
      <c r="H18" s="230"/>
      <c r="I18" s="317"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2" t="str">
        <f>+IFERROR(K18+N18,"")</f>
        <v/>
      </c>
      <c r="S18" s="332">
        <f>IF(L18='11 FORMULAS'!$P$5,S17-(S17*R18),S17)</f>
        <v>0.36</v>
      </c>
      <c r="T18" s="332">
        <f>IF(L18='11 FORMULAS'!$P$6,T17-(T17*R18),T17)</f>
        <v>0.44999999999999996</v>
      </c>
      <c r="U18" s="460"/>
      <c r="V18" s="463"/>
      <c r="X18" s="327"/>
      <c r="Y18" s="328"/>
      <c r="Z18" s="328"/>
    </row>
    <row r="19" spans="1:26" ht="29.45" customHeight="1" thickBot="1" x14ac:dyDescent="0.3">
      <c r="A19" s="455"/>
      <c r="B19" s="458"/>
      <c r="C19" s="435"/>
      <c r="D19" s="438"/>
      <c r="E19" s="70">
        <v>4</v>
      </c>
      <c r="F19" s="231"/>
      <c r="G19" s="231"/>
      <c r="H19" s="231"/>
      <c r="I19" s="318"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3" t="str">
        <f t="shared" ref="R19" si="5">+IFERROR(K19+N19,"")</f>
        <v/>
      </c>
      <c r="S19" s="333">
        <f>IF(L19='11 FORMULAS'!$P$5,S18-(S18*R19),S18)</f>
        <v>0.36</v>
      </c>
      <c r="T19" s="333">
        <f>IF(L19='11 FORMULAS'!$P$6,T18-(T18*R19),T18)</f>
        <v>0.44999999999999996</v>
      </c>
      <c r="U19" s="461"/>
      <c r="V19" s="464"/>
    </row>
    <row r="20" spans="1:26" ht="71.25" x14ac:dyDescent="0.25">
      <c r="A20" s="453" t="str">
        <f>'2 CONTEXTO E IDENTIFICACIÓN'!A12</f>
        <v>R4</v>
      </c>
      <c r="B20" s="456"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20" s="433">
        <f>+'3 PROBABIL E IMPACTO INHERENTE'!E12</f>
        <v>0.6</v>
      </c>
      <c r="D20" s="436">
        <f>+'3 PROBABIL E IMPACTO INHERENTE'!M12</f>
        <v>0.6</v>
      </c>
      <c r="E20" s="68">
        <v>1</v>
      </c>
      <c r="F20" s="71" t="s">
        <v>303</v>
      </c>
      <c r="G20" s="71" t="s">
        <v>304</v>
      </c>
      <c r="H20" s="71" t="s">
        <v>305</v>
      </c>
      <c r="I20" s="316" t="str">
        <f t="shared" si="0"/>
        <v>Coordinación de Urgencias y Atención Ambulatoria,   realiza asignación de un auxiliar por médico, con el fin de brindarle la información al usuario generada en la atención realizada y darle continuidad al tratamiento, para finalizar con buena atención</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1">
        <f>+IFERROR(K20+N20,"")</f>
        <v>0.4</v>
      </c>
      <c r="S20" s="331">
        <f>IF(L20='11 FORMULAS'!$P$5,C20-(C20*R20),C20)</f>
        <v>0.36</v>
      </c>
      <c r="T20" s="331">
        <f>IF(L20='11 FORMULAS'!$P$6,D20-(D20*R20),D20)</f>
        <v>0.6</v>
      </c>
      <c r="U20" s="459">
        <f>+IF(S23="","",S23)</f>
        <v>0.36</v>
      </c>
      <c r="V20" s="462">
        <f>+IF(T23="","",T23)</f>
        <v>0.6</v>
      </c>
      <c r="X20" s="327"/>
      <c r="Y20" s="328"/>
      <c r="Z20" s="328"/>
    </row>
    <row r="21" spans="1:26" ht="29.45" customHeight="1" x14ac:dyDescent="0.25">
      <c r="A21" s="454"/>
      <c r="B21" s="457"/>
      <c r="C21" s="434"/>
      <c r="D21" s="437"/>
      <c r="E21" s="69">
        <v>2</v>
      </c>
      <c r="F21" s="230"/>
      <c r="G21" s="230"/>
      <c r="H21" s="230"/>
      <c r="I21" s="317"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2" t="str">
        <f t="shared" ref="R21" si="6">+IFERROR(K21+N21,"")</f>
        <v/>
      </c>
      <c r="S21" s="332">
        <f>IF(L21='11 FORMULAS'!$P$5,S20-(S20*R21),S20)</f>
        <v>0.36</v>
      </c>
      <c r="T21" s="332">
        <f>IF(L21='11 FORMULAS'!$P$6,T20-(T20*R21),T20)</f>
        <v>0.6</v>
      </c>
      <c r="U21" s="460"/>
      <c r="V21" s="463"/>
      <c r="X21" s="327"/>
      <c r="Y21" s="328"/>
      <c r="Z21" s="328"/>
    </row>
    <row r="22" spans="1:26" ht="29.45" customHeight="1" x14ac:dyDescent="0.25">
      <c r="A22" s="454"/>
      <c r="B22" s="457"/>
      <c r="C22" s="434"/>
      <c r="D22" s="437"/>
      <c r="E22" s="69">
        <v>3</v>
      </c>
      <c r="F22" s="230"/>
      <c r="G22" s="230"/>
      <c r="H22" s="230"/>
      <c r="I22" s="317"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2" t="str">
        <f>+IFERROR(K22+N22,"")</f>
        <v/>
      </c>
      <c r="S22" s="332">
        <f>IF(L22='11 FORMULAS'!$P$5,S21-(S21*R22),S21)</f>
        <v>0.36</v>
      </c>
      <c r="T22" s="332">
        <f>IF(L22='11 FORMULAS'!$P$6,T21-(T21*R22),T21)</f>
        <v>0.6</v>
      </c>
      <c r="U22" s="460"/>
      <c r="V22" s="463"/>
      <c r="X22" s="327"/>
      <c r="Y22" s="328"/>
      <c r="Z22" s="328"/>
    </row>
    <row r="23" spans="1:26" ht="29.45" customHeight="1" thickBot="1" x14ac:dyDescent="0.3">
      <c r="A23" s="455"/>
      <c r="B23" s="458"/>
      <c r="C23" s="435"/>
      <c r="D23" s="438"/>
      <c r="E23" s="70">
        <v>4</v>
      </c>
      <c r="F23" s="231"/>
      <c r="G23" s="231"/>
      <c r="H23" s="231"/>
      <c r="I23" s="318"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3" t="str">
        <f t="shared" ref="R23" si="7">+IFERROR(K23+N23,"")</f>
        <v/>
      </c>
      <c r="S23" s="333">
        <f>IF(L23='11 FORMULAS'!$P$5,S22-(S22*R23),S22)</f>
        <v>0.36</v>
      </c>
      <c r="T23" s="333">
        <f>IF(L23='11 FORMULAS'!$P$6,T22-(T22*R23),T22)</f>
        <v>0.6</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6"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1" t="str">
        <f>+IFERROR(K24+N24,"")</f>
        <v/>
      </c>
      <c r="S24" s="331" t="str">
        <f>IF(L24='11 FORMULAS'!$P$5,C24-(C24*R24),C24)</f>
        <v/>
      </c>
      <c r="T24" s="331" t="str">
        <f>IF(L24='11 FORMULAS'!$P$6,D24-(D24*R24),D24)</f>
        <v/>
      </c>
      <c r="U24" s="459" t="str">
        <f>+IF(S27="","",S27)</f>
        <v/>
      </c>
      <c r="V24" s="462" t="str">
        <f>+IF(T27="","",T27)</f>
        <v/>
      </c>
      <c r="X24" s="327"/>
      <c r="Y24" s="328"/>
      <c r="Z24" s="328"/>
    </row>
    <row r="25" spans="1:26" ht="29.45" customHeight="1" x14ac:dyDescent="0.25">
      <c r="A25" s="454"/>
      <c r="B25" s="457"/>
      <c r="C25" s="434"/>
      <c r="D25" s="437"/>
      <c r="E25" s="69">
        <v>2</v>
      </c>
      <c r="F25" s="230"/>
      <c r="G25" s="230"/>
      <c r="H25" s="230"/>
      <c r="I25" s="317"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2" t="str">
        <f t="shared" ref="R25" si="8">+IFERROR(K25+N25,"")</f>
        <v/>
      </c>
      <c r="S25" s="332" t="str">
        <f>IF(L25='11 FORMULAS'!$P$5,S24-(S24*R25),S24)</f>
        <v/>
      </c>
      <c r="T25" s="332" t="str">
        <f>IF(L25='11 FORMULAS'!$P$6,T24-(T24*R25),T24)</f>
        <v/>
      </c>
      <c r="U25" s="460"/>
      <c r="V25" s="463"/>
      <c r="X25" s="327"/>
      <c r="Y25" s="328"/>
      <c r="Z25" s="328"/>
    </row>
    <row r="26" spans="1:26" ht="29.45" customHeight="1" x14ac:dyDescent="0.25">
      <c r="A26" s="454"/>
      <c r="B26" s="457"/>
      <c r="C26" s="434"/>
      <c r="D26" s="437"/>
      <c r="E26" s="69">
        <v>3</v>
      </c>
      <c r="F26" s="230"/>
      <c r="G26" s="230"/>
      <c r="H26" s="230"/>
      <c r="I26" s="317"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2" t="str">
        <f>+IFERROR(K26+N26,"")</f>
        <v/>
      </c>
      <c r="S26" s="332" t="str">
        <f>IF(L26='11 FORMULAS'!$P$5,S25-(S25*R26),S25)</f>
        <v/>
      </c>
      <c r="T26" s="332" t="str">
        <f>IF(L26='11 FORMULAS'!$P$6,T25-(T25*R26),T25)</f>
        <v/>
      </c>
      <c r="U26" s="460"/>
      <c r="V26" s="463"/>
      <c r="X26" s="327"/>
      <c r="Y26" s="328"/>
      <c r="Z26" s="328"/>
    </row>
    <row r="27" spans="1:26" ht="29.45" customHeight="1" thickBot="1" x14ac:dyDescent="0.3">
      <c r="A27" s="455"/>
      <c r="B27" s="458"/>
      <c r="C27" s="435"/>
      <c r="D27" s="438"/>
      <c r="E27" s="70">
        <v>4</v>
      </c>
      <c r="F27" s="231"/>
      <c r="G27" s="231"/>
      <c r="H27" s="231"/>
      <c r="I27" s="318"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3" t="str">
        <f t="shared" ref="R27" si="9">+IFERROR(K27+N27,"")</f>
        <v/>
      </c>
      <c r="S27" s="333" t="str">
        <f>IF(L27='11 FORMULAS'!$P$5,S26-(S26*R27),S26)</f>
        <v/>
      </c>
      <c r="T27" s="333"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6"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1" t="str">
        <f>+IFERROR(K28+N28,"")</f>
        <v/>
      </c>
      <c r="S28" s="331" t="str">
        <f>IF(L28='11 FORMULAS'!$P$5,C28-(C28*R28),C28)</f>
        <v/>
      </c>
      <c r="T28" s="331" t="str">
        <f>IF(L28='11 FORMULAS'!$P$6,D28-(D28*R28),D28)</f>
        <v/>
      </c>
      <c r="U28" s="459" t="str">
        <f>+IF(S31="","",S31)</f>
        <v/>
      </c>
      <c r="V28" s="462" t="str">
        <f>+IF(T31="","",T31)</f>
        <v/>
      </c>
      <c r="X28" s="327"/>
      <c r="Y28" s="328"/>
      <c r="Z28" s="328"/>
    </row>
    <row r="29" spans="1:26" ht="29.45" customHeight="1" x14ac:dyDescent="0.25">
      <c r="A29" s="454"/>
      <c r="B29" s="457"/>
      <c r="C29" s="434"/>
      <c r="D29" s="437"/>
      <c r="E29" s="69">
        <v>2</v>
      </c>
      <c r="F29" s="230"/>
      <c r="G29" s="230"/>
      <c r="H29" s="230"/>
      <c r="I29" s="317"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2" t="str">
        <f t="shared" ref="R29" si="10">+IFERROR(K29+N29,"")</f>
        <v/>
      </c>
      <c r="S29" s="332" t="str">
        <f>IF(L29='11 FORMULAS'!$P$5,S28-(S28*R29),S28)</f>
        <v/>
      </c>
      <c r="T29" s="332" t="str">
        <f>IF(L29='11 FORMULAS'!$P$6,T28-(T28*R29),T28)</f>
        <v/>
      </c>
      <c r="U29" s="460"/>
      <c r="V29" s="463"/>
      <c r="X29" s="327"/>
      <c r="Y29" s="328"/>
      <c r="Z29" s="328"/>
    </row>
    <row r="30" spans="1:26" ht="29.45" customHeight="1" x14ac:dyDescent="0.25">
      <c r="A30" s="454"/>
      <c r="B30" s="457"/>
      <c r="C30" s="434"/>
      <c r="D30" s="437"/>
      <c r="E30" s="69">
        <v>3</v>
      </c>
      <c r="F30" s="230"/>
      <c r="G30" s="230"/>
      <c r="H30" s="230"/>
      <c r="I30" s="317"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2" t="str">
        <f>+IFERROR(K30+N30,"")</f>
        <v/>
      </c>
      <c r="S30" s="332" t="str">
        <f>IF(L30='11 FORMULAS'!$P$5,S29-(S29*R30),S29)</f>
        <v/>
      </c>
      <c r="T30" s="332" t="str">
        <f>IF(L30='11 FORMULAS'!$P$6,T29-(T29*R30),T29)</f>
        <v/>
      </c>
      <c r="U30" s="460"/>
      <c r="V30" s="463"/>
      <c r="X30" s="327"/>
      <c r="Y30" s="328"/>
      <c r="Z30" s="328"/>
    </row>
    <row r="31" spans="1:26" ht="29.45" customHeight="1" thickBot="1" x14ac:dyDescent="0.3">
      <c r="A31" s="455"/>
      <c r="B31" s="458"/>
      <c r="C31" s="435"/>
      <c r="D31" s="438"/>
      <c r="E31" s="70">
        <v>4</v>
      </c>
      <c r="F31" s="231"/>
      <c r="G31" s="231"/>
      <c r="H31" s="231"/>
      <c r="I31" s="318"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3" t="str">
        <f t="shared" ref="R31" si="11">+IFERROR(K31+N31,"")</f>
        <v/>
      </c>
      <c r="S31" s="333" t="str">
        <f>IF(L31='11 FORMULAS'!$P$5,S30-(S30*R31),S30)</f>
        <v/>
      </c>
      <c r="T31" s="333"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6"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1" t="str">
        <f>+IFERROR(K32+N32,"")</f>
        <v/>
      </c>
      <c r="S32" s="331" t="str">
        <f>IF(L32='11 FORMULAS'!$P$5,C32-(C32*R32),C32)</f>
        <v/>
      </c>
      <c r="T32" s="331" t="str">
        <f>IF(L32='11 FORMULAS'!$P$6,D32-(D32*R32),D32)</f>
        <v/>
      </c>
      <c r="U32" s="459" t="str">
        <f>+IF(S35="","",S35)</f>
        <v/>
      </c>
      <c r="V32" s="462" t="str">
        <f>+IF(T35="","",T35)</f>
        <v/>
      </c>
      <c r="X32" s="327"/>
      <c r="Y32" s="328"/>
      <c r="Z32" s="328"/>
    </row>
    <row r="33" spans="1:26" ht="29.45" customHeight="1" x14ac:dyDescent="0.25">
      <c r="A33" s="454"/>
      <c r="B33" s="457"/>
      <c r="C33" s="434"/>
      <c r="D33" s="437"/>
      <c r="E33" s="69">
        <v>2</v>
      </c>
      <c r="F33" s="230"/>
      <c r="G33" s="230"/>
      <c r="H33" s="230"/>
      <c r="I33" s="317"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2" t="str">
        <f t="shared" ref="R33" si="12">+IFERROR(K33+N33,"")</f>
        <v/>
      </c>
      <c r="S33" s="332" t="str">
        <f>IF(L33='11 FORMULAS'!$P$5,S32-(S32*R33),S32)</f>
        <v/>
      </c>
      <c r="T33" s="332" t="str">
        <f>IF(L33='11 FORMULAS'!$P$6,T32-(T32*R33),T32)</f>
        <v/>
      </c>
      <c r="U33" s="460"/>
      <c r="V33" s="463"/>
      <c r="X33" s="327"/>
      <c r="Y33" s="328"/>
      <c r="Z33" s="328"/>
    </row>
    <row r="34" spans="1:26" ht="29.45" customHeight="1" x14ac:dyDescent="0.25">
      <c r="A34" s="454"/>
      <c r="B34" s="457"/>
      <c r="C34" s="434"/>
      <c r="D34" s="437"/>
      <c r="E34" s="69">
        <v>3</v>
      </c>
      <c r="F34" s="230"/>
      <c r="G34" s="230"/>
      <c r="H34" s="230"/>
      <c r="I34" s="317"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2" t="str">
        <f>+IFERROR(K34+N34,"")</f>
        <v/>
      </c>
      <c r="S34" s="332" t="str">
        <f>IF(L34='11 FORMULAS'!$P$5,S33-(S33*R34),S33)</f>
        <v/>
      </c>
      <c r="T34" s="332" t="str">
        <f>IF(L34='11 FORMULAS'!$P$6,T33-(T33*R34),T33)</f>
        <v/>
      </c>
      <c r="U34" s="460"/>
      <c r="V34" s="463"/>
      <c r="X34" s="327"/>
      <c r="Y34" s="328"/>
      <c r="Z34" s="328"/>
    </row>
    <row r="35" spans="1:26" ht="29.45" customHeight="1" thickBot="1" x14ac:dyDescent="0.3">
      <c r="A35" s="455"/>
      <c r="B35" s="458"/>
      <c r="C35" s="435"/>
      <c r="D35" s="438"/>
      <c r="E35" s="70">
        <v>4</v>
      </c>
      <c r="F35" s="231"/>
      <c r="G35" s="231"/>
      <c r="H35" s="231"/>
      <c r="I35" s="318"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3" t="str">
        <f t="shared" ref="R35" si="13">+IFERROR(K35+N35,"")</f>
        <v/>
      </c>
      <c r="S35" s="333" t="str">
        <f>IF(L35='11 FORMULAS'!$P$5,S34-(S34*R35),S34)</f>
        <v/>
      </c>
      <c r="T35" s="333"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6"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1" t="str">
        <f>+IFERROR(K36+N36,"")</f>
        <v/>
      </c>
      <c r="S36" s="331" t="str">
        <f>IF(L36='11 FORMULAS'!$P$5,C36-(C36*R36),C36)</f>
        <v/>
      </c>
      <c r="T36" s="331" t="str">
        <f>IF(L36='11 FORMULAS'!$P$6,D36-(D36*R36),D36)</f>
        <v/>
      </c>
      <c r="U36" s="459" t="str">
        <f>+IF(S39="","",S39)</f>
        <v/>
      </c>
      <c r="V36" s="462" t="str">
        <f>+IF(T39="","",T39)</f>
        <v/>
      </c>
      <c r="X36" s="327"/>
      <c r="Y36" s="328"/>
      <c r="Z36" s="328"/>
    </row>
    <row r="37" spans="1:26" ht="29.45" customHeight="1" x14ac:dyDescent="0.25">
      <c r="A37" s="454"/>
      <c r="B37" s="457"/>
      <c r="C37" s="434"/>
      <c r="D37" s="437"/>
      <c r="E37" s="69">
        <v>2</v>
      </c>
      <c r="F37" s="230"/>
      <c r="G37" s="230"/>
      <c r="H37" s="230"/>
      <c r="I37" s="317"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2" t="str">
        <f t="shared" ref="R37" si="14">+IFERROR(K37+N37,"")</f>
        <v/>
      </c>
      <c r="S37" s="332" t="str">
        <f>IF(L37='11 FORMULAS'!$P$5,S36-(S36*R37),S36)</f>
        <v/>
      </c>
      <c r="T37" s="332" t="str">
        <f>IF(L37='11 FORMULAS'!$P$6,T36-(T36*R37),T36)</f>
        <v/>
      </c>
      <c r="U37" s="460"/>
      <c r="V37" s="463"/>
      <c r="X37" s="327"/>
      <c r="Y37" s="328"/>
      <c r="Z37" s="328"/>
    </row>
    <row r="38" spans="1:26" ht="29.45" customHeight="1" x14ac:dyDescent="0.25">
      <c r="A38" s="454"/>
      <c r="B38" s="457"/>
      <c r="C38" s="434"/>
      <c r="D38" s="437"/>
      <c r="E38" s="69">
        <v>3</v>
      </c>
      <c r="F38" s="230"/>
      <c r="G38" s="230"/>
      <c r="H38" s="230"/>
      <c r="I38" s="317"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2" t="str">
        <f>+IFERROR(K38+N38,"")</f>
        <v/>
      </c>
      <c r="S38" s="332" t="str">
        <f>IF(L38='11 FORMULAS'!$P$5,S37-(S37*R38),S37)</f>
        <v/>
      </c>
      <c r="T38" s="332" t="str">
        <f>IF(L38='11 FORMULAS'!$P$6,T37-(T37*R38),T37)</f>
        <v/>
      </c>
      <c r="U38" s="460"/>
      <c r="V38" s="463"/>
      <c r="X38" s="327"/>
      <c r="Y38" s="328"/>
      <c r="Z38" s="328"/>
    </row>
    <row r="39" spans="1:26" ht="29.45" customHeight="1" thickBot="1" x14ac:dyDescent="0.3">
      <c r="A39" s="455"/>
      <c r="B39" s="458"/>
      <c r="C39" s="435"/>
      <c r="D39" s="438"/>
      <c r="E39" s="70">
        <v>4</v>
      </c>
      <c r="F39" s="231"/>
      <c r="G39" s="231"/>
      <c r="H39" s="231"/>
      <c r="I39" s="318"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3" t="str">
        <f t="shared" ref="R39" si="15">+IFERROR(K39+N39,"")</f>
        <v/>
      </c>
      <c r="S39" s="333" t="str">
        <f>IF(L39='11 FORMULAS'!$P$5,S38-(S38*R39),S38)</f>
        <v/>
      </c>
      <c r="T39" s="333"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6"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1" t="str">
        <f>+IFERROR(K40+N40,"")</f>
        <v/>
      </c>
      <c r="S40" s="331" t="str">
        <f>IF(L40='11 FORMULAS'!$P$5,C40-(C40*R40),C40)</f>
        <v/>
      </c>
      <c r="T40" s="331" t="str">
        <f>IF(L40='11 FORMULAS'!$P$6,D40-(D40*R40),D40)</f>
        <v/>
      </c>
      <c r="U40" s="459" t="str">
        <f>+IF(S43="","",S43)</f>
        <v/>
      </c>
      <c r="V40" s="462" t="str">
        <f>+IF(T43="","",T43)</f>
        <v/>
      </c>
      <c r="X40" s="327"/>
      <c r="Y40" s="328"/>
      <c r="Z40" s="328"/>
    </row>
    <row r="41" spans="1:26" ht="29.45" customHeight="1" x14ac:dyDescent="0.25">
      <c r="A41" s="454"/>
      <c r="B41" s="457"/>
      <c r="C41" s="434"/>
      <c r="D41" s="437"/>
      <c r="E41" s="69">
        <v>2</v>
      </c>
      <c r="F41" s="230"/>
      <c r="G41" s="230"/>
      <c r="H41" s="230"/>
      <c r="I41" s="317"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2" t="str">
        <f t="shared" ref="R41" si="17">+IFERROR(K41+N41,"")</f>
        <v/>
      </c>
      <c r="S41" s="332" t="str">
        <f>IF(L41='11 FORMULAS'!$P$5,S40-(S40*R41),S40)</f>
        <v/>
      </c>
      <c r="T41" s="332" t="str">
        <f>IF(L41='11 FORMULAS'!$P$6,T40-(T40*R41),T40)</f>
        <v/>
      </c>
      <c r="U41" s="460"/>
      <c r="V41" s="463"/>
      <c r="X41" s="327"/>
      <c r="Y41" s="328"/>
      <c r="Z41" s="328"/>
    </row>
    <row r="42" spans="1:26" ht="29.45" customHeight="1" x14ac:dyDescent="0.25">
      <c r="A42" s="454"/>
      <c r="B42" s="457"/>
      <c r="C42" s="434"/>
      <c r="D42" s="437"/>
      <c r="E42" s="69">
        <v>3</v>
      </c>
      <c r="F42" s="230"/>
      <c r="G42" s="230"/>
      <c r="H42" s="230"/>
      <c r="I42" s="317"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2" t="str">
        <f>+IFERROR(K42+N42,"")</f>
        <v/>
      </c>
      <c r="S42" s="332" t="str">
        <f>IF(L42='11 FORMULAS'!$P$5,S41-(S41*R42),S41)</f>
        <v/>
      </c>
      <c r="T42" s="332" t="str">
        <f>IF(L42='11 FORMULAS'!$P$6,T41-(T41*R42),T41)</f>
        <v/>
      </c>
      <c r="U42" s="460"/>
      <c r="V42" s="463"/>
      <c r="X42" s="327"/>
      <c r="Y42" s="328"/>
      <c r="Z42" s="328"/>
    </row>
    <row r="43" spans="1:26" ht="29.45" customHeight="1" thickBot="1" x14ac:dyDescent="0.3">
      <c r="A43" s="455"/>
      <c r="B43" s="458"/>
      <c r="C43" s="435"/>
      <c r="D43" s="438"/>
      <c r="E43" s="70">
        <v>4</v>
      </c>
      <c r="F43" s="231"/>
      <c r="G43" s="231"/>
      <c r="H43" s="231"/>
      <c r="I43" s="318"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3" t="str">
        <f t="shared" ref="R43" si="18">+IFERROR(K43+N43,"")</f>
        <v/>
      </c>
      <c r="S43" s="333" t="str">
        <f>IF(L43='11 FORMULAS'!$P$5,S42-(S42*R43),S42)</f>
        <v/>
      </c>
      <c r="T43" s="333"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6"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1" t="str">
        <f>+IFERROR(K44+N44,"")</f>
        <v/>
      </c>
      <c r="S44" s="331" t="str">
        <f>IF(L44='11 FORMULAS'!$P$5,C44-(C44*R44),C44)</f>
        <v/>
      </c>
      <c r="T44" s="331" t="str">
        <f>IF(L44='11 FORMULAS'!$P$6,D44-(D44*R44),D44)</f>
        <v/>
      </c>
      <c r="U44" s="459" t="str">
        <f>+IF(S47="","",S47)</f>
        <v/>
      </c>
      <c r="V44" s="462" t="str">
        <f>+IF(T47="","",T47)</f>
        <v/>
      </c>
      <c r="X44" s="327"/>
      <c r="Y44" s="328"/>
      <c r="Z44" s="328"/>
    </row>
    <row r="45" spans="1:26" ht="29.45" customHeight="1" x14ac:dyDescent="0.25">
      <c r="A45" s="454"/>
      <c r="B45" s="457"/>
      <c r="C45" s="434"/>
      <c r="D45" s="437"/>
      <c r="E45" s="69">
        <v>2</v>
      </c>
      <c r="F45" s="230"/>
      <c r="G45" s="230"/>
      <c r="H45" s="230"/>
      <c r="I45" s="317"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2" t="str">
        <f t="shared" ref="R45" si="19">+IFERROR(K45+N45,"")</f>
        <v/>
      </c>
      <c r="S45" s="332" t="str">
        <f>IF(L45='11 FORMULAS'!$P$5,S44-(S44*R45),S44)</f>
        <v/>
      </c>
      <c r="T45" s="332" t="str">
        <f>IF(L45='11 FORMULAS'!$P$6,T44-(T44*R45),T44)</f>
        <v/>
      </c>
      <c r="U45" s="460"/>
      <c r="V45" s="463"/>
      <c r="X45" s="327"/>
      <c r="Y45" s="328"/>
      <c r="Z45" s="328"/>
    </row>
    <row r="46" spans="1:26" ht="29.45" customHeight="1" x14ac:dyDescent="0.25">
      <c r="A46" s="454"/>
      <c r="B46" s="457"/>
      <c r="C46" s="434"/>
      <c r="D46" s="437"/>
      <c r="E46" s="69">
        <v>3</v>
      </c>
      <c r="F46" s="230"/>
      <c r="G46" s="230"/>
      <c r="H46" s="230"/>
      <c r="I46" s="317"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2" t="str">
        <f>+IFERROR(K46+N46,"")</f>
        <v/>
      </c>
      <c r="S46" s="332" t="str">
        <f>IF(L46='11 FORMULAS'!$P$5,S45-(S45*R46),S45)</f>
        <v/>
      </c>
      <c r="T46" s="332" t="str">
        <f>IF(L46='11 FORMULAS'!$P$6,T45-(T45*R46),T45)</f>
        <v/>
      </c>
      <c r="U46" s="460"/>
      <c r="V46" s="463"/>
      <c r="X46" s="327"/>
      <c r="Y46" s="328"/>
      <c r="Z46" s="328"/>
    </row>
    <row r="47" spans="1:26" ht="29.45" customHeight="1" thickBot="1" x14ac:dyDescent="0.3">
      <c r="A47" s="455"/>
      <c r="B47" s="458"/>
      <c r="C47" s="435"/>
      <c r="D47" s="438"/>
      <c r="E47" s="70">
        <v>4</v>
      </c>
      <c r="F47" s="231"/>
      <c r="G47" s="231"/>
      <c r="H47" s="231"/>
      <c r="I47" s="318"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3" t="str">
        <f t="shared" ref="R47" si="20">+IFERROR(K47+N47,"")</f>
        <v/>
      </c>
      <c r="S47" s="333" t="str">
        <f>IF(L47='11 FORMULAS'!$P$5,S46-(S46*R47),S46)</f>
        <v/>
      </c>
      <c r="T47" s="333"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6"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1" t="str">
        <f>+IFERROR(K48+N48,"")</f>
        <v/>
      </c>
      <c r="S48" s="331" t="str">
        <f>IF(L48='11 FORMULAS'!$P$5,C48-(C48*R48),C48)</f>
        <v/>
      </c>
      <c r="T48" s="331" t="str">
        <f>IF(L48='11 FORMULAS'!$P$6,D48-(D48*R48),D48)</f>
        <v/>
      </c>
      <c r="U48" s="459" t="str">
        <f>+IF(S51="","",S51)</f>
        <v/>
      </c>
      <c r="V48" s="462" t="str">
        <f>+IF(T51="","",T51)</f>
        <v/>
      </c>
      <c r="X48" s="327"/>
      <c r="Y48" s="328"/>
      <c r="Z48" s="328"/>
    </row>
    <row r="49" spans="1:26" ht="29.45" customHeight="1" x14ac:dyDescent="0.25">
      <c r="A49" s="454"/>
      <c r="B49" s="457"/>
      <c r="C49" s="434"/>
      <c r="D49" s="437"/>
      <c r="E49" s="69">
        <v>2</v>
      </c>
      <c r="F49" s="230"/>
      <c r="G49" s="230"/>
      <c r="H49" s="230"/>
      <c r="I49" s="317"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2" t="str">
        <f t="shared" ref="R49" si="21">+IFERROR(K49+N49,"")</f>
        <v/>
      </c>
      <c r="S49" s="332" t="str">
        <f>IF(L49='11 FORMULAS'!$P$5,S48-(S48*R49),S48)</f>
        <v/>
      </c>
      <c r="T49" s="332" t="str">
        <f>IF(L49='11 FORMULAS'!$P$6,T48-(T48*R49),T48)</f>
        <v/>
      </c>
      <c r="U49" s="460"/>
      <c r="V49" s="463"/>
      <c r="X49" s="327"/>
      <c r="Y49" s="328"/>
      <c r="Z49" s="328"/>
    </row>
    <row r="50" spans="1:26" ht="29.45" customHeight="1" x14ac:dyDescent="0.25">
      <c r="A50" s="454"/>
      <c r="B50" s="457"/>
      <c r="C50" s="434"/>
      <c r="D50" s="437"/>
      <c r="E50" s="69">
        <v>3</v>
      </c>
      <c r="F50" s="230"/>
      <c r="G50" s="230"/>
      <c r="H50" s="230"/>
      <c r="I50" s="317"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2" t="str">
        <f>+IFERROR(K50+N50,"")</f>
        <v/>
      </c>
      <c r="S50" s="332" t="str">
        <f>IF(L50='11 FORMULAS'!$P$5,S49-(S49*R50),S49)</f>
        <v/>
      </c>
      <c r="T50" s="332" t="str">
        <f>IF(L50='11 FORMULAS'!$P$6,T49-(T49*R50),T49)</f>
        <v/>
      </c>
      <c r="U50" s="460"/>
      <c r="V50" s="463"/>
      <c r="X50" s="327"/>
      <c r="Y50" s="328"/>
      <c r="Z50" s="328"/>
    </row>
    <row r="51" spans="1:26" ht="29.45" customHeight="1" thickBot="1" x14ac:dyDescent="0.3">
      <c r="A51" s="455"/>
      <c r="B51" s="458"/>
      <c r="C51" s="435"/>
      <c r="D51" s="438"/>
      <c r="E51" s="70">
        <v>4</v>
      </c>
      <c r="F51" s="231"/>
      <c r="G51" s="231"/>
      <c r="H51" s="231"/>
      <c r="I51" s="318"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3" t="str">
        <f t="shared" ref="R51" si="22">+IFERROR(K51+N51,"")</f>
        <v/>
      </c>
      <c r="S51" s="333" t="str">
        <f>IF(L51='11 FORMULAS'!$P$5,S50-(S50*R51),S50)</f>
        <v/>
      </c>
      <c r="T51" s="333"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6"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1" t="str">
        <f>+IFERROR(K52+N52,"")</f>
        <v/>
      </c>
      <c r="S52" s="331" t="str">
        <f>IF(L52='11 FORMULAS'!$P$5,C52-(C52*R52),C52)</f>
        <v/>
      </c>
      <c r="T52" s="331" t="str">
        <f>IF(L52='11 FORMULAS'!$P$6,D52-(D52*R52),D52)</f>
        <v/>
      </c>
      <c r="U52" s="459" t="str">
        <f>+IF(S55="","",S55)</f>
        <v/>
      </c>
      <c r="V52" s="462" t="str">
        <f>+IF(T55="","",T55)</f>
        <v/>
      </c>
      <c r="X52" s="327"/>
      <c r="Y52" s="328"/>
      <c r="Z52" s="328"/>
    </row>
    <row r="53" spans="1:26" ht="29.45" customHeight="1" x14ac:dyDescent="0.25">
      <c r="A53" s="454"/>
      <c r="B53" s="457"/>
      <c r="C53" s="434"/>
      <c r="D53" s="437"/>
      <c r="E53" s="69">
        <v>2</v>
      </c>
      <c r="F53" s="230"/>
      <c r="G53" s="230"/>
      <c r="H53" s="230"/>
      <c r="I53" s="317"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2" t="str">
        <f t="shared" ref="R53" si="23">+IFERROR(K53+N53,"")</f>
        <v/>
      </c>
      <c r="S53" s="332" t="str">
        <f>IF(L53='11 FORMULAS'!$P$5,S52-(S52*R53),S52)</f>
        <v/>
      </c>
      <c r="T53" s="332" t="str">
        <f>IF(L53='11 FORMULAS'!$P$6,T52-(T52*R53),T52)</f>
        <v/>
      </c>
      <c r="U53" s="460"/>
      <c r="V53" s="463"/>
      <c r="X53" s="327"/>
      <c r="Y53" s="328"/>
      <c r="Z53" s="328"/>
    </row>
    <row r="54" spans="1:26" ht="29.45" customHeight="1" x14ac:dyDescent="0.25">
      <c r="A54" s="454"/>
      <c r="B54" s="457"/>
      <c r="C54" s="434"/>
      <c r="D54" s="437"/>
      <c r="E54" s="69">
        <v>3</v>
      </c>
      <c r="F54" s="230"/>
      <c r="G54" s="230"/>
      <c r="H54" s="230"/>
      <c r="I54" s="317"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2" t="str">
        <f>+IFERROR(K54+N54,"")</f>
        <v/>
      </c>
      <c r="S54" s="332" t="str">
        <f>IF(L54='11 FORMULAS'!$P$5,S53-(S53*R54),S53)</f>
        <v/>
      </c>
      <c r="T54" s="332" t="str">
        <f>IF(L54='11 FORMULAS'!$P$6,T53-(T53*R54),T53)</f>
        <v/>
      </c>
      <c r="U54" s="460"/>
      <c r="V54" s="463"/>
      <c r="X54" s="327"/>
      <c r="Y54" s="328"/>
      <c r="Z54" s="328"/>
    </row>
    <row r="55" spans="1:26" ht="29.45" customHeight="1" thickBot="1" x14ac:dyDescent="0.3">
      <c r="A55" s="455"/>
      <c r="B55" s="458"/>
      <c r="C55" s="435"/>
      <c r="D55" s="438"/>
      <c r="E55" s="70">
        <v>4</v>
      </c>
      <c r="F55" s="231"/>
      <c r="G55" s="231"/>
      <c r="H55" s="231"/>
      <c r="I55" s="318"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3" t="str">
        <f t="shared" ref="R55" si="24">+IFERROR(K55+N55,"")</f>
        <v/>
      </c>
      <c r="S55" s="333" t="str">
        <f>IF(L55='11 FORMULAS'!$P$5,S54-(S54*R55),S54)</f>
        <v/>
      </c>
      <c r="T55" s="333"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6"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1" t="str">
        <f>+IFERROR(K56+N56,"")</f>
        <v/>
      </c>
      <c r="S56" s="331" t="str">
        <f>IF(L56='11 FORMULAS'!$P$5,C56-(C56*R56),C56)</f>
        <v/>
      </c>
      <c r="T56" s="331" t="str">
        <f>IF(L56='11 FORMULAS'!$P$6,D56-(D56*R56),D56)</f>
        <v/>
      </c>
      <c r="U56" s="459" t="str">
        <f>+IF(S59="","",S59)</f>
        <v/>
      </c>
      <c r="V56" s="462" t="str">
        <f>+IF(T59="","",T59)</f>
        <v/>
      </c>
      <c r="X56" s="327"/>
      <c r="Y56" s="328"/>
      <c r="Z56" s="328"/>
    </row>
    <row r="57" spans="1:26" ht="29.45" customHeight="1" x14ac:dyDescent="0.25">
      <c r="A57" s="454"/>
      <c r="B57" s="457"/>
      <c r="C57" s="434"/>
      <c r="D57" s="437"/>
      <c r="E57" s="69">
        <v>2</v>
      </c>
      <c r="F57" s="230"/>
      <c r="G57" s="230"/>
      <c r="H57" s="230"/>
      <c r="I57" s="317"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2" t="str">
        <f t="shared" ref="R57" si="25">+IFERROR(K57+N57,"")</f>
        <v/>
      </c>
      <c r="S57" s="332" t="str">
        <f>IF(L57='11 FORMULAS'!$P$5,S56-(S56*R57),S56)</f>
        <v/>
      </c>
      <c r="T57" s="332" t="str">
        <f>IF(L57='11 FORMULAS'!$P$6,T56-(T56*R57),T56)</f>
        <v/>
      </c>
      <c r="U57" s="460"/>
      <c r="V57" s="463"/>
      <c r="X57" s="327"/>
      <c r="Y57" s="328"/>
      <c r="Z57" s="328"/>
    </row>
    <row r="58" spans="1:26" ht="29.45" customHeight="1" x14ac:dyDescent="0.25">
      <c r="A58" s="454"/>
      <c r="B58" s="457"/>
      <c r="C58" s="434"/>
      <c r="D58" s="437"/>
      <c r="E58" s="69">
        <v>3</v>
      </c>
      <c r="F58" s="230"/>
      <c r="G58" s="230"/>
      <c r="H58" s="230"/>
      <c r="I58" s="317"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2" t="str">
        <f>+IFERROR(K58+N58,"")</f>
        <v/>
      </c>
      <c r="S58" s="332" t="str">
        <f>IF(L58='11 FORMULAS'!$P$5,S57-(S57*R58),S57)</f>
        <v/>
      </c>
      <c r="T58" s="332" t="str">
        <f>IF(L58='11 FORMULAS'!$P$6,T57-(T57*R58),T57)</f>
        <v/>
      </c>
      <c r="U58" s="460"/>
      <c r="V58" s="463"/>
      <c r="X58" s="327"/>
      <c r="Y58" s="328"/>
      <c r="Z58" s="328"/>
    </row>
    <row r="59" spans="1:26" ht="29.45" customHeight="1" thickBot="1" x14ac:dyDescent="0.3">
      <c r="A59" s="455"/>
      <c r="B59" s="458"/>
      <c r="C59" s="435"/>
      <c r="D59" s="438"/>
      <c r="E59" s="70">
        <v>4</v>
      </c>
      <c r="F59" s="231"/>
      <c r="G59" s="231"/>
      <c r="H59" s="231"/>
      <c r="I59" s="318"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3" t="str">
        <f t="shared" ref="R59" si="26">+IFERROR(K59+N59,"")</f>
        <v/>
      </c>
      <c r="S59" s="333" t="str">
        <f>IF(L59='11 FORMULAS'!$P$5,S58-(S58*R59),S58)</f>
        <v/>
      </c>
      <c r="T59" s="333"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6"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1" t="str">
        <f>+IFERROR(K60+N60,"")</f>
        <v/>
      </c>
      <c r="S60" s="331" t="str">
        <f>IF(L60='11 FORMULAS'!$P$5,C60-(C60*R60),C60)</f>
        <v/>
      </c>
      <c r="T60" s="331" t="str">
        <f>IF(L60='11 FORMULAS'!$P$6,D60-(D60*R60),D60)</f>
        <v/>
      </c>
      <c r="U60" s="459" t="str">
        <f>+IF(S63="","",S63)</f>
        <v/>
      </c>
      <c r="V60" s="462" t="str">
        <f>+IF(T63="","",T63)</f>
        <v/>
      </c>
      <c r="X60" s="327"/>
      <c r="Y60" s="328"/>
      <c r="Z60" s="328"/>
    </row>
    <row r="61" spans="1:26" ht="29.45" customHeight="1" x14ac:dyDescent="0.25">
      <c r="A61" s="454"/>
      <c r="B61" s="457"/>
      <c r="C61" s="434"/>
      <c r="D61" s="437"/>
      <c r="E61" s="69">
        <v>2</v>
      </c>
      <c r="F61" s="230"/>
      <c r="G61" s="230"/>
      <c r="H61" s="230"/>
      <c r="I61" s="317"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2" t="str">
        <f t="shared" ref="R61" si="27">+IFERROR(K61+N61,"")</f>
        <v/>
      </c>
      <c r="S61" s="332" t="str">
        <f>IF(L61='11 FORMULAS'!$P$5,S60-(S60*R61),S60)</f>
        <v/>
      </c>
      <c r="T61" s="332" t="str">
        <f>IF(L61='11 FORMULAS'!$P$6,T60-(T60*R61),T60)</f>
        <v/>
      </c>
      <c r="U61" s="460"/>
      <c r="V61" s="463"/>
      <c r="X61" s="327"/>
      <c r="Y61" s="328"/>
      <c r="Z61" s="328"/>
    </row>
    <row r="62" spans="1:26" ht="29.45" customHeight="1" x14ac:dyDescent="0.25">
      <c r="A62" s="454"/>
      <c r="B62" s="457"/>
      <c r="C62" s="434"/>
      <c r="D62" s="437"/>
      <c r="E62" s="69">
        <v>3</v>
      </c>
      <c r="F62" s="230"/>
      <c r="G62" s="230"/>
      <c r="H62" s="230"/>
      <c r="I62" s="317"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2" t="str">
        <f>+IFERROR(K62+N62,"")</f>
        <v/>
      </c>
      <c r="S62" s="332" t="str">
        <f>IF(L62='11 FORMULAS'!$P$5,S61-(S61*R62),S61)</f>
        <v/>
      </c>
      <c r="T62" s="332" t="str">
        <f>IF(L62='11 FORMULAS'!$P$6,T61-(T61*R62),T61)</f>
        <v/>
      </c>
      <c r="U62" s="460"/>
      <c r="V62" s="463"/>
      <c r="X62" s="327"/>
      <c r="Y62" s="328"/>
      <c r="Z62" s="328"/>
    </row>
    <row r="63" spans="1:26" ht="29.45" customHeight="1" thickBot="1" x14ac:dyDescent="0.3">
      <c r="A63" s="455"/>
      <c r="B63" s="458"/>
      <c r="C63" s="435"/>
      <c r="D63" s="438"/>
      <c r="E63" s="70">
        <v>4</v>
      </c>
      <c r="F63" s="231"/>
      <c r="G63" s="231"/>
      <c r="H63" s="231"/>
      <c r="I63" s="318"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3" t="str">
        <f t="shared" ref="R63" si="28">+IFERROR(K63+N63,"")</f>
        <v/>
      </c>
      <c r="S63" s="333" t="str">
        <f>IF(L63='11 FORMULAS'!$P$5,S62-(S62*R63),S62)</f>
        <v/>
      </c>
      <c r="T63" s="333"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6"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1" t="str">
        <f>+IFERROR(K64+N64,"")</f>
        <v/>
      </c>
      <c r="S64" s="331" t="str">
        <f>IF(L64='11 FORMULAS'!$P$5,C64-(C64*R64),C64)</f>
        <v/>
      </c>
      <c r="T64" s="331" t="str">
        <f>IF(L64='11 FORMULAS'!$P$6,D64-(D64*R64),D64)</f>
        <v/>
      </c>
      <c r="U64" s="459" t="str">
        <f>+IF(S67="","",S67)</f>
        <v/>
      </c>
      <c r="V64" s="462" t="str">
        <f>+IF(T67="","",T67)</f>
        <v/>
      </c>
      <c r="X64" s="327"/>
      <c r="Y64" s="328"/>
      <c r="Z64" s="328"/>
    </row>
    <row r="65" spans="1:26" ht="29.45" customHeight="1" x14ac:dyDescent="0.25">
      <c r="A65" s="454"/>
      <c r="B65" s="457"/>
      <c r="C65" s="434"/>
      <c r="D65" s="437"/>
      <c r="E65" s="69">
        <v>2</v>
      </c>
      <c r="F65" s="230"/>
      <c r="G65" s="230"/>
      <c r="H65" s="230"/>
      <c r="I65" s="317"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2" t="str">
        <f t="shared" ref="R65" si="29">+IFERROR(K65+N65,"")</f>
        <v/>
      </c>
      <c r="S65" s="332" t="str">
        <f>IF(L65='11 FORMULAS'!$P$5,S64-(S64*R65),S64)</f>
        <v/>
      </c>
      <c r="T65" s="332" t="str">
        <f>IF(L65='11 FORMULAS'!$P$6,T64-(T64*R65),T64)</f>
        <v/>
      </c>
      <c r="U65" s="460"/>
      <c r="V65" s="463"/>
      <c r="X65" s="327"/>
      <c r="Y65" s="328"/>
      <c r="Z65" s="328"/>
    </row>
    <row r="66" spans="1:26" ht="29.45" customHeight="1" x14ac:dyDescent="0.25">
      <c r="A66" s="454"/>
      <c r="B66" s="457"/>
      <c r="C66" s="434"/>
      <c r="D66" s="437"/>
      <c r="E66" s="69">
        <v>3</v>
      </c>
      <c r="F66" s="230"/>
      <c r="G66" s="230"/>
      <c r="H66" s="230"/>
      <c r="I66" s="317"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2" t="str">
        <f>+IFERROR(K66+N66,"")</f>
        <v/>
      </c>
      <c r="S66" s="332" t="str">
        <f>IF(L66='11 FORMULAS'!$P$5,S65-(S65*R66),S65)</f>
        <v/>
      </c>
      <c r="T66" s="332" t="str">
        <f>IF(L66='11 FORMULAS'!$P$6,T65-(T65*R66),T65)</f>
        <v/>
      </c>
      <c r="U66" s="460"/>
      <c r="V66" s="463"/>
      <c r="X66" s="327"/>
      <c r="Y66" s="328"/>
      <c r="Z66" s="328"/>
    </row>
    <row r="67" spans="1:26" ht="29.45" customHeight="1" thickBot="1" x14ac:dyDescent="0.3">
      <c r="A67" s="455"/>
      <c r="B67" s="458"/>
      <c r="C67" s="435"/>
      <c r="D67" s="438"/>
      <c r="E67" s="70">
        <v>4</v>
      </c>
      <c r="F67" s="231"/>
      <c r="G67" s="231"/>
      <c r="H67" s="231"/>
      <c r="I67" s="318"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3" t="str">
        <f t="shared" ref="R67" si="30">+IFERROR(K67+N67,"")</f>
        <v/>
      </c>
      <c r="S67" s="333" t="str">
        <f>IF(L67='11 FORMULAS'!$P$5,S66-(S66*R67),S66)</f>
        <v/>
      </c>
      <c r="T67" s="333"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6"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1" t="str">
        <f>+IFERROR(K68+N68,"")</f>
        <v/>
      </c>
      <c r="S68" s="331" t="str">
        <f>IF(L68='11 FORMULAS'!$P$5,C68-(C68*R68),C68)</f>
        <v/>
      </c>
      <c r="T68" s="331" t="str">
        <f>IF(L68='11 FORMULAS'!$P$6,D68-(D68*R68),D68)</f>
        <v/>
      </c>
      <c r="U68" s="459" t="str">
        <f>+IF(S71="","",S71)</f>
        <v/>
      </c>
      <c r="V68" s="462" t="str">
        <f>+IF(T71="","",T71)</f>
        <v/>
      </c>
      <c r="X68" s="327"/>
      <c r="Y68" s="328"/>
      <c r="Z68" s="328"/>
    </row>
    <row r="69" spans="1:26" ht="29.45" customHeight="1" x14ac:dyDescent="0.25">
      <c r="A69" s="454"/>
      <c r="B69" s="457"/>
      <c r="C69" s="434"/>
      <c r="D69" s="437"/>
      <c r="E69" s="69">
        <v>2</v>
      </c>
      <c r="F69" s="230"/>
      <c r="G69" s="230"/>
      <c r="H69" s="230"/>
      <c r="I69" s="317"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2" t="str">
        <f t="shared" ref="R69" si="31">+IFERROR(K69+N69,"")</f>
        <v/>
      </c>
      <c r="S69" s="332" t="str">
        <f>IF(L69='11 FORMULAS'!$P$5,S68-(S68*R69),S68)</f>
        <v/>
      </c>
      <c r="T69" s="332" t="str">
        <f>IF(L69='11 FORMULAS'!$P$6,T68-(T68*R69),T68)</f>
        <v/>
      </c>
      <c r="U69" s="460"/>
      <c r="V69" s="463"/>
      <c r="X69" s="327"/>
      <c r="Y69" s="328"/>
      <c r="Z69" s="328"/>
    </row>
    <row r="70" spans="1:26" ht="29.45" customHeight="1" x14ac:dyDescent="0.25">
      <c r="A70" s="454"/>
      <c r="B70" s="457"/>
      <c r="C70" s="434"/>
      <c r="D70" s="437"/>
      <c r="E70" s="69">
        <v>3</v>
      </c>
      <c r="F70" s="230"/>
      <c r="G70" s="230"/>
      <c r="H70" s="230"/>
      <c r="I70" s="317"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2" t="str">
        <f>+IFERROR(K70+N70,"")</f>
        <v/>
      </c>
      <c r="S70" s="332" t="str">
        <f>IF(L70='11 FORMULAS'!$P$5,S69-(S69*R70),S69)</f>
        <v/>
      </c>
      <c r="T70" s="332" t="str">
        <f>IF(L70='11 FORMULAS'!$P$6,T69-(T69*R70),T69)</f>
        <v/>
      </c>
      <c r="U70" s="460"/>
      <c r="V70" s="463"/>
      <c r="X70" s="327"/>
      <c r="Y70" s="328"/>
      <c r="Z70" s="328"/>
    </row>
    <row r="71" spans="1:26" ht="29.45" customHeight="1" thickBot="1" x14ac:dyDescent="0.3">
      <c r="A71" s="455"/>
      <c r="B71" s="458"/>
      <c r="C71" s="435"/>
      <c r="D71" s="438"/>
      <c r="E71" s="70">
        <v>4</v>
      </c>
      <c r="F71" s="231"/>
      <c r="G71" s="231"/>
      <c r="H71" s="231"/>
      <c r="I71" s="318"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3" t="str">
        <f t="shared" ref="R71" si="32">+IFERROR(K71+N71,"")</f>
        <v/>
      </c>
      <c r="S71" s="333" t="str">
        <f>IF(L71='11 FORMULAS'!$P$5,S70-(S70*R71),S70)</f>
        <v/>
      </c>
      <c r="T71" s="333"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6"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1" t="str">
        <f>+IFERROR(K72+N72,"")</f>
        <v/>
      </c>
      <c r="S72" s="331" t="str">
        <f>IF(L72='11 FORMULAS'!$P$5,C72-(C72*R72),C72)</f>
        <v/>
      </c>
      <c r="T72" s="331" t="str">
        <f>IF(L72='11 FORMULAS'!$P$6,D72-(D72*R72),D72)</f>
        <v/>
      </c>
      <c r="U72" s="459" t="str">
        <f>+IF(S75="","",S75)</f>
        <v/>
      </c>
      <c r="V72" s="462" t="str">
        <f>+IF(T75="","",T75)</f>
        <v/>
      </c>
      <c r="X72" s="327"/>
      <c r="Y72" s="328"/>
      <c r="Z72" s="328"/>
    </row>
    <row r="73" spans="1:26" ht="29.45" customHeight="1" x14ac:dyDescent="0.25">
      <c r="A73" s="454"/>
      <c r="B73" s="457"/>
      <c r="C73" s="434"/>
      <c r="D73" s="437"/>
      <c r="E73" s="69">
        <v>2</v>
      </c>
      <c r="F73" s="230"/>
      <c r="G73" s="230"/>
      <c r="H73" s="230"/>
      <c r="I73" s="317"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2" t="str">
        <f t="shared" ref="R73" si="34">+IFERROR(K73+N73,"")</f>
        <v/>
      </c>
      <c r="S73" s="332" t="str">
        <f>IF(L73='11 FORMULAS'!$P$5,S72-(S72*R73),S72)</f>
        <v/>
      </c>
      <c r="T73" s="332" t="str">
        <f>IF(L73='11 FORMULAS'!$P$6,T72-(T72*R73),T72)</f>
        <v/>
      </c>
      <c r="U73" s="460"/>
      <c r="V73" s="463"/>
      <c r="X73" s="327"/>
      <c r="Y73" s="328"/>
      <c r="Z73" s="328"/>
    </row>
    <row r="74" spans="1:26" ht="29.45" customHeight="1" x14ac:dyDescent="0.25">
      <c r="A74" s="454"/>
      <c r="B74" s="457"/>
      <c r="C74" s="434"/>
      <c r="D74" s="437"/>
      <c r="E74" s="69">
        <v>3</v>
      </c>
      <c r="F74" s="230"/>
      <c r="G74" s="230"/>
      <c r="H74" s="230"/>
      <c r="I74" s="317"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2" t="str">
        <f>+IFERROR(K74+N74,"")</f>
        <v/>
      </c>
      <c r="S74" s="332" t="str">
        <f>IF(L74='11 FORMULAS'!$P$5,S73-(S73*R74),S73)</f>
        <v/>
      </c>
      <c r="T74" s="332" t="str">
        <f>IF(L74='11 FORMULAS'!$P$6,T73-(T73*R74),T73)</f>
        <v/>
      </c>
      <c r="U74" s="460"/>
      <c r="V74" s="463"/>
      <c r="X74" s="327"/>
      <c r="Y74" s="328"/>
      <c r="Z74" s="328"/>
    </row>
    <row r="75" spans="1:26" ht="29.45" customHeight="1" thickBot="1" x14ac:dyDescent="0.3">
      <c r="A75" s="455"/>
      <c r="B75" s="458"/>
      <c r="C75" s="435"/>
      <c r="D75" s="438"/>
      <c r="E75" s="70">
        <v>4</v>
      </c>
      <c r="F75" s="231"/>
      <c r="G75" s="231"/>
      <c r="H75" s="231"/>
      <c r="I75" s="318"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3" t="str">
        <f t="shared" ref="R75" si="35">+IFERROR(K75+N75,"")</f>
        <v/>
      </c>
      <c r="S75" s="333" t="str">
        <f>IF(L75='11 FORMULAS'!$P$5,S74-(S74*R75),S74)</f>
        <v/>
      </c>
      <c r="T75" s="333"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6"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1" t="str">
        <f>+IFERROR(K76+N76,"")</f>
        <v/>
      </c>
      <c r="S76" s="331" t="str">
        <f>IF(L76='11 FORMULAS'!$P$5,C76-(C76*R76),C76)</f>
        <v/>
      </c>
      <c r="T76" s="331" t="str">
        <f>IF(L76='11 FORMULAS'!$P$6,D76-(D76*R76),D76)</f>
        <v/>
      </c>
      <c r="U76" s="459" t="str">
        <f>+IF(S79="","",S79)</f>
        <v/>
      </c>
      <c r="V76" s="462" t="str">
        <f>+IF(T79="","",T79)</f>
        <v/>
      </c>
      <c r="X76" s="327"/>
      <c r="Y76" s="328"/>
      <c r="Z76" s="328"/>
    </row>
    <row r="77" spans="1:26" ht="29.45" customHeight="1" x14ac:dyDescent="0.25">
      <c r="A77" s="454"/>
      <c r="B77" s="457"/>
      <c r="C77" s="434"/>
      <c r="D77" s="437"/>
      <c r="E77" s="69">
        <v>2</v>
      </c>
      <c r="F77" s="230"/>
      <c r="G77" s="230"/>
      <c r="H77" s="230"/>
      <c r="I77" s="317"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2" t="str">
        <f t="shared" ref="R77" si="36">+IFERROR(K77+N77,"")</f>
        <v/>
      </c>
      <c r="S77" s="332" t="str">
        <f>IF(L77='11 FORMULAS'!$P$5,S76-(S76*R77),S76)</f>
        <v/>
      </c>
      <c r="T77" s="332" t="str">
        <f>IF(L77='11 FORMULAS'!$P$6,T76-(T76*R77),T76)</f>
        <v/>
      </c>
      <c r="U77" s="460"/>
      <c r="V77" s="463"/>
      <c r="X77" s="327"/>
      <c r="Y77" s="328"/>
      <c r="Z77" s="328"/>
    </row>
    <row r="78" spans="1:26" ht="29.45" customHeight="1" x14ac:dyDescent="0.25">
      <c r="A78" s="454"/>
      <c r="B78" s="457"/>
      <c r="C78" s="434"/>
      <c r="D78" s="437"/>
      <c r="E78" s="69">
        <v>3</v>
      </c>
      <c r="F78" s="230"/>
      <c r="G78" s="230"/>
      <c r="H78" s="230"/>
      <c r="I78" s="317"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2" t="str">
        <f>+IFERROR(K78+N78,"")</f>
        <v/>
      </c>
      <c r="S78" s="332" t="str">
        <f>IF(L78='11 FORMULAS'!$P$5,S77-(S77*R78),S77)</f>
        <v/>
      </c>
      <c r="T78" s="332" t="str">
        <f>IF(L78='11 FORMULAS'!$P$6,T77-(T77*R78),T77)</f>
        <v/>
      </c>
      <c r="U78" s="460"/>
      <c r="V78" s="463"/>
      <c r="X78" s="327"/>
      <c r="Y78" s="328"/>
      <c r="Z78" s="328"/>
    </row>
    <row r="79" spans="1:26" ht="29.45" customHeight="1" thickBot="1" x14ac:dyDescent="0.3">
      <c r="A79" s="455"/>
      <c r="B79" s="458"/>
      <c r="C79" s="435"/>
      <c r="D79" s="438"/>
      <c r="E79" s="70">
        <v>4</v>
      </c>
      <c r="F79" s="231"/>
      <c r="G79" s="231"/>
      <c r="H79" s="231"/>
      <c r="I79" s="318"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3" t="str">
        <f t="shared" ref="R79" si="37">+IFERROR(K79+N79,"")</f>
        <v/>
      </c>
      <c r="S79" s="333" t="str">
        <f>IF(L79='11 FORMULAS'!$P$5,S78-(S78*R79),S78)</f>
        <v/>
      </c>
      <c r="T79" s="333"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6"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1" t="str">
        <f>+IFERROR(K80+N80,"")</f>
        <v/>
      </c>
      <c r="S80" s="331" t="str">
        <f>IF(L80='11 FORMULAS'!$P$5,C80-(C80*R80),C80)</f>
        <v/>
      </c>
      <c r="T80" s="331" t="str">
        <f>IF(L80='11 FORMULAS'!$P$6,D80-(D80*R80),D80)</f>
        <v/>
      </c>
      <c r="U80" s="459" t="str">
        <f>+IF(S83="","",S83)</f>
        <v/>
      </c>
      <c r="V80" s="462" t="str">
        <f>+IF(T83="","",T83)</f>
        <v/>
      </c>
      <c r="X80" s="327"/>
      <c r="Y80" s="328"/>
      <c r="Z80" s="328"/>
    </row>
    <row r="81" spans="1:26" ht="29.45" customHeight="1" x14ac:dyDescent="0.25">
      <c r="A81" s="454"/>
      <c r="B81" s="457"/>
      <c r="C81" s="434"/>
      <c r="D81" s="437"/>
      <c r="E81" s="69">
        <v>2</v>
      </c>
      <c r="F81" s="230"/>
      <c r="G81" s="230"/>
      <c r="H81" s="230"/>
      <c r="I81" s="317"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2" t="str">
        <f t="shared" ref="R81" si="38">+IFERROR(K81+N81,"")</f>
        <v/>
      </c>
      <c r="S81" s="332" t="str">
        <f>IF(L81='11 FORMULAS'!$P$5,S80-(S80*R81),S80)</f>
        <v/>
      </c>
      <c r="T81" s="332" t="str">
        <f>IF(L81='11 FORMULAS'!$P$6,T80-(T80*R81),T80)</f>
        <v/>
      </c>
      <c r="U81" s="460"/>
      <c r="V81" s="463"/>
      <c r="X81" s="327"/>
      <c r="Y81" s="328"/>
      <c r="Z81" s="328"/>
    </row>
    <row r="82" spans="1:26" ht="29.45" customHeight="1" x14ac:dyDescent="0.25">
      <c r="A82" s="454"/>
      <c r="B82" s="457"/>
      <c r="C82" s="434"/>
      <c r="D82" s="437"/>
      <c r="E82" s="69">
        <v>3</v>
      </c>
      <c r="F82" s="230"/>
      <c r="G82" s="230"/>
      <c r="H82" s="230"/>
      <c r="I82" s="317"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2" t="str">
        <f>+IFERROR(K82+N82,"")</f>
        <v/>
      </c>
      <c r="S82" s="332" t="str">
        <f>IF(L82='11 FORMULAS'!$P$5,S81-(S81*R82),S81)</f>
        <v/>
      </c>
      <c r="T82" s="332" t="str">
        <f>IF(L82='11 FORMULAS'!$P$6,T81-(T81*R82),T81)</f>
        <v/>
      </c>
      <c r="U82" s="460"/>
      <c r="V82" s="463"/>
      <c r="X82" s="327"/>
      <c r="Y82" s="328"/>
      <c r="Z82" s="328"/>
    </row>
    <row r="83" spans="1:26" ht="29.45" customHeight="1" thickBot="1" x14ac:dyDescent="0.3">
      <c r="A83" s="455"/>
      <c r="B83" s="458"/>
      <c r="C83" s="435"/>
      <c r="D83" s="438"/>
      <c r="E83" s="70">
        <v>4</v>
      </c>
      <c r="F83" s="231"/>
      <c r="G83" s="231"/>
      <c r="H83" s="231"/>
      <c r="I83" s="318"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3" t="str">
        <f t="shared" ref="R83" si="39">+IFERROR(K83+N83,"")</f>
        <v/>
      </c>
      <c r="S83" s="333" t="str">
        <f>IF(L83='11 FORMULAS'!$P$5,S82-(S82*R83),S82)</f>
        <v/>
      </c>
      <c r="T83" s="333"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6"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1" t="str">
        <f>+IFERROR(K84+N84,"")</f>
        <v/>
      </c>
      <c r="S84" s="331" t="str">
        <f>IF(L84='11 FORMULAS'!$P$5,C84-(C84*R84),C84)</f>
        <v/>
      </c>
      <c r="T84" s="331" t="str">
        <f>IF(L84='11 FORMULAS'!$P$6,D84-(D84*R84),D84)</f>
        <v/>
      </c>
      <c r="U84" s="459" t="str">
        <f>+IF(S87="","",S87)</f>
        <v/>
      </c>
      <c r="V84" s="462" t="str">
        <f>+IF(T87="","",T87)</f>
        <v/>
      </c>
      <c r="X84" s="327"/>
      <c r="Y84" s="328"/>
      <c r="Z84" s="328"/>
    </row>
    <row r="85" spans="1:26" ht="29.45" customHeight="1" x14ac:dyDescent="0.25">
      <c r="A85" s="454"/>
      <c r="B85" s="457"/>
      <c r="C85" s="434"/>
      <c r="D85" s="437"/>
      <c r="E85" s="69">
        <v>2</v>
      </c>
      <c r="F85" s="230"/>
      <c r="G85" s="230"/>
      <c r="H85" s="230"/>
      <c r="I85" s="317"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2" t="str">
        <f t="shared" ref="R85" si="40">+IFERROR(K85+N85,"")</f>
        <v/>
      </c>
      <c r="S85" s="332" t="str">
        <f>IF(L85='11 FORMULAS'!$P$5,S84-(S84*R85),S84)</f>
        <v/>
      </c>
      <c r="T85" s="332" t="str">
        <f>IF(L85='11 FORMULAS'!$P$6,T84-(T84*R85),T84)</f>
        <v/>
      </c>
      <c r="U85" s="460"/>
      <c r="V85" s="463"/>
      <c r="X85" s="327"/>
      <c r="Y85" s="328"/>
      <c r="Z85" s="328"/>
    </row>
    <row r="86" spans="1:26" ht="29.45" customHeight="1" x14ac:dyDescent="0.25">
      <c r="A86" s="454"/>
      <c r="B86" s="457"/>
      <c r="C86" s="434"/>
      <c r="D86" s="437"/>
      <c r="E86" s="69">
        <v>3</v>
      </c>
      <c r="F86" s="230"/>
      <c r="G86" s="230"/>
      <c r="H86" s="230"/>
      <c r="I86" s="317"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2" t="str">
        <f>+IFERROR(K86+N86,"")</f>
        <v/>
      </c>
      <c r="S86" s="332" t="str">
        <f>IF(L86='11 FORMULAS'!$P$5,S85-(S85*R86),S85)</f>
        <v/>
      </c>
      <c r="T86" s="332" t="str">
        <f>IF(L86='11 FORMULAS'!$P$6,T85-(T85*R86),T85)</f>
        <v/>
      </c>
      <c r="U86" s="460"/>
      <c r="V86" s="463"/>
      <c r="X86" s="327"/>
      <c r="Y86" s="328"/>
      <c r="Z86" s="328"/>
    </row>
    <row r="87" spans="1:26" ht="29.45" customHeight="1" thickBot="1" x14ac:dyDescent="0.3">
      <c r="A87" s="455"/>
      <c r="B87" s="458"/>
      <c r="C87" s="435"/>
      <c r="D87" s="438"/>
      <c r="E87" s="70">
        <v>4</v>
      </c>
      <c r="F87" s="231"/>
      <c r="G87" s="231"/>
      <c r="H87" s="231"/>
      <c r="I87" s="318"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3" t="str">
        <f t="shared" ref="R87" si="41">+IFERROR(K87+N87,"")</f>
        <v/>
      </c>
      <c r="S87" s="333" t="str">
        <f>IF(L87='11 FORMULAS'!$P$5,S86-(S86*R87),S86)</f>
        <v/>
      </c>
      <c r="T87" s="333"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39" t="str">
        <f>+'2 CONTEXTO E IDENTIFICACIÓN'!$F$4</f>
        <v>Elaboración o Actualización:</v>
      </c>
      <c r="H1" s="260">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2" t="str">
        <f>+'2 CONTEXTO E IDENTIFICACIÓN'!$D$5</f>
        <v>Vigencia del:</v>
      </c>
      <c r="H2" s="240" t="str">
        <f>+IF('2 CONTEXTO E IDENTIFICACIÓN'!$E$5="","",'2 CONTEXTO E IDENTIFICACIÓN'!$E$5)</f>
        <v/>
      </c>
      <c r="I2" s="241" t="s">
        <v>111</v>
      </c>
      <c r="J2" s="238" t="str">
        <f>+IF('2 CONTEXTO E IDENTIFICACIÓN'!$G$5="","",'2 CONTEXTO E IDENTIFICACIÓN'!$G$5)</f>
        <v/>
      </c>
      <c r="K2" s="78"/>
      <c r="L2" s="78"/>
      <c r="M2" s="78"/>
      <c r="N2" s="78"/>
      <c r="O2" s="78"/>
      <c r="P2" s="77"/>
      <c r="AF2" s="76"/>
      <c r="AG2" s="76"/>
      <c r="AH2" s="76"/>
      <c r="AI2" s="76"/>
      <c r="AJ2" s="76"/>
    </row>
    <row r="3" spans="1:38" s="75" customFormat="1" x14ac:dyDescent="0.2">
      <c r="A3" s="79"/>
      <c r="B3" s="77"/>
      <c r="C3" s="243"/>
      <c r="D3" s="243"/>
      <c r="E3" s="132"/>
      <c r="F3" s="263"/>
      <c r="G3" s="263"/>
      <c r="H3" s="264"/>
      <c r="I3" s="265"/>
      <c r="J3" s="236"/>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URGENCIAS Y ATENCIÓN AMBULATORIA.</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35">
        <f>+'5 VALORACIÓN DEL CONTROL'!S11</f>
        <v>0.6</v>
      </c>
      <c r="D9" s="106">
        <f>+'5 VALORACIÓN DEL CONTROL'!T11</f>
        <v>0.30000000000000004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27.5"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35">
        <f>+'5 VALORACIÓN DEL CONTROL'!S15</f>
        <v>0.42</v>
      </c>
      <c r="D10" s="106">
        <f>+'5 VALORACIÓN DEL CONTROL'!T15</f>
        <v>0.6</v>
      </c>
      <c r="E10" s="136" t="str">
        <f t="shared" ref="E10:E28" si="0">+IF(C10=0,"",IF(C10&lt;=$R$13,$S$13,IF(C10&lt;=$R$12,$S$12,IF(C10&lt;=$R$11,$S$11,IF(C10&lt;=$R$10,$S$10,IF(C10&lt;=$R$9,$S$9,""))))))</f>
        <v>Media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102"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35">
        <f>+'5 VALORACIÓN DEL CONTROL'!S19</f>
        <v>0.36</v>
      </c>
      <c r="D11" s="106">
        <f>+'5 VALORACIÓN DEL CONTROL'!T19</f>
        <v>0.44999999999999996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R2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39" t="str">
        <f>+'2 CONTEXTO E IDENTIFICACIÓN'!$F$4</f>
        <v>Elaboración o Actualización:</v>
      </c>
      <c r="K1" s="260">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2" t="str">
        <f>+'2 CONTEXTO E IDENTIFICACIÓN'!$D$5</f>
        <v>Vigencia del:</v>
      </c>
      <c r="K2" s="240" t="str">
        <f>+IF('2 CONTEXTO E IDENTIFICACIÓN'!$E$5="","",'2 CONTEXTO E IDENTIFICACIÓN'!$E$5)</f>
        <v/>
      </c>
      <c r="L2" s="241" t="s">
        <v>111</v>
      </c>
      <c r="M2" s="238" t="str">
        <f>+IF('2 CONTEXTO E IDENTIFICACIÓN'!$G$5="","",'2 CONTEXTO E IDENTIFICACIÓN'!$G$5)</f>
        <v/>
      </c>
      <c r="N2" s="78"/>
      <c r="O2" s="78"/>
      <c r="P2" s="77"/>
      <c r="AF2" s="76"/>
      <c r="AG2" s="76"/>
      <c r="AH2" s="76"/>
      <c r="AI2" s="76"/>
      <c r="AJ2" s="76"/>
    </row>
    <row r="3" spans="1:38" s="75" customFormat="1" x14ac:dyDescent="0.2">
      <c r="A3" s="79"/>
      <c r="B3" s="77"/>
      <c r="C3" s="77"/>
      <c r="D3" s="77"/>
      <c r="E3" s="243"/>
      <c r="F3" s="243"/>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3"/>
      <c r="G4" s="77"/>
      <c r="H4" s="77"/>
      <c r="I4" s="244"/>
      <c r="J4" s="244"/>
      <c r="K4" s="245"/>
      <c r="L4" s="245"/>
      <c r="M4" s="245"/>
      <c r="N4" s="78"/>
      <c r="O4" s="78"/>
      <c r="P4" s="77"/>
      <c r="AF4" s="76"/>
      <c r="AG4" s="76"/>
      <c r="AH4" s="76"/>
      <c r="AI4" s="76"/>
      <c r="AJ4" s="76"/>
    </row>
    <row r="5" spans="1:38" s="75" customFormat="1" ht="33" customHeight="1" x14ac:dyDescent="0.2">
      <c r="A5" s="19" t="s">
        <v>157</v>
      </c>
      <c r="B5" s="411" t="str">
        <f>+IF('2 CONTEXTO E IDENTIFICACIÓN'!$D$4="","",'2 CONTEXTO E IDENTIFICACIÓN'!$D$4)</f>
        <v>URGENCIAS Y ATENCIÓN AMBULATORIA.</v>
      </c>
      <c r="C5" s="412"/>
      <c r="D5" s="412"/>
      <c r="E5" s="73"/>
      <c r="F5" s="243"/>
      <c r="G5" s="77"/>
      <c r="H5" s="77"/>
      <c r="I5" s="244"/>
      <c r="J5" s="244"/>
      <c r="K5" s="245"/>
      <c r="L5" s="245"/>
      <c r="M5" s="245"/>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R2 R3 R4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R1                   </v>
      </c>
      <c r="M12" s="112" t="str">
        <f>+'6 MAPA CALOR RESIDUAL'!M11</f>
        <v xml:space="preserve"> R2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R3 R4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09"/>
      <c r="D15" s="210"/>
      <c r="E15" s="211"/>
      <c r="F15" s="211"/>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09"/>
      <c r="D16" s="210"/>
      <c r="E16" s="211"/>
      <c r="F16" s="211"/>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09"/>
      <c r="D17" s="210"/>
      <c r="E17" s="211"/>
      <c r="F17" s="211"/>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09"/>
      <c r="D18" s="210"/>
      <c r="E18" s="211"/>
      <c r="F18" s="211"/>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09"/>
      <c r="D19" s="210"/>
      <c r="E19" s="211"/>
      <c r="F19" s="211"/>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09"/>
      <c r="D20" s="210"/>
      <c r="E20" s="211"/>
      <c r="F20" s="211"/>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09"/>
      <c r="D21" s="210"/>
      <c r="E21" s="211"/>
      <c r="F21" s="211"/>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09"/>
      <c r="D22" s="210"/>
      <c r="E22" s="211"/>
      <c r="F22" s="211"/>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09"/>
      <c r="D23" s="210"/>
      <c r="E23" s="211"/>
      <c r="F23" s="211"/>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09"/>
      <c r="D24" s="210"/>
      <c r="E24" s="211"/>
      <c r="F24" s="211"/>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09"/>
      <c r="D25" s="210"/>
      <c r="E25" s="211"/>
      <c r="F25" s="211"/>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09"/>
      <c r="D26" s="210"/>
      <c r="E26" s="211"/>
      <c r="F26" s="211"/>
      <c r="G26" s="107"/>
      <c r="H26" s="107"/>
      <c r="I26" s="107"/>
      <c r="J26" s="107"/>
      <c r="K26" s="107"/>
      <c r="L26" s="107"/>
      <c r="M26" s="107"/>
      <c r="N26" s="107"/>
      <c r="O26" s="107"/>
      <c r="P26" s="107"/>
    </row>
    <row r="27" spans="1:38" x14ac:dyDescent="0.25">
      <c r="A27" s="92"/>
      <c r="B27" s="107"/>
      <c r="C27" s="209"/>
      <c r="D27" s="210"/>
      <c r="E27" s="211"/>
      <c r="F27" s="211"/>
      <c r="G27" s="107"/>
      <c r="H27" s="107"/>
      <c r="I27" s="107"/>
      <c r="J27" s="107"/>
      <c r="K27" s="107"/>
      <c r="L27" s="107"/>
      <c r="M27" s="107"/>
      <c r="N27" s="107"/>
      <c r="O27" s="107"/>
      <c r="P27" s="107"/>
    </row>
    <row r="28" spans="1:38" x14ac:dyDescent="0.25">
      <c r="A28" s="92"/>
      <c r="B28" s="107"/>
      <c r="C28" s="209"/>
      <c r="D28" s="210"/>
      <c r="E28" s="211"/>
      <c r="F28" s="211"/>
      <c r="G28" s="107"/>
      <c r="H28" s="107"/>
      <c r="I28" s="107"/>
      <c r="J28" s="107"/>
      <c r="K28" s="107"/>
      <c r="L28" s="107"/>
      <c r="M28" s="107"/>
      <c r="N28" s="107"/>
      <c r="O28" s="107"/>
      <c r="P28" s="107"/>
    </row>
    <row r="29" spans="1:38" x14ac:dyDescent="0.25">
      <c r="A29" s="92"/>
      <c r="B29" s="107"/>
      <c r="C29" s="209"/>
      <c r="D29" s="210"/>
      <c r="E29" s="211"/>
      <c r="F29" s="211"/>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3" zoomScaleNormal="73" workbookViewId="0">
      <pane xSplit="1" ySplit="8" topLeftCell="V12" activePane="bottomRight" state="frozen"/>
      <selection pane="topRight" activeCell="B1" sqref="B1"/>
      <selection pane="bottomLeft" activeCell="A7" sqref="A7"/>
      <selection pane="bottomRight" activeCell="V12" sqref="V12"/>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6.42578125" style="92" customWidth="1"/>
    <col min="15" max="16" width="16.5703125" style="92" customWidth="1"/>
    <col min="17" max="17" width="29.85546875" style="92" customWidth="1"/>
    <col min="18" max="18" width="20.85546875" style="92" customWidth="1"/>
    <col min="19" max="19" width="17.7109375" style="142" bestFit="1" customWidth="1"/>
    <col min="20" max="20" width="16.5703125" style="142" customWidth="1"/>
    <col min="21" max="21" width="76" style="92" customWidth="1"/>
    <col min="22" max="22" width="69.71093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39" t="str">
        <f>+'2 CONTEXTO E IDENTIFICACIÓN'!$F$4</f>
        <v>Elaboración o Actualización:</v>
      </c>
      <c r="G1" s="260">
        <f>+IF('2 CONTEXTO E IDENTIFICACIÓN'!$G$4="","",'2 CONTEXTO E IDENTIFICACIÓN'!$G$4)</f>
        <v>44866</v>
      </c>
      <c r="H1" s="20"/>
      <c r="I1" s="20"/>
      <c r="R1" s="76"/>
      <c r="S1" s="76"/>
      <c r="T1" s="76"/>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2" t="str">
        <f>+'2 CONTEXTO E IDENTIFICACIÓN'!$D$5</f>
        <v>Vigencia del:</v>
      </c>
      <c r="G2" s="240" t="str">
        <f>+IF('2 CONTEXTO E IDENTIFICACIÓN'!$E$5="","",'2 CONTEXTO E IDENTIFICACIÓN'!$E$5)</f>
        <v/>
      </c>
      <c r="H2" s="241" t="s">
        <v>111</v>
      </c>
      <c r="I2" s="238"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3"/>
      <c r="D3" s="243"/>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R4" s="76"/>
      <c r="S4" s="339"/>
      <c r="T4" s="339"/>
      <c r="AR4" s="76"/>
      <c r="AS4" s="76"/>
      <c r="AT4" s="76"/>
      <c r="AU4" s="76"/>
      <c r="AV4" s="76"/>
    </row>
    <row r="5" spans="1:50" s="75" customFormat="1" ht="15" x14ac:dyDescent="0.2">
      <c r="A5" s="19" t="s">
        <v>157</v>
      </c>
      <c r="B5" s="411" t="str">
        <f>+IF('2 CONTEXTO E IDENTIFICACIÓN'!$D$4="","",'2 CONTEXTO E IDENTIFICACIÓN'!$D$4)</f>
        <v>URGENCIAS Y ATENCIÓN AMBULATORIA.</v>
      </c>
      <c r="C5" s="412"/>
      <c r="D5" s="412"/>
      <c r="E5" s="52"/>
      <c r="F5" s="133"/>
      <c r="H5" s="77"/>
      <c r="I5" s="77"/>
      <c r="J5" s="52"/>
      <c r="K5" s="133"/>
      <c r="R5" s="76"/>
      <c r="S5" s="339"/>
      <c r="T5" s="339"/>
      <c r="AD5" s="80"/>
      <c r="AE5" s="81"/>
      <c r="AF5" s="472" t="s">
        <v>87</v>
      </c>
      <c r="AG5" s="473"/>
      <c r="AH5" s="473"/>
      <c r="AI5" s="473"/>
      <c r="AJ5" s="474"/>
      <c r="AR5" s="76"/>
      <c r="AS5" s="76"/>
      <c r="AT5" s="76"/>
      <c r="AU5" s="76"/>
      <c r="AV5" s="76"/>
    </row>
    <row r="6" spans="1:50" s="75" customFormat="1" ht="5.45" customHeight="1" x14ac:dyDescent="0.2">
      <c r="A6" s="246"/>
      <c r="B6" s="245"/>
      <c r="C6" s="245"/>
      <c r="D6" s="77"/>
      <c r="E6" s="52"/>
      <c r="F6" s="133"/>
      <c r="H6" s="77"/>
      <c r="I6" s="77"/>
      <c r="J6" s="52"/>
      <c r="K6" s="133"/>
      <c r="R6" s="76"/>
      <c r="S6" s="339"/>
      <c r="T6" s="339"/>
      <c r="AD6" s="266"/>
      <c r="AF6" s="267"/>
      <c r="AG6" s="268"/>
      <c r="AH6" s="268"/>
      <c r="AI6" s="268"/>
      <c r="AJ6" s="269"/>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258.75" customHeight="1"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0.6</v>
      </c>
      <c r="I9" s="106">
        <f>+'6 MAPA CALOR RESIDUAL'!D9</f>
        <v>0.30000000000000004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2"/>
      <c r="P9" s="105">
        <f t="shared" ref="P9:P28" si="2">+IF($M9="","",IF($M9=$AH$19,$AG$19,$O9))</f>
        <v>0</v>
      </c>
      <c r="Q9" s="337" t="s">
        <v>308</v>
      </c>
      <c r="R9" s="337" t="s">
        <v>309</v>
      </c>
      <c r="S9" s="338">
        <v>45230</v>
      </c>
      <c r="T9" s="338">
        <v>45260</v>
      </c>
      <c r="U9" s="232" t="s">
        <v>313</v>
      </c>
      <c r="V9" s="232" t="s">
        <v>314</v>
      </c>
      <c r="W9" s="232"/>
      <c r="X9" s="232"/>
      <c r="Y9" s="232"/>
      <c r="Z9" s="232"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7.25" customHeight="1"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0.42</v>
      </c>
      <c r="I10" s="106">
        <f>+'5 VALORACIÓN DEL CONTROL'!T15</f>
        <v>0.6</v>
      </c>
      <c r="J10" s="136" t="str">
        <f t="shared" ref="J10:J28" si="3">+IF(H10=0,"",IF(H10&lt;=$AD$13,$AE$13,IF(H10&lt;=$AD$12,$AE$12,IF(H10&lt;=$AD$11,$AE$11,IF(H10&lt;=$AD$10,$AE$10,IF(H10&lt;=$AD$9,$AE$9,""))))))</f>
        <v>Media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2"/>
      <c r="P10" s="105">
        <f t="shared" si="2"/>
        <v>0</v>
      </c>
      <c r="Q10" s="337" t="s">
        <v>284</v>
      </c>
      <c r="R10" s="337" t="s">
        <v>309</v>
      </c>
      <c r="S10" s="338">
        <v>45230</v>
      </c>
      <c r="T10" s="338">
        <v>45260</v>
      </c>
      <c r="U10" s="232" t="s">
        <v>310</v>
      </c>
      <c r="V10" s="232" t="s">
        <v>315</v>
      </c>
      <c r="W10" s="232"/>
      <c r="X10" s="232"/>
      <c r="Y10" s="232"/>
      <c r="Z10" s="232"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19" customHeight="1"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0.44999999999999996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2"/>
      <c r="P11" s="105">
        <f t="shared" si="2"/>
        <v>0</v>
      </c>
      <c r="Q11" s="337" t="s">
        <v>284</v>
      </c>
      <c r="R11" s="337" t="s">
        <v>309</v>
      </c>
      <c r="S11" s="338">
        <v>45230</v>
      </c>
      <c r="T11" s="338">
        <v>45260</v>
      </c>
      <c r="U11" s="232" t="s">
        <v>311</v>
      </c>
      <c r="V11" s="232" t="s">
        <v>316</v>
      </c>
      <c r="W11" s="232"/>
      <c r="X11" s="232"/>
      <c r="Y11" s="232"/>
      <c r="Z11" s="232"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2"/>
      <c r="P12" s="105">
        <f t="shared" si="2"/>
        <v>0</v>
      </c>
      <c r="Q12" s="337" t="s">
        <v>284</v>
      </c>
      <c r="R12" s="337" t="s">
        <v>309</v>
      </c>
      <c r="S12" s="338">
        <v>45230</v>
      </c>
      <c r="T12" s="338">
        <v>45260</v>
      </c>
      <c r="U12" s="232" t="s">
        <v>312</v>
      </c>
      <c r="V12" s="232" t="s">
        <v>317</v>
      </c>
      <c r="W12" s="232"/>
      <c r="X12" s="232"/>
      <c r="Y12" s="232"/>
      <c r="Z12" s="232" t="s">
        <v>147</v>
      </c>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2"/>
      <c r="P13" s="105" t="str">
        <f t="shared" si="2"/>
        <v/>
      </c>
      <c r="Q13" s="232"/>
      <c r="R13" s="340"/>
      <c r="S13" s="341"/>
      <c r="T13" s="341"/>
      <c r="U13" s="232"/>
      <c r="V13" s="232"/>
      <c r="W13" s="232"/>
      <c r="X13" s="232"/>
      <c r="Y13" s="232"/>
      <c r="Z13" s="232"/>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2"/>
      <c r="P14" s="105" t="str">
        <f t="shared" si="2"/>
        <v/>
      </c>
      <c r="Q14" s="232"/>
      <c r="R14" s="340"/>
      <c r="S14" s="341"/>
      <c r="T14" s="341"/>
      <c r="U14" s="232"/>
      <c r="V14" s="232"/>
      <c r="W14" s="232"/>
      <c r="X14" s="232"/>
      <c r="Y14" s="232"/>
      <c r="Z14" s="232"/>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2"/>
      <c r="P15" s="105" t="str">
        <f t="shared" si="2"/>
        <v/>
      </c>
      <c r="Q15" s="232"/>
      <c r="R15" s="340"/>
      <c r="S15" s="341"/>
      <c r="T15" s="341"/>
      <c r="U15" s="232"/>
      <c r="V15" s="232"/>
      <c r="W15" s="232"/>
      <c r="X15" s="232"/>
      <c r="Y15" s="232"/>
      <c r="Z15" s="232"/>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2"/>
      <c r="P16" s="105" t="str">
        <f t="shared" si="2"/>
        <v/>
      </c>
      <c r="Q16" s="232"/>
      <c r="R16" s="340"/>
      <c r="S16" s="341"/>
      <c r="T16" s="341"/>
      <c r="U16" s="232"/>
      <c r="V16" s="232"/>
      <c r="W16" s="232"/>
      <c r="X16" s="232"/>
      <c r="Y16" s="232"/>
      <c r="Z16" s="232"/>
      <c r="AA16" s="107"/>
      <c r="AB16" s="107"/>
      <c r="AF16" s="125" t="s">
        <v>84</v>
      </c>
      <c r="AG16" s="100" t="s">
        <v>280</v>
      </c>
      <c r="AH16" s="100" t="s">
        <v>179</v>
      </c>
      <c r="AI16" s="91"/>
      <c r="AJ16" s="336"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2"/>
      <c r="P17" s="105" t="str">
        <f t="shared" si="2"/>
        <v/>
      </c>
      <c r="Q17" s="232"/>
      <c r="R17" s="340"/>
      <c r="S17" s="341"/>
      <c r="T17" s="341"/>
      <c r="U17" s="232"/>
      <c r="V17" s="232"/>
      <c r="W17" s="232"/>
      <c r="X17" s="232"/>
      <c r="Y17" s="232"/>
      <c r="Z17" s="232"/>
      <c r="AA17" s="107"/>
      <c r="AB17" s="107"/>
      <c r="AF17" s="108" t="s">
        <v>85</v>
      </c>
      <c r="AG17" s="100" t="s">
        <v>280</v>
      </c>
      <c r="AH17" s="100" t="s">
        <v>179</v>
      </c>
      <c r="AI17" s="91"/>
      <c r="AJ17" s="336"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2"/>
      <c r="P18" s="105" t="str">
        <f t="shared" si="2"/>
        <v/>
      </c>
      <c r="Q18" s="232"/>
      <c r="R18" s="340"/>
      <c r="S18" s="341"/>
      <c r="T18" s="341"/>
      <c r="U18" s="232"/>
      <c r="V18" s="232"/>
      <c r="W18" s="232"/>
      <c r="X18" s="232"/>
      <c r="Y18" s="232"/>
      <c r="Z18" s="232"/>
      <c r="AA18" s="107"/>
      <c r="AB18" s="107"/>
      <c r="AE18" s="126"/>
      <c r="AF18" s="112" t="s">
        <v>5</v>
      </c>
      <c r="AG18" s="100" t="s">
        <v>280</v>
      </c>
      <c r="AH18" s="100" t="s">
        <v>179</v>
      </c>
      <c r="AI18" s="126"/>
      <c r="AJ18" s="336"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2"/>
      <c r="P19" s="105" t="str">
        <f t="shared" si="2"/>
        <v/>
      </c>
      <c r="Q19" s="232"/>
      <c r="R19" s="340"/>
      <c r="S19" s="341"/>
      <c r="T19" s="341"/>
      <c r="U19" s="232"/>
      <c r="V19" s="232"/>
      <c r="W19" s="232"/>
      <c r="X19" s="232"/>
      <c r="Y19" s="232"/>
      <c r="Z19" s="232"/>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2"/>
      <c r="P20" s="105" t="str">
        <f t="shared" si="2"/>
        <v/>
      </c>
      <c r="Q20" s="232"/>
      <c r="R20" s="340"/>
      <c r="S20" s="341"/>
      <c r="T20" s="341"/>
      <c r="U20" s="232"/>
      <c r="V20" s="232"/>
      <c r="W20" s="232"/>
      <c r="X20" s="232"/>
      <c r="Y20" s="232"/>
      <c r="Z20" s="232"/>
      <c r="AA20" s="107"/>
      <c r="AB20" s="107"/>
      <c r="AC20" s="128"/>
      <c r="AD20" s="128"/>
      <c r="AE20" s="126"/>
      <c r="AF20" s="208"/>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2"/>
      <c r="P21" s="105" t="str">
        <f t="shared" si="2"/>
        <v/>
      </c>
      <c r="Q21" s="232"/>
      <c r="R21" s="340"/>
      <c r="S21" s="341"/>
      <c r="T21" s="341"/>
      <c r="U21" s="232"/>
      <c r="V21" s="232"/>
      <c r="W21" s="232"/>
      <c r="X21" s="232"/>
      <c r="Y21" s="232"/>
      <c r="Z21" s="232"/>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2"/>
      <c r="P22" s="105" t="str">
        <f t="shared" si="2"/>
        <v/>
      </c>
      <c r="Q22" s="232"/>
      <c r="R22" s="340"/>
      <c r="S22" s="341"/>
      <c r="T22" s="341"/>
      <c r="U22" s="232"/>
      <c r="V22" s="232"/>
      <c r="W22" s="232"/>
      <c r="X22" s="232"/>
      <c r="Y22" s="232"/>
      <c r="Z22" s="232"/>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2"/>
      <c r="P23" s="105" t="str">
        <f t="shared" si="2"/>
        <v/>
      </c>
      <c r="Q23" s="232"/>
      <c r="R23" s="340"/>
      <c r="S23" s="341"/>
      <c r="T23" s="341"/>
      <c r="U23" s="232"/>
      <c r="V23" s="232"/>
      <c r="W23" s="232"/>
      <c r="X23" s="232"/>
      <c r="Y23" s="232"/>
      <c r="Z23" s="232"/>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2"/>
      <c r="P24" s="105" t="str">
        <f t="shared" si="2"/>
        <v/>
      </c>
      <c r="Q24" s="232"/>
      <c r="R24" s="340"/>
      <c r="S24" s="341"/>
      <c r="T24" s="341"/>
      <c r="U24" s="232"/>
      <c r="V24" s="232"/>
      <c r="W24" s="232"/>
      <c r="X24" s="232"/>
      <c r="Y24" s="232"/>
      <c r="Z24" s="232"/>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2"/>
      <c r="P25" s="105" t="str">
        <f t="shared" si="2"/>
        <v/>
      </c>
      <c r="Q25" s="232"/>
      <c r="R25" s="340"/>
      <c r="S25" s="341"/>
      <c r="T25" s="341"/>
      <c r="U25" s="232"/>
      <c r="V25" s="232"/>
      <c r="W25" s="232"/>
      <c r="X25" s="232"/>
      <c r="Y25" s="232"/>
      <c r="Z25" s="232"/>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2"/>
      <c r="P26" s="105" t="str">
        <f t="shared" si="2"/>
        <v/>
      </c>
      <c r="Q26" s="232"/>
      <c r="R26" s="340"/>
      <c r="S26" s="341"/>
      <c r="T26" s="341"/>
      <c r="U26" s="232"/>
      <c r="V26" s="232"/>
      <c r="W26" s="232"/>
      <c r="X26" s="232"/>
      <c r="Y26" s="232"/>
      <c r="Z26" s="232"/>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2"/>
      <c r="P27" s="105" t="str">
        <f t="shared" si="2"/>
        <v/>
      </c>
      <c r="Q27" s="232"/>
      <c r="R27" s="340"/>
      <c r="S27" s="341"/>
      <c r="T27" s="341"/>
      <c r="U27" s="232"/>
      <c r="V27" s="232"/>
      <c r="W27" s="232"/>
      <c r="X27" s="232"/>
      <c r="Y27" s="232"/>
      <c r="Z27" s="232"/>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2"/>
      <c r="P28" s="105" t="str">
        <f t="shared" si="2"/>
        <v/>
      </c>
      <c r="Q28" s="232"/>
      <c r="R28" s="340"/>
      <c r="S28" s="341"/>
      <c r="T28" s="341"/>
      <c r="U28" s="232"/>
      <c r="V28" s="232"/>
      <c r="W28" s="232"/>
      <c r="X28" s="232"/>
      <c r="Y28" s="232"/>
      <c r="Z28" s="232"/>
      <c r="AA28" s="107"/>
      <c r="AB28" s="107"/>
    </row>
    <row r="29" spans="1:50" ht="14.45" customHeight="1" x14ac:dyDescent="0.25">
      <c r="B29" s="87"/>
      <c r="C29" s="87"/>
      <c r="D29" s="87"/>
      <c r="G29" s="87"/>
      <c r="I29" s="87"/>
      <c r="L29" s="87"/>
      <c r="M29" s="87"/>
      <c r="N29" s="87"/>
      <c r="O29" s="87"/>
      <c r="P29" s="87"/>
      <c r="Q29" s="87"/>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R33" s="92"/>
      <c r="S33" s="142"/>
      <c r="T33" s="142"/>
      <c r="AM33" s="92"/>
      <c r="AN33" s="92"/>
      <c r="AO33" s="92"/>
      <c r="AP33" s="92"/>
      <c r="AQ33" s="92"/>
    </row>
    <row r="34" spans="5:43" s="87" customFormat="1" ht="19.5" customHeight="1" x14ac:dyDescent="0.25">
      <c r="E34" s="137"/>
      <c r="F34" s="137"/>
      <c r="H34" s="92"/>
      <c r="J34" s="137"/>
      <c r="K34" s="137"/>
      <c r="R34" s="92"/>
      <c r="S34" s="142"/>
      <c r="T34" s="142"/>
      <c r="AM34" s="92"/>
      <c r="AN34" s="92"/>
      <c r="AO34" s="92"/>
      <c r="AP34" s="92"/>
      <c r="AQ34" s="92"/>
    </row>
    <row r="35" spans="5:43" s="87" customFormat="1" ht="19.5" customHeight="1" x14ac:dyDescent="0.25">
      <c r="E35" s="137"/>
      <c r="F35" s="137"/>
      <c r="H35" s="92"/>
      <c r="J35" s="137"/>
      <c r="K35" s="137"/>
      <c r="R35" s="92"/>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7" t="s">
        <v>281</v>
      </c>
      <c r="B1" s="477"/>
      <c r="E1" s="476" t="s">
        <v>135</v>
      </c>
      <c r="F1" s="476"/>
      <c r="G1" s="476"/>
      <c r="H1" s="476"/>
    </row>
    <row r="2" spans="1:22" ht="48.95" customHeight="1" x14ac:dyDescent="0.2">
      <c r="B2" s="169" t="s">
        <v>51</v>
      </c>
      <c r="C2" s="169"/>
      <c r="E2" s="475" t="s">
        <v>105</v>
      </c>
      <c r="F2" s="475"/>
      <c r="G2" s="475"/>
      <c r="H2" s="475"/>
      <c r="I2" s="475"/>
      <c r="K2" s="475" t="s">
        <v>96</v>
      </c>
      <c r="L2" s="475"/>
      <c r="M2" s="475"/>
      <c r="O2" s="475" t="s">
        <v>114</v>
      </c>
      <c r="P2" s="475"/>
      <c r="R2" s="155" t="s">
        <v>125</v>
      </c>
      <c r="T2" s="155" t="s">
        <v>156</v>
      </c>
      <c r="V2" s="95" t="s">
        <v>132</v>
      </c>
    </row>
    <row r="3" spans="1:22" ht="29.25" thickBot="1" x14ac:dyDescent="0.25">
      <c r="A3" s="156" t="s">
        <v>8</v>
      </c>
      <c r="B3" s="169" t="s">
        <v>8</v>
      </c>
      <c r="C3" s="169" t="s">
        <v>51</v>
      </c>
      <c r="E3" s="157" t="s">
        <v>90</v>
      </c>
      <c r="F3" s="157" t="s">
        <v>91</v>
      </c>
      <c r="H3" s="157" t="s">
        <v>92</v>
      </c>
      <c r="I3" s="157" t="s">
        <v>93</v>
      </c>
      <c r="K3" s="155" t="s">
        <v>97</v>
      </c>
      <c r="L3" s="155" t="s">
        <v>3</v>
      </c>
      <c r="M3" s="155" t="s">
        <v>102</v>
      </c>
      <c r="O3" s="161" t="s">
        <v>90</v>
      </c>
      <c r="P3" s="161" t="s">
        <v>204</v>
      </c>
      <c r="R3" s="156" t="s">
        <v>126</v>
      </c>
      <c r="T3" s="18" t="s">
        <v>140</v>
      </c>
      <c r="V3" s="72" t="s">
        <v>145</v>
      </c>
    </row>
    <row r="4" spans="1:22" ht="28.5" x14ac:dyDescent="0.2">
      <c r="A4" s="168" t="s">
        <v>160</v>
      </c>
      <c r="B4" s="171" t="s">
        <v>160</v>
      </c>
      <c r="C4" s="183" t="s">
        <v>136</v>
      </c>
      <c r="E4" s="156" t="s">
        <v>106</v>
      </c>
      <c r="F4" s="158">
        <v>0.25</v>
      </c>
      <c r="H4" s="156" t="s">
        <v>94</v>
      </c>
      <c r="I4" s="158">
        <v>0.25</v>
      </c>
      <c r="K4" s="156" t="s">
        <v>98</v>
      </c>
      <c r="L4" s="156" t="s">
        <v>100</v>
      </c>
      <c r="M4" s="156" t="s">
        <v>103</v>
      </c>
      <c r="O4" s="156" t="s">
        <v>106</v>
      </c>
      <c r="P4" s="207" t="s">
        <v>54</v>
      </c>
      <c r="R4" s="156" t="s">
        <v>127</v>
      </c>
      <c r="T4" s="18" t="s">
        <v>141</v>
      </c>
      <c r="V4" s="72" t="s">
        <v>147</v>
      </c>
    </row>
    <row r="5" spans="1:22" ht="29.25" thickBot="1" x14ac:dyDescent="0.25">
      <c r="A5" s="168" t="s">
        <v>161</v>
      </c>
      <c r="B5" s="175"/>
      <c r="C5" s="184"/>
      <c r="E5" s="156" t="s">
        <v>107</v>
      </c>
      <c r="F5" s="158">
        <v>0.15</v>
      </c>
      <c r="H5" s="156" t="s">
        <v>95</v>
      </c>
      <c r="I5" s="158">
        <v>0.15</v>
      </c>
      <c r="K5" s="156" t="s">
        <v>99</v>
      </c>
      <c r="L5" s="156" t="s">
        <v>101</v>
      </c>
      <c r="M5" s="156" t="s">
        <v>104</v>
      </c>
      <c r="O5" s="156" t="s">
        <v>107</v>
      </c>
      <c r="P5" s="207" t="s">
        <v>54</v>
      </c>
      <c r="R5" s="156" t="s">
        <v>128</v>
      </c>
      <c r="T5" s="18" t="s">
        <v>142</v>
      </c>
      <c r="V5" s="72" t="s">
        <v>146</v>
      </c>
    </row>
    <row r="6" spans="1:22" ht="28.5" x14ac:dyDescent="0.2">
      <c r="A6" s="168" t="s">
        <v>162</v>
      </c>
      <c r="B6" s="177" t="s">
        <v>161</v>
      </c>
      <c r="C6" s="185" t="s">
        <v>143</v>
      </c>
      <c r="E6" s="156" t="s">
        <v>108</v>
      </c>
      <c r="F6" s="158">
        <v>0.1</v>
      </c>
      <c r="H6" s="156"/>
      <c r="I6" s="156"/>
      <c r="K6" s="156"/>
      <c r="L6" s="156"/>
      <c r="M6" s="156"/>
      <c r="O6" s="156" t="s">
        <v>108</v>
      </c>
      <c r="P6" s="207" t="s">
        <v>87</v>
      </c>
      <c r="R6" s="156" t="s">
        <v>129</v>
      </c>
      <c r="T6" s="18" t="s">
        <v>267</v>
      </c>
      <c r="V6" s="156"/>
    </row>
    <row r="7" spans="1:22" ht="13.5" thickBot="1" x14ac:dyDescent="0.25">
      <c r="A7" s="168" t="s">
        <v>163</v>
      </c>
      <c r="B7" s="175"/>
      <c r="C7" s="184"/>
      <c r="E7" s="156"/>
      <c r="F7" s="158"/>
      <c r="O7" s="159"/>
      <c r="R7" s="156" t="s">
        <v>130</v>
      </c>
    </row>
    <row r="8" spans="1:22" x14ac:dyDescent="0.2">
      <c r="A8" s="168" t="s">
        <v>164</v>
      </c>
      <c r="B8" s="177" t="s">
        <v>162</v>
      </c>
      <c r="C8" s="185" t="s">
        <v>77</v>
      </c>
      <c r="R8" s="156"/>
    </row>
    <row r="9" spans="1:22" ht="26.25" thickBot="1" x14ac:dyDescent="0.25">
      <c r="A9" s="168" t="s">
        <v>165</v>
      </c>
      <c r="B9" s="179"/>
      <c r="C9" s="184"/>
    </row>
    <row r="10" spans="1:22" x14ac:dyDescent="0.2">
      <c r="A10" s="168" t="s">
        <v>166</v>
      </c>
      <c r="B10" s="177" t="s">
        <v>163</v>
      </c>
      <c r="C10" s="185" t="s">
        <v>137</v>
      </c>
    </row>
    <row r="11" spans="1:22" ht="14.1" customHeight="1" thickBot="1" x14ac:dyDescent="0.25">
      <c r="A11" s="170"/>
      <c r="B11" s="175"/>
      <c r="C11" s="184"/>
    </row>
    <row r="12" spans="1:22" ht="14.1" customHeight="1" x14ac:dyDescent="0.2">
      <c r="B12" s="177" t="s">
        <v>164</v>
      </c>
      <c r="C12" s="178" t="s">
        <v>136</v>
      </c>
    </row>
    <row r="13" spans="1:22" ht="14.1" customHeight="1" x14ac:dyDescent="0.2">
      <c r="B13" s="174"/>
      <c r="C13" s="173" t="s">
        <v>143</v>
      </c>
    </row>
    <row r="14" spans="1:22" ht="14.1" customHeight="1" x14ac:dyDescent="0.2">
      <c r="B14" s="172"/>
      <c r="C14" s="173" t="s">
        <v>77</v>
      </c>
    </row>
    <row r="15" spans="1:22" ht="14.1" customHeight="1" x14ac:dyDescent="0.2">
      <c r="B15" s="172"/>
      <c r="C15" s="173" t="s">
        <v>137</v>
      </c>
    </row>
    <row r="16" spans="1:22" ht="14.1" customHeight="1" x14ac:dyDescent="0.2">
      <c r="B16" s="172"/>
      <c r="C16" s="173" t="s">
        <v>49</v>
      </c>
    </row>
    <row r="17" spans="2:3" ht="14.1" customHeight="1" thickBot="1" x14ac:dyDescent="0.25">
      <c r="B17" s="175"/>
      <c r="C17" s="176"/>
    </row>
    <row r="18" spans="2:3" ht="25.5" x14ac:dyDescent="0.2">
      <c r="B18" s="177" t="s">
        <v>165</v>
      </c>
      <c r="C18" s="178" t="s">
        <v>136</v>
      </c>
    </row>
    <row r="19" spans="2:3" ht="14.1" customHeight="1" x14ac:dyDescent="0.2">
      <c r="B19" s="172"/>
      <c r="C19" s="173" t="s">
        <v>143</v>
      </c>
    </row>
    <row r="20" spans="2:3" ht="14.1" customHeight="1" x14ac:dyDescent="0.2">
      <c r="B20" s="172"/>
      <c r="C20" s="173" t="s">
        <v>77</v>
      </c>
    </row>
    <row r="21" spans="2:3" ht="14.1" customHeight="1" x14ac:dyDescent="0.2">
      <c r="B21" s="172"/>
      <c r="C21" s="173" t="s">
        <v>137</v>
      </c>
    </row>
    <row r="22" spans="2:3" ht="14.1" customHeight="1" x14ac:dyDescent="0.2">
      <c r="B22" s="172"/>
      <c r="C22" s="173" t="s">
        <v>49</v>
      </c>
    </row>
    <row r="23" spans="2:3" ht="14.1" customHeight="1" thickBot="1" x14ac:dyDescent="0.25">
      <c r="B23" s="179"/>
      <c r="C23" s="180"/>
    </row>
    <row r="24" spans="2:3" ht="14.1" customHeight="1" x14ac:dyDescent="0.2">
      <c r="B24" s="177" t="s">
        <v>166</v>
      </c>
      <c r="C24" s="178" t="s">
        <v>49</v>
      </c>
    </row>
    <row r="25" spans="2:3" ht="14.1" customHeight="1" x14ac:dyDescent="0.2">
      <c r="B25" s="172"/>
      <c r="C25" s="173" t="s">
        <v>143</v>
      </c>
    </row>
    <row r="26" spans="2:3" ht="14.1" customHeight="1" thickBot="1" x14ac:dyDescent="0.25">
      <c r="B26" s="175"/>
      <c r="C26" s="176"/>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39" t="str">
        <f>+'2 CONTEXTO E IDENTIFICACIÓN'!$F$4</f>
        <v>Elaboración o Actualización:</v>
      </c>
      <c r="G1" s="260">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2" t="str">
        <f>+'2 CONTEXTO E IDENTIFICACIÓN'!$D$5</f>
        <v>Vigencia del:</v>
      </c>
      <c r="G2" s="240" t="str">
        <f>+IF('2 CONTEXTO E IDENTIFICACIÓN'!$E$5="","",'2 CONTEXTO E IDENTIFICACIÓN'!$E$5)</f>
        <v/>
      </c>
      <c r="H2" s="241" t="s">
        <v>111</v>
      </c>
      <c r="I2" s="238"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3"/>
      <c r="F4" s="144"/>
    </row>
    <row r="5" spans="1:11" ht="15.75" thickBot="1" x14ac:dyDescent="0.3">
      <c r="A5" s="27" t="s">
        <v>157</v>
      </c>
      <c r="B5" s="411" t="str">
        <f>+IF('2 CONTEXTO E IDENTIFICACIÓN'!$D$4="","",'2 CONTEXTO E IDENTIFICACIÓN'!$D$4)</f>
        <v>URGENCIAS Y ATENCIÓN AMBULATORIA.</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5"/>
      <c r="B12" s="145"/>
      <c r="C12" s="145"/>
      <c r="D12" s="145"/>
      <c r="E12" s="145"/>
      <c r="F12" s="145"/>
      <c r="G12" s="145"/>
      <c r="H12" s="145"/>
      <c r="I12" s="145"/>
      <c r="J12" s="145"/>
      <c r="K12" s="145"/>
    </row>
    <row r="13" spans="1:11" s="147" customFormat="1" ht="38.25" x14ac:dyDescent="0.25">
      <c r="A13" s="146"/>
      <c r="B13" s="490" t="s">
        <v>31</v>
      </c>
      <c r="C13" s="491"/>
      <c r="D13" s="492" t="s">
        <v>32</v>
      </c>
      <c r="E13" s="492"/>
      <c r="G13" s="95" t="s">
        <v>88</v>
      </c>
    </row>
    <row r="14" spans="1:11" x14ac:dyDescent="0.25">
      <c r="A14" s="148" t="s">
        <v>26</v>
      </c>
      <c r="B14" s="149">
        <f>+COUNTIF('8 MAPA RIESGOS'!$G$9:$G$28,G14)</f>
        <v>0</v>
      </c>
      <c r="C14" s="150">
        <f>+B14/$B$18</f>
        <v>0</v>
      </c>
      <c r="D14" s="149">
        <f>+COUNTIF('8 MAPA RIESGOS'!$L$9:$L$28,G14)</f>
        <v>0</v>
      </c>
      <c r="E14" s="150">
        <f>+D14/$D$18</f>
        <v>0</v>
      </c>
      <c r="G14" s="125" t="s">
        <v>84</v>
      </c>
    </row>
    <row r="15" spans="1:11" x14ac:dyDescent="0.25">
      <c r="A15" s="148" t="s">
        <v>27</v>
      </c>
      <c r="B15" s="149">
        <f>+COUNTIF('8 MAPA RIESGOS'!$G$9:$G$28,G15)</f>
        <v>0</v>
      </c>
      <c r="C15" s="150">
        <f t="shared" ref="C15:C18" si="0">+B15/$B$18</f>
        <v>0</v>
      </c>
      <c r="D15" s="149">
        <f>+COUNTIF('8 MAPA RIESGOS'!$L$9:$L$28,G15)</f>
        <v>0</v>
      </c>
      <c r="E15" s="150">
        <f t="shared" ref="E15:E18" si="1">+D15/$D$18</f>
        <v>0</v>
      </c>
      <c r="G15" s="108" t="s">
        <v>85</v>
      </c>
    </row>
    <row r="16" spans="1:11" x14ac:dyDescent="0.25">
      <c r="A16" s="148" t="s">
        <v>28</v>
      </c>
      <c r="B16" s="149">
        <f>+COUNTIF('8 MAPA RIESGOS'!$G$9:$G$28,G16)</f>
        <v>4</v>
      </c>
      <c r="C16" s="150">
        <f t="shared" si="0"/>
        <v>1</v>
      </c>
      <c r="D16" s="149">
        <f>+COUNTIF('8 MAPA RIESGOS'!$L$9:$L$28,G16)</f>
        <v>4</v>
      </c>
      <c r="E16" s="150">
        <f t="shared" si="1"/>
        <v>1</v>
      </c>
      <c r="G16" s="112" t="s">
        <v>5</v>
      </c>
    </row>
    <row r="17" spans="1:7" x14ac:dyDescent="0.25">
      <c r="A17" s="148" t="s">
        <v>29</v>
      </c>
      <c r="B17" s="149">
        <f>+COUNTIF('8 MAPA RIESGOS'!$G$9:$G$28,G17)</f>
        <v>0</v>
      </c>
      <c r="C17" s="150">
        <f t="shared" si="0"/>
        <v>0</v>
      </c>
      <c r="D17" s="149">
        <f>+COUNTIF('8 MAPA RIESGOS'!$L$9:$L$28,G17)</f>
        <v>0</v>
      </c>
      <c r="E17" s="150">
        <f t="shared" si="1"/>
        <v>0</v>
      </c>
      <c r="G17" s="116" t="s">
        <v>86</v>
      </c>
    </row>
    <row r="18" spans="1:7" x14ac:dyDescent="0.25">
      <c r="A18" s="148" t="s">
        <v>30</v>
      </c>
      <c r="B18" s="149">
        <f>+SUM(B14:B17)</f>
        <v>4</v>
      </c>
      <c r="C18" s="150">
        <f t="shared" si="0"/>
        <v>1</v>
      </c>
      <c r="D18" s="149">
        <f>+SUM(D14:D17)</f>
        <v>4</v>
      </c>
      <c r="E18" s="150">
        <f t="shared" si="1"/>
        <v>1</v>
      </c>
    </row>
    <row r="20" spans="1:7" s="151" customFormat="1" x14ac:dyDescent="0.25">
      <c r="B20" s="152" t="s">
        <v>31</v>
      </c>
      <c r="D20" s="152" t="s">
        <v>32</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6">
        <f>+'2 CONTEXTO E IDENTIFICACIÓN'!D1</f>
        <v>0</v>
      </c>
    </row>
    <row r="2" spans="1:4" ht="36.75" customHeight="1" x14ac:dyDescent="0.25">
      <c r="A2" s="496"/>
      <c r="B2" s="410"/>
      <c r="C2" s="50" t="str">
        <f>+'2 CONTEXTO E IDENTIFICACIÓN'!C2</f>
        <v>VERSIÓN:</v>
      </c>
      <c r="D2" s="166">
        <f>+'2 CONTEXTO E IDENTIFICACIÓN'!D2</f>
        <v>0</v>
      </c>
    </row>
    <row r="3" spans="1:4" s="233" customFormat="1" x14ac:dyDescent="0.25">
      <c r="A3" s="320" t="s">
        <v>12</v>
      </c>
      <c r="B3" s="498" t="s">
        <v>48</v>
      </c>
      <c r="C3" s="498"/>
      <c r="D3" s="498"/>
    </row>
    <row r="4" spans="1:4" ht="69.75" customHeight="1" x14ac:dyDescent="0.25">
      <c r="A4" s="321"/>
      <c r="B4" s="499"/>
      <c r="C4" s="499"/>
      <c r="D4" s="499"/>
    </row>
    <row r="5" spans="1:4" s="234" customFormat="1" ht="91.5" customHeight="1" x14ac:dyDescent="0.25">
      <c r="A5" s="321"/>
      <c r="B5" s="499"/>
      <c r="C5" s="499"/>
      <c r="D5" s="499"/>
    </row>
    <row r="6" spans="1:4" x14ac:dyDescent="0.25">
      <c r="A6" s="322"/>
      <c r="B6" s="497"/>
      <c r="C6" s="497"/>
      <c r="D6" s="497"/>
    </row>
    <row r="7" spans="1:4" x14ac:dyDescent="0.25">
      <c r="A7" s="322"/>
      <c r="B7" s="497"/>
      <c r="C7" s="497"/>
      <c r="D7" s="497"/>
    </row>
    <row r="8" spans="1:4" x14ac:dyDescent="0.25">
      <c r="A8" s="322"/>
      <c r="B8" s="500"/>
      <c r="C8" s="500"/>
      <c r="D8" s="500"/>
    </row>
    <row r="9" spans="1:4" x14ac:dyDescent="0.25">
      <c r="A9" s="322"/>
      <c r="B9" s="497"/>
      <c r="C9" s="497"/>
      <c r="D9" s="497"/>
    </row>
    <row r="10" spans="1:4" x14ac:dyDescent="0.25">
      <c r="A10" s="323"/>
      <c r="B10" s="235"/>
      <c r="C10" s="235"/>
      <c r="D10" s="235"/>
    </row>
    <row r="11" spans="1:4" x14ac:dyDescent="0.25">
      <c r="A11" s="323"/>
      <c r="B11" s="235"/>
      <c r="C11" s="235"/>
      <c r="D11" s="235"/>
    </row>
    <row r="12" spans="1:4" x14ac:dyDescent="0.25">
      <c r="A12" s="323"/>
      <c r="B12" s="235"/>
      <c r="C12" s="235"/>
      <c r="D12" s="235"/>
    </row>
    <row r="13" spans="1:4" x14ac:dyDescent="0.25">
      <c r="A13" s="323"/>
      <c r="B13" s="235"/>
      <c r="C13" s="235"/>
      <c r="D13" s="235"/>
    </row>
    <row r="14" spans="1:4" x14ac:dyDescent="0.25">
      <c r="A14" s="323"/>
      <c r="B14" s="235"/>
      <c r="C14" s="235"/>
      <c r="D14" s="235"/>
    </row>
    <row r="15" spans="1:4" x14ac:dyDescent="0.25">
      <c r="A15" s="323"/>
      <c r="B15" s="235"/>
      <c r="C15" s="235"/>
      <c r="D15" s="235"/>
    </row>
    <row r="16" spans="1:4" x14ac:dyDescent="0.25">
      <c r="A16" s="323"/>
      <c r="B16" s="235"/>
      <c r="C16" s="235"/>
      <c r="D16" s="235"/>
    </row>
    <row r="17" spans="1:4" x14ac:dyDescent="0.25">
      <c r="A17" s="323"/>
      <c r="B17" s="235"/>
      <c r="C17" s="235"/>
      <c r="D17" s="235"/>
    </row>
    <row r="18" spans="1:4" x14ac:dyDescent="0.25">
      <c r="A18" s="323"/>
      <c r="B18" s="235"/>
      <c r="C18" s="235"/>
      <c r="D18" s="235"/>
    </row>
    <row r="19" spans="1:4" x14ac:dyDescent="0.25">
      <c r="A19" s="323"/>
      <c r="B19" s="235"/>
      <c r="C19" s="235"/>
      <c r="D19" s="235"/>
    </row>
    <row r="20" spans="1:4" x14ac:dyDescent="0.25">
      <c r="A20" s="323"/>
      <c r="B20" s="235"/>
      <c r="C20" s="235"/>
      <c r="D20" s="235"/>
    </row>
    <row r="21" spans="1:4" x14ac:dyDescent="0.25">
      <c r="A21" s="323"/>
      <c r="B21" s="235"/>
      <c r="C21" s="235"/>
      <c r="D21" s="235"/>
    </row>
    <row r="22" spans="1:4" x14ac:dyDescent="0.25">
      <c r="A22" s="323"/>
      <c r="B22" s="235"/>
      <c r="C22" s="235"/>
      <c r="D22" s="235"/>
    </row>
    <row r="23" spans="1:4" x14ac:dyDescent="0.25">
      <c r="A23" s="323"/>
      <c r="B23" s="235"/>
      <c r="C23" s="235"/>
      <c r="D23" s="235"/>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2023-09-19T22:12:57Z</dcterms:modified>
</cp:coreProperties>
</file>