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6DD962C0-9112-4395-A622-BE58DE6AFCB6}"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T84" i="9" s="1"/>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K53" i="9"/>
  <c r="R53" i="9"/>
  <c r="I53" i="9"/>
  <c r="N52" i="9"/>
  <c r="L52" i="9"/>
  <c r="K52" i="9"/>
  <c r="R52" i="9" s="1"/>
  <c r="I52" i="9"/>
  <c r="N51" i="9"/>
  <c r="L51" i="9"/>
  <c r="K51" i="9"/>
  <c r="R51" i="9"/>
  <c r="I51" i="9"/>
  <c r="N50" i="9"/>
  <c r="L50" i="9"/>
  <c r="K50" i="9"/>
  <c r="R50" i="9" s="1"/>
  <c r="I50" i="9"/>
  <c r="N49" i="9"/>
  <c r="L49" i="9"/>
  <c r="K49" i="9"/>
  <c r="R49" i="9"/>
  <c r="I49" i="9"/>
  <c r="N48" i="9"/>
  <c r="L48" i="9"/>
  <c r="K48" i="9"/>
  <c r="I48" i="9"/>
  <c r="N47" i="9"/>
  <c r="L47" i="9"/>
  <c r="K47" i="9"/>
  <c r="R47" i="9"/>
  <c r="I47" i="9"/>
  <c r="N46" i="9"/>
  <c r="L46" i="9"/>
  <c r="K46" i="9"/>
  <c r="R46" i="9" s="1"/>
  <c r="I46" i="9"/>
  <c r="N45" i="9"/>
  <c r="L45" i="9"/>
  <c r="K45" i="9"/>
  <c r="R45" i="9"/>
  <c r="I45" i="9"/>
  <c r="N44" i="9"/>
  <c r="L44" i="9"/>
  <c r="K44" i="9"/>
  <c r="R44" i="9" s="1"/>
  <c r="I44" i="9"/>
  <c r="N43" i="9"/>
  <c r="L43" i="9"/>
  <c r="K43" i="9"/>
  <c r="R43" i="9"/>
  <c r="I43" i="9"/>
  <c r="N42" i="9"/>
  <c r="L42" i="9"/>
  <c r="K42" i="9"/>
  <c r="R42" i="9" s="1"/>
  <c r="I42" i="9"/>
  <c r="N41" i="9"/>
  <c r="R41" i="9" s="1"/>
  <c r="L41" i="9"/>
  <c r="K41" i="9"/>
  <c r="I41" i="9"/>
  <c r="N40" i="9"/>
  <c r="L40" i="9"/>
  <c r="K40" i="9"/>
  <c r="I40" i="9"/>
  <c r="N39" i="9"/>
  <c r="L39" i="9"/>
  <c r="K39" i="9"/>
  <c r="R39" i="9"/>
  <c r="I39" i="9"/>
  <c r="N38" i="9"/>
  <c r="L38" i="9"/>
  <c r="K38" i="9"/>
  <c r="I38" i="9"/>
  <c r="N37" i="9"/>
  <c r="L37" i="9"/>
  <c r="K37" i="9"/>
  <c r="R37" i="9"/>
  <c r="I37" i="9"/>
  <c r="N36" i="9"/>
  <c r="L36" i="9"/>
  <c r="K36" i="9"/>
  <c r="R36" i="9" s="1"/>
  <c r="I36" i="9"/>
  <c r="N35" i="9"/>
  <c r="L35" i="9"/>
  <c r="K35" i="9"/>
  <c r="R35" i="9" s="1"/>
  <c r="I35" i="9"/>
  <c r="N34" i="9"/>
  <c r="L34" i="9"/>
  <c r="K34" i="9"/>
  <c r="R34" i="9"/>
  <c r="I34" i="9"/>
  <c r="N33" i="9"/>
  <c r="L33" i="9"/>
  <c r="K33" i="9"/>
  <c r="R33" i="9" s="1"/>
  <c r="I33" i="9"/>
  <c r="N32" i="9"/>
  <c r="L32" i="9"/>
  <c r="K32" i="9"/>
  <c r="I32" i="9"/>
  <c r="N31" i="9"/>
  <c r="L31" i="9"/>
  <c r="K31" i="9"/>
  <c r="R31" i="9"/>
  <c r="I31" i="9"/>
  <c r="N30" i="9"/>
  <c r="L30" i="9"/>
  <c r="K30" i="9"/>
  <c r="R30" i="9" s="1"/>
  <c r="I30" i="9"/>
  <c r="N29" i="9"/>
  <c r="L29" i="9"/>
  <c r="K29" i="9"/>
  <c r="R29" i="9"/>
  <c r="I29" i="9"/>
  <c r="N28" i="9"/>
  <c r="L28" i="9"/>
  <c r="K28" i="9"/>
  <c r="I28" i="9"/>
  <c r="N27" i="9"/>
  <c r="L27" i="9"/>
  <c r="K27" i="9"/>
  <c r="I27" i="9"/>
  <c r="N26" i="9"/>
  <c r="L26" i="9"/>
  <c r="K26" i="9"/>
  <c r="R26" i="9"/>
  <c r="I26" i="9"/>
  <c r="N25" i="9"/>
  <c r="L25" i="9"/>
  <c r="K25" i="9"/>
  <c r="R25" i="9" s="1"/>
  <c r="I25" i="9"/>
  <c r="N24" i="9"/>
  <c r="L24" i="9"/>
  <c r="K24" i="9"/>
  <c r="R24" i="9" s="1"/>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c r="H12" i="30"/>
  <c r="I12" i="30"/>
  <c r="H13" i="30"/>
  <c r="I13" i="30"/>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M13" i="15" s="1"/>
  <c r="H14" i="15"/>
  <c r="H15" i="15"/>
  <c r="M15" i="15" s="1"/>
  <c r="H16" i="15"/>
  <c r="H17" i="15"/>
  <c r="H18" i="15"/>
  <c r="H19" i="15"/>
  <c r="M19" i="15" s="1"/>
  <c r="H20" i="15"/>
  <c r="H21" i="15"/>
  <c r="M21" i="15" s="1"/>
  <c r="H22" i="15"/>
  <c r="H23" i="15"/>
  <c r="M23" i="15" s="1"/>
  <c r="H24" i="15"/>
  <c r="H25" i="15"/>
  <c r="H26" i="15"/>
  <c r="H27" i="15"/>
  <c r="M27" i="15" s="1"/>
  <c r="H28" i="15"/>
  <c r="L9" i="15"/>
  <c r="K10" i="15"/>
  <c r="L10" i="15"/>
  <c r="K11" i="15"/>
  <c r="L11" i="15"/>
  <c r="K12" i="15"/>
  <c r="L12" i="15"/>
  <c r="K13" i="15"/>
  <c r="L13" i="15"/>
  <c r="K14" i="15"/>
  <c r="L14" i="15"/>
  <c r="K15" i="15"/>
  <c r="L15" i="15"/>
  <c r="K16" i="15"/>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D10" i="15"/>
  <c r="D11" i="15"/>
  <c r="D12" i="15"/>
  <c r="E12" i="15" s="1"/>
  <c r="D13" i="15"/>
  <c r="E13" i="15" s="1"/>
  <c r="D14" i="15"/>
  <c r="E14" i="15" s="1"/>
  <c r="D15" i="15"/>
  <c r="D16" i="15"/>
  <c r="D17" i="15"/>
  <c r="D18" i="15"/>
  <c r="D19" i="15"/>
  <c r="D20" i="15"/>
  <c r="D21" i="15"/>
  <c r="D22" i="15"/>
  <c r="D23" i="15"/>
  <c r="D24" i="15"/>
  <c r="D25" i="15"/>
  <c r="E25" i="15" s="1"/>
  <c r="C72" i="9" s="1"/>
  <c r="D26" i="15"/>
  <c r="D27" i="15"/>
  <c r="D28" i="15"/>
  <c r="E28" i="15" s="1"/>
  <c r="C84" i="9" s="1"/>
  <c r="E21" i="15"/>
  <c r="E17" i="15"/>
  <c r="C40" i="9" s="1"/>
  <c r="E24" i="15"/>
  <c r="C24" i="36" s="1"/>
  <c r="E20" i="15"/>
  <c r="E16" i="15"/>
  <c r="C36" i="9" s="1"/>
  <c r="E26" i="15"/>
  <c r="C76" i="9"/>
  <c r="E22" i="15"/>
  <c r="E18" i="15"/>
  <c r="C44" i="9"/>
  <c r="S44" i="9" s="1"/>
  <c r="S45" i="9"/>
  <c r="S46" i="9" s="1"/>
  <c r="S47" i="9" s="1"/>
  <c r="U44" i="9" s="1"/>
  <c r="E10" i="15"/>
  <c r="C12" i="9" s="1"/>
  <c r="S12" i="9" s="1"/>
  <c r="M17" i="15"/>
  <c r="M25" i="15"/>
  <c r="M28" i="15"/>
  <c r="M24" i="15"/>
  <c r="D68" i="9" s="1"/>
  <c r="T68" i="9" s="1"/>
  <c r="M20" i="15"/>
  <c r="M16" i="15"/>
  <c r="M26" i="15"/>
  <c r="M18" i="15"/>
  <c r="D18" i="36" s="1"/>
  <c r="M22" i="15"/>
  <c r="E10" i="30"/>
  <c r="B12" i="9" s="1"/>
  <c r="E11" i="30"/>
  <c r="B16" i="9" s="1"/>
  <c r="E12" i="30"/>
  <c r="B20" i="9" s="1"/>
  <c r="E13" i="30"/>
  <c r="B24" i="9" s="1"/>
  <c r="E14" i="30"/>
  <c r="B28" i="9" s="1"/>
  <c r="E15" i="30"/>
  <c r="B32" i="9" s="1"/>
  <c r="E16" i="30"/>
  <c r="B36" i="9" s="1"/>
  <c r="E17" i="30"/>
  <c r="B40" i="9" s="1"/>
  <c r="E18" i="30"/>
  <c r="E19" i="30"/>
  <c r="E20" i="30"/>
  <c r="E21" i="30"/>
  <c r="E22" i="30"/>
  <c r="E23" i="30"/>
  <c r="E24" i="30"/>
  <c r="E25" i="30"/>
  <c r="E26" i="30"/>
  <c r="E27" i="30"/>
  <c r="E28" i="30"/>
  <c r="E9" i="30"/>
  <c r="B9" i="15" s="1"/>
  <c r="D24" i="36"/>
  <c r="C68" i="9"/>
  <c r="S68" i="9" s="1"/>
  <c r="S69" i="9" s="1"/>
  <c r="S70" i="9" s="1"/>
  <c r="S71" i="9" s="1"/>
  <c r="S72" i="9"/>
  <c r="D26" i="36"/>
  <c r="D76" i="9"/>
  <c r="D22" i="36"/>
  <c r="D60" i="9"/>
  <c r="T60" i="9"/>
  <c r="D56" i="9"/>
  <c r="T56" i="9" s="1"/>
  <c r="D20" i="36"/>
  <c r="D52" i="9"/>
  <c r="T52" i="9"/>
  <c r="C20" i="36"/>
  <c r="C52" i="9"/>
  <c r="S52" i="9"/>
  <c r="D28" i="36"/>
  <c r="D84" i="9"/>
  <c r="C28" i="36"/>
  <c r="C18" i="36"/>
  <c r="C26" i="36"/>
  <c r="N22" i="15"/>
  <c r="D22" i="31"/>
  <c r="F22" i="36" s="1"/>
  <c r="N28" i="15"/>
  <c r="D28" i="31" s="1"/>
  <c r="F28" i="36" s="1"/>
  <c r="N26" i="15"/>
  <c r="D26" i="31" s="1"/>
  <c r="N20" i="15"/>
  <c r="D20" i="31"/>
  <c r="F20" i="36" s="1"/>
  <c r="D2" i="33"/>
  <c r="D1" i="33"/>
  <c r="D2" i="36"/>
  <c r="D1" i="36"/>
  <c r="D2" i="35"/>
  <c r="D1" i="35"/>
  <c r="D2" i="9"/>
  <c r="D1" i="9"/>
  <c r="D2" i="31"/>
  <c r="D1" i="31"/>
  <c r="D2" i="15"/>
  <c r="D2" i="20"/>
  <c r="D1" i="20"/>
  <c r="A28" i="36"/>
  <c r="A27" i="36"/>
  <c r="B26" i="36"/>
  <c r="A26" i="36"/>
  <c r="A25" i="36"/>
  <c r="A24" i="36"/>
  <c r="A23" i="36"/>
  <c r="B22" i="36"/>
  <c r="A22" i="36"/>
  <c r="A21" i="36"/>
  <c r="A20" i="36"/>
  <c r="A19" i="36"/>
  <c r="B18" i="36"/>
  <c r="A18" i="36"/>
  <c r="B17" i="36"/>
  <c r="A17" i="36"/>
  <c r="A16" i="36"/>
  <c r="B15" i="36"/>
  <c r="A15" i="36"/>
  <c r="A14" i="36"/>
  <c r="B13" i="36"/>
  <c r="A13" i="36"/>
  <c r="A12" i="36"/>
  <c r="A11" i="36"/>
  <c r="A10" i="36"/>
  <c r="A9" i="36"/>
  <c r="A28" i="35"/>
  <c r="B27" i="35"/>
  <c r="A27" i="35"/>
  <c r="A26" i="35"/>
  <c r="B25" i="35"/>
  <c r="A25" i="35"/>
  <c r="A24" i="35"/>
  <c r="B23" i="35"/>
  <c r="A23" i="35"/>
  <c r="A22" i="35"/>
  <c r="B21" i="35"/>
  <c r="A21" i="35"/>
  <c r="A20" i="35"/>
  <c r="B19" i="35"/>
  <c r="A19" i="35"/>
  <c r="A18" i="35"/>
  <c r="B17" i="35"/>
  <c r="A17" i="35"/>
  <c r="A16" i="35"/>
  <c r="B15" i="35"/>
  <c r="A15" i="35"/>
  <c r="A14" i="35"/>
  <c r="B13" i="35"/>
  <c r="A13" i="35"/>
  <c r="A12" i="35"/>
  <c r="A11" i="35"/>
  <c r="A10" i="35"/>
  <c r="A9" i="35"/>
  <c r="N8" i="9"/>
  <c r="N9" i="9"/>
  <c r="N11" i="9"/>
  <c r="A8" i="9"/>
  <c r="K9" i="9"/>
  <c r="K11" i="9"/>
  <c r="K8" i="9"/>
  <c r="R11" i="9"/>
  <c r="F26" i="36"/>
  <c r="F10" i="15"/>
  <c r="C10" i="31" s="1"/>
  <c r="F12" i="15"/>
  <c r="C12" i="31" s="1"/>
  <c r="F16" i="15"/>
  <c r="C16" i="31" s="1"/>
  <c r="E16" i="36" s="1"/>
  <c r="F17" i="15"/>
  <c r="C17" i="31" s="1"/>
  <c r="F18" i="15"/>
  <c r="C18" i="31"/>
  <c r="E18" i="36" s="1"/>
  <c r="F20" i="15"/>
  <c r="F21" i="15"/>
  <c r="C21" i="31" s="1"/>
  <c r="F22" i="15"/>
  <c r="C22" i="31" s="1"/>
  <c r="E22" i="36" s="1"/>
  <c r="F24" i="15"/>
  <c r="C24" i="31" s="1"/>
  <c r="E24" i="36" s="1"/>
  <c r="F25" i="15"/>
  <c r="C25" i="31" s="1"/>
  <c r="E25" i="31" s="1"/>
  <c r="G25" i="36" s="1"/>
  <c r="F26" i="15"/>
  <c r="C26" i="31" s="1"/>
  <c r="F28" i="15"/>
  <c r="C28" i="31" s="1"/>
  <c r="E28" i="36" s="1"/>
  <c r="C20" i="31"/>
  <c r="E20" i="31" s="1"/>
  <c r="E25" i="36"/>
  <c r="E24" i="31"/>
  <c r="G24" i="36" s="1"/>
  <c r="A10" i="31"/>
  <c r="G20" i="36"/>
  <c r="H18" i="36"/>
  <c r="J18" i="36" s="1"/>
  <c r="L18" i="36" s="1"/>
  <c r="N18" i="36" s="1"/>
  <c r="M18" i="36" s="1"/>
  <c r="P18" i="36" s="1"/>
  <c r="C18" i="35"/>
  <c r="E18" i="35" s="1"/>
  <c r="G18" i="35"/>
  <c r="B13" i="15"/>
  <c r="A11" i="31"/>
  <c r="A9" i="31"/>
  <c r="B11" i="31"/>
  <c r="A12" i="31"/>
  <c r="A13" i="31"/>
  <c r="B13" i="31"/>
  <c r="A14" i="31"/>
  <c r="A15" i="31"/>
  <c r="B15" i="31"/>
  <c r="A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A16" i="15"/>
  <c r="B15" i="15"/>
  <c r="A15" i="15"/>
  <c r="A14" i="15"/>
  <c r="A13" i="15"/>
  <c r="A12" i="15"/>
  <c r="A11" i="15"/>
  <c r="A10" i="15"/>
  <c r="A9" i="15"/>
  <c r="D32" i="9" l="1"/>
  <c r="T32" i="9" s="1"/>
  <c r="T33" i="9" s="1"/>
  <c r="T34" i="9" s="1"/>
  <c r="T35" i="9" s="1"/>
  <c r="N15" i="15"/>
  <c r="D15" i="31" s="1"/>
  <c r="F15" i="36" s="1"/>
  <c r="D15" i="36"/>
  <c r="U68" i="9"/>
  <c r="H24" i="36"/>
  <c r="J24" i="36" s="1"/>
  <c r="L24" i="36" s="1"/>
  <c r="N24" i="36" s="1"/>
  <c r="M24" i="36" s="1"/>
  <c r="P24" i="36" s="1"/>
  <c r="C24" i="35"/>
  <c r="E24" i="35" s="1"/>
  <c r="G24" i="35" s="1"/>
  <c r="E26" i="31"/>
  <c r="G26" i="36" s="1"/>
  <c r="E26" i="36"/>
  <c r="E23" i="15"/>
  <c r="F23" i="15"/>
  <c r="C23" i="31" s="1"/>
  <c r="E11" i="15"/>
  <c r="F11" i="15"/>
  <c r="C11" i="31" s="1"/>
  <c r="E11" i="36" s="1"/>
  <c r="D23" i="36"/>
  <c r="D64" i="9"/>
  <c r="T64" i="9" s="1"/>
  <c r="S73" i="9"/>
  <c r="T73" i="9"/>
  <c r="T80" i="9"/>
  <c r="B28" i="15"/>
  <c r="B28" i="35"/>
  <c r="B84" i="9"/>
  <c r="B28" i="36"/>
  <c r="B68" i="9"/>
  <c r="B24" i="35"/>
  <c r="B24" i="36"/>
  <c r="B52" i="9"/>
  <c r="B20" i="35"/>
  <c r="B20" i="36"/>
  <c r="E21" i="31"/>
  <c r="G21" i="36" s="1"/>
  <c r="E21" i="36"/>
  <c r="D25" i="36"/>
  <c r="D72" i="9"/>
  <c r="T72" i="9" s="1"/>
  <c r="N25" i="15"/>
  <c r="D25" i="31" s="1"/>
  <c r="F25" i="36" s="1"/>
  <c r="E19" i="15"/>
  <c r="F19" i="15"/>
  <c r="C19" i="31" s="1"/>
  <c r="E15" i="15"/>
  <c r="F15" i="15"/>
  <c r="C15" i="31" s="1"/>
  <c r="D27" i="36"/>
  <c r="N27" i="15"/>
  <c r="D27" i="31" s="1"/>
  <c r="F27" i="36" s="1"/>
  <c r="D80" i="9"/>
  <c r="D19" i="36"/>
  <c r="D48" i="9"/>
  <c r="T48" i="9" s="1"/>
  <c r="T74" i="9"/>
  <c r="T75" i="9" s="1"/>
  <c r="S74" i="9"/>
  <c r="S76" i="9"/>
  <c r="S77" i="9" s="1"/>
  <c r="S78" i="9" s="1"/>
  <c r="S79" i="9" s="1"/>
  <c r="T76" i="9"/>
  <c r="T77" i="9" s="1"/>
  <c r="T78" i="9" s="1"/>
  <c r="T79" i="9" s="1"/>
  <c r="E28" i="31"/>
  <c r="G28" i="36" s="1"/>
  <c r="E22" i="31"/>
  <c r="G22" i="36" s="1"/>
  <c r="D36" i="9"/>
  <c r="T36" i="9" s="1"/>
  <c r="T37" i="9" s="1"/>
  <c r="T38" i="9" s="1"/>
  <c r="T39" i="9" s="1"/>
  <c r="D16" i="36"/>
  <c r="N16" i="15"/>
  <c r="D16" i="31" s="1"/>
  <c r="F16" i="36" s="1"/>
  <c r="E27" i="15"/>
  <c r="F27" i="15"/>
  <c r="C27" i="31" s="1"/>
  <c r="T49" i="9"/>
  <c r="T50" i="9" s="1"/>
  <c r="T51" i="9" s="1"/>
  <c r="T57" i="9"/>
  <c r="T58" i="9" s="1"/>
  <c r="T59" i="9" s="1"/>
  <c r="T65" i="9"/>
  <c r="T66" i="9" s="1"/>
  <c r="T67" i="9" s="1"/>
  <c r="S75" i="9"/>
  <c r="T81" i="9"/>
  <c r="T82" i="9" s="1"/>
  <c r="T83" i="9" s="1"/>
  <c r="N19" i="15"/>
  <c r="D19" i="31" s="1"/>
  <c r="F19" i="36" s="1"/>
  <c r="N23" i="15"/>
  <c r="D23" i="31" s="1"/>
  <c r="F23" i="36" s="1"/>
  <c r="T86" i="9"/>
  <c r="T87" i="9" s="1"/>
  <c r="E18" i="31"/>
  <c r="G18" i="36" s="1"/>
  <c r="E20" i="36"/>
  <c r="N24" i="15"/>
  <c r="D24" i="31" s="1"/>
  <c r="F24" i="36" s="1"/>
  <c r="T85" i="9"/>
  <c r="D44" i="9"/>
  <c r="T44" i="9" s="1"/>
  <c r="T45" i="9" s="1"/>
  <c r="T46" i="9" s="1"/>
  <c r="T47" i="9" s="1"/>
  <c r="B80" i="9"/>
  <c r="B27" i="36"/>
  <c r="B64" i="9"/>
  <c r="B23" i="36"/>
  <c r="B48" i="9"/>
  <c r="B19" i="36"/>
  <c r="D17" i="36"/>
  <c r="D40" i="9"/>
  <c r="T40" i="9" s="1"/>
  <c r="T41" i="9" s="1"/>
  <c r="T42" i="9" s="1"/>
  <c r="T43" i="9" s="1"/>
  <c r="S84" i="9"/>
  <c r="S85" i="9" s="1"/>
  <c r="S86" i="9" s="1"/>
  <c r="S87" i="9" s="1"/>
  <c r="B60" i="9"/>
  <c r="B22" i="35"/>
  <c r="B44" i="9"/>
  <c r="B18" i="35"/>
  <c r="C60" i="9"/>
  <c r="S60" i="9" s="1"/>
  <c r="C22" i="36"/>
  <c r="C56" i="9"/>
  <c r="S56" i="9" s="1"/>
  <c r="S57" i="9" s="1"/>
  <c r="S58" i="9" s="1"/>
  <c r="S59" i="9" s="1"/>
  <c r="C21" i="36"/>
  <c r="E9" i="15"/>
  <c r="C9" i="36" s="1"/>
  <c r="F9" i="15"/>
  <c r="C9" i="31" s="1"/>
  <c r="E9" i="36" s="1"/>
  <c r="D21" i="36"/>
  <c r="N21" i="15"/>
  <c r="D21" i="31" s="1"/>
  <c r="F21" i="36" s="1"/>
  <c r="R27" i="9"/>
  <c r="R38" i="9"/>
  <c r="R48" i="9"/>
  <c r="T53" i="9"/>
  <c r="T54" i="9" s="1"/>
  <c r="T55" i="9" s="1"/>
  <c r="S53" i="9"/>
  <c r="S54" i="9" s="1"/>
  <c r="S55" i="9" s="1"/>
  <c r="R56" i="9"/>
  <c r="S61" i="9"/>
  <c r="S62" i="9" s="1"/>
  <c r="S63" i="9" s="1"/>
  <c r="T61" i="9"/>
  <c r="T62" i="9" s="1"/>
  <c r="T63" i="9" s="1"/>
  <c r="R64" i="9"/>
  <c r="T69" i="9"/>
  <c r="T70" i="9" s="1"/>
  <c r="T71" i="9" s="1"/>
  <c r="R72" i="9"/>
  <c r="B76" i="9"/>
  <c r="B26" i="35"/>
  <c r="N18" i="15"/>
  <c r="D18" i="31" s="1"/>
  <c r="F18" i="36" s="1"/>
  <c r="C25" i="36"/>
  <c r="B72" i="9"/>
  <c r="B25" i="36"/>
  <c r="B56" i="9"/>
  <c r="B21" i="36"/>
  <c r="R8" i="9"/>
  <c r="R32" i="9"/>
  <c r="R28" i="9"/>
  <c r="M9" i="15"/>
  <c r="D9" i="36" s="1"/>
  <c r="R40" i="9"/>
  <c r="S40" i="9" s="1"/>
  <c r="S41" i="9" s="1"/>
  <c r="S42" i="9" s="1"/>
  <c r="S43" i="9" s="1"/>
  <c r="S36" i="9"/>
  <c r="S37" i="9" s="1"/>
  <c r="S38" i="9" s="1"/>
  <c r="S39" i="9" s="1"/>
  <c r="U36" i="9" s="1"/>
  <c r="R9" i="9"/>
  <c r="V40" i="9"/>
  <c r="I17" i="36"/>
  <c r="K17" i="36" s="1"/>
  <c r="D17" i="35"/>
  <c r="F17" i="35" s="1"/>
  <c r="N17" i="15"/>
  <c r="D17" i="31" s="1"/>
  <c r="F17" i="36" s="1"/>
  <c r="E17" i="31"/>
  <c r="G17" i="36" s="1"/>
  <c r="E17" i="36"/>
  <c r="C17" i="36"/>
  <c r="V36" i="9"/>
  <c r="I16" i="36"/>
  <c r="K16" i="36" s="1"/>
  <c r="D16" i="35"/>
  <c r="F16" i="35" s="1"/>
  <c r="H16" i="36"/>
  <c r="J16" i="36" s="1"/>
  <c r="L16" i="36" s="1"/>
  <c r="N16" i="36" s="1"/>
  <c r="M16" i="36" s="1"/>
  <c r="P16" i="36" s="1"/>
  <c r="C16" i="35"/>
  <c r="E16" i="35" s="1"/>
  <c r="G16" i="35" s="1"/>
  <c r="C16" i="36"/>
  <c r="I15" i="36"/>
  <c r="K15" i="36" s="1"/>
  <c r="D15" i="35"/>
  <c r="F15" i="35" s="1"/>
  <c r="V32" i="9"/>
  <c r="E15" i="31"/>
  <c r="G15" i="36" s="1"/>
  <c r="E15" i="36"/>
  <c r="C15" i="36"/>
  <c r="C32" i="9"/>
  <c r="S32" i="9" s="1"/>
  <c r="S33" i="9" s="1"/>
  <c r="S34" i="9" s="1"/>
  <c r="S35" i="9" s="1"/>
  <c r="M14" i="15"/>
  <c r="D14" i="36" s="1"/>
  <c r="D28" i="9"/>
  <c r="T28" i="9" s="1"/>
  <c r="T29" i="9" s="1"/>
  <c r="T30" i="9" s="1"/>
  <c r="T31" i="9" s="1"/>
  <c r="N14" i="15"/>
  <c r="D14" i="31" s="1"/>
  <c r="F14" i="36" s="1"/>
  <c r="C14" i="36"/>
  <c r="C28" i="9"/>
  <c r="S28" i="9" s="1"/>
  <c r="S29" i="9" s="1"/>
  <c r="S30" i="9" s="1"/>
  <c r="S31" i="9" s="1"/>
  <c r="F14" i="15"/>
  <c r="C14" i="31" s="1"/>
  <c r="D24" i="9"/>
  <c r="T24" i="9" s="1"/>
  <c r="T25" i="9" s="1"/>
  <c r="T26" i="9" s="1"/>
  <c r="T27" i="9" s="1"/>
  <c r="N13" i="15"/>
  <c r="D13" i="31" s="1"/>
  <c r="F13" i="36" s="1"/>
  <c r="D13" i="36"/>
  <c r="C13" i="36"/>
  <c r="C24" i="9"/>
  <c r="S24" i="9" s="1"/>
  <c r="S25" i="9" s="1"/>
  <c r="S26" i="9" s="1"/>
  <c r="S27" i="9" s="1"/>
  <c r="F13" i="15"/>
  <c r="C13" i="31" s="1"/>
  <c r="M12" i="15"/>
  <c r="N12" i="15" s="1"/>
  <c r="D12" i="31" s="1"/>
  <c r="D12" i="36"/>
  <c r="E12" i="36"/>
  <c r="C20" i="9"/>
  <c r="S20" i="9" s="1"/>
  <c r="S21" i="9" s="1"/>
  <c r="S22" i="9" s="1"/>
  <c r="S23" i="9" s="1"/>
  <c r="C12" i="36"/>
  <c r="M11" i="15"/>
  <c r="D16" i="9" s="1"/>
  <c r="T16" i="9" s="1"/>
  <c r="T17" i="9" s="1"/>
  <c r="T18" i="9" s="1"/>
  <c r="T19" i="9" s="1"/>
  <c r="V16" i="9" s="1"/>
  <c r="M10" i="15"/>
  <c r="D10" i="36" s="1"/>
  <c r="B16" i="15"/>
  <c r="B16" i="31"/>
  <c r="B16" i="36"/>
  <c r="B16" i="35"/>
  <c r="B14" i="35"/>
  <c r="B14" i="36"/>
  <c r="B14" i="15"/>
  <c r="B14" i="31"/>
  <c r="B12" i="31"/>
  <c r="B12" i="36"/>
  <c r="B12" i="15"/>
  <c r="B12" i="35"/>
  <c r="B10" i="31"/>
  <c r="B10" i="35"/>
  <c r="B10" i="36"/>
  <c r="S13" i="9"/>
  <c r="S14" i="9" s="1"/>
  <c r="S15" i="9" s="1"/>
  <c r="U12" i="9" s="1"/>
  <c r="C10" i="36"/>
  <c r="B10" i="15"/>
  <c r="B11" i="15"/>
  <c r="B9" i="31"/>
  <c r="B8" i="9"/>
  <c r="C11" i="36"/>
  <c r="C16" i="9"/>
  <c r="S16" i="9" s="1"/>
  <c r="S17" i="9" s="1"/>
  <c r="S18" i="9" s="1"/>
  <c r="S19" i="9" s="1"/>
  <c r="E10" i="36"/>
  <c r="D8" i="9"/>
  <c r="T8" i="9" s="1"/>
  <c r="T9" i="9" s="1"/>
  <c r="T10" i="9" s="1"/>
  <c r="T11" i="9" s="1"/>
  <c r="N9" i="15"/>
  <c r="D9" i="31" s="1"/>
  <c r="C8" i="9"/>
  <c r="S8" i="9" s="1"/>
  <c r="S9" i="9" s="1"/>
  <c r="S10" i="9" s="1"/>
  <c r="S11" i="9" s="1"/>
  <c r="B9" i="35"/>
  <c r="B9" i="36"/>
  <c r="B11" i="35"/>
  <c r="B11" i="36"/>
  <c r="U76" i="9" l="1"/>
  <c r="C26" i="35"/>
  <c r="E26" i="35" s="1"/>
  <c r="G26" i="35" s="1"/>
  <c r="H26" i="36"/>
  <c r="J26" i="36" s="1"/>
  <c r="L26" i="36" s="1"/>
  <c r="N26" i="36" s="1"/>
  <c r="M26" i="36" s="1"/>
  <c r="P26" i="36" s="1"/>
  <c r="F12" i="36"/>
  <c r="E12" i="31"/>
  <c r="G12" i="36" s="1"/>
  <c r="C17" i="35"/>
  <c r="E17" i="35" s="1"/>
  <c r="G17" i="35" s="1"/>
  <c r="U40" i="9"/>
  <c r="H17" i="36"/>
  <c r="J17" i="36" s="1"/>
  <c r="H28" i="36"/>
  <c r="J28" i="36" s="1"/>
  <c r="L28" i="36" s="1"/>
  <c r="N28" i="36" s="1"/>
  <c r="M28" i="36" s="1"/>
  <c r="P28" i="36" s="1"/>
  <c r="C28" i="35"/>
  <c r="E28" i="35" s="1"/>
  <c r="G28" i="35" s="1"/>
  <c r="U84" i="9"/>
  <c r="V72" i="9"/>
  <c r="D25" i="35"/>
  <c r="F25" i="35" s="1"/>
  <c r="I25" i="36"/>
  <c r="K25" i="36" s="1"/>
  <c r="U56" i="9"/>
  <c r="C21" i="35"/>
  <c r="E21" i="35" s="1"/>
  <c r="G21" i="35" s="1"/>
  <c r="H21" i="36"/>
  <c r="J21" i="36" s="1"/>
  <c r="L21" i="36" s="1"/>
  <c r="N21" i="36" s="1"/>
  <c r="M21" i="36" s="1"/>
  <c r="P21" i="36" s="1"/>
  <c r="V80" i="9"/>
  <c r="I27" i="36"/>
  <c r="K27" i="36" s="1"/>
  <c r="D27" i="35"/>
  <c r="F27" i="35" s="1"/>
  <c r="I26" i="36"/>
  <c r="K26" i="36" s="1"/>
  <c r="D26" i="35"/>
  <c r="F26" i="35" s="1"/>
  <c r="V76" i="9"/>
  <c r="V60" i="9"/>
  <c r="I22" i="36"/>
  <c r="K22" i="36" s="1"/>
  <c r="D22" i="35"/>
  <c r="F22" i="35" s="1"/>
  <c r="V84" i="9"/>
  <c r="D28" i="35"/>
  <c r="F28" i="35" s="1"/>
  <c r="I28" i="36"/>
  <c r="K28" i="36" s="1"/>
  <c r="V48" i="9"/>
  <c r="I19" i="36"/>
  <c r="K19" i="36" s="1"/>
  <c r="D19" i="35"/>
  <c r="F19" i="35" s="1"/>
  <c r="E16" i="31"/>
  <c r="G16" i="36" s="1"/>
  <c r="U60" i="9"/>
  <c r="C22" i="35"/>
  <c r="E22" i="35" s="1"/>
  <c r="G22" i="35" s="1"/>
  <c r="H22" i="36"/>
  <c r="J22" i="36" s="1"/>
  <c r="L22" i="36" s="1"/>
  <c r="N22" i="36" s="1"/>
  <c r="M22" i="36" s="1"/>
  <c r="P22" i="36" s="1"/>
  <c r="V44" i="9"/>
  <c r="I18" i="36"/>
  <c r="K18" i="36" s="1"/>
  <c r="D18" i="35"/>
  <c r="F18" i="35" s="1"/>
  <c r="C48" i="9"/>
  <c r="S48" i="9" s="1"/>
  <c r="S49" i="9" s="1"/>
  <c r="S50" i="9" s="1"/>
  <c r="S51" i="9" s="1"/>
  <c r="C19" i="36"/>
  <c r="V64" i="9"/>
  <c r="I23" i="36"/>
  <c r="K23" i="36" s="1"/>
  <c r="D23" i="35"/>
  <c r="F23" i="35" s="1"/>
  <c r="E19" i="31"/>
  <c r="G19" i="36" s="1"/>
  <c r="E19" i="36"/>
  <c r="N10" i="15"/>
  <c r="D10" i="31" s="1"/>
  <c r="D12" i="9"/>
  <c r="T12" i="9" s="1"/>
  <c r="T13" i="9" s="1"/>
  <c r="T14" i="9" s="1"/>
  <c r="T15" i="9" s="1"/>
  <c r="V12" i="9" s="1"/>
  <c r="D11" i="36"/>
  <c r="D20" i="9"/>
  <c r="T20" i="9" s="1"/>
  <c r="T21" i="9" s="1"/>
  <c r="T22" i="9" s="1"/>
  <c r="T23" i="9" s="1"/>
  <c r="V20" i="9" s="1"/>
  <c r="V68" i="9"/>
  <c r="D24" i="35"/>
  <c r="F24" i="35" s="1"/>
  <c r="I24" i="36"/>
  <c r="K24" i="36" s="1"/>
  <c r="V56" i="9"/>
  <c r="D21" i="35"/>
  <c r="F21" i="35" s="1"/>
  <c r="I21" i="36"/>
  <c r="K21" i="36" s="1"/>
  <c r="E27" i="36"/>
  <c r="E27" i="31"/>
  <c r="G27" i="36" s="1"/>
  <c r="E23" i="36"/>
  <c r="E23" i="31"/>
  <c r="G23" i="36" s="1"/>
  <c r="D20" i="35"/>
  <c r="F20" i="35" s="1"/>
  <c r="V52" i="9"/>
  <c r="I20" i="36"/>
  <c r="K20" i="36" s="1"/>
  <c r="N11" i="15"/>
  <c r="D11" i="31" s="1"/>
  <c r="F11" i="36" s="1"/>
  <c r="C20" i="35"/>
  <c r="E20" i="35" s="1"/>
  <c r="G20" i="35" s="1"/>
  <c r="H20" i="36"/>
  <c r="J20" i="36" s="1"/>
  <c r="L20" i="36" s="1"/>
  <c r="N20" i="36" s="1"/>
  <c r="M20" i="36" s="1"/>
  <c r="P20" i="36" s="1"/>
  <c r="U52" i="9"/>
  <c r="H25" i="36"/>
  <c r="J25" i="36" s="1"/>
  <c r="L25" i="36" s="1"/>
  <c r="N25" i="36" s="1"/>
  <c r="M25" i="36" s="1"/>
  <c r="P25" i="36" s="1"/>
  <c r="C25" i="35"/>
  <c r="E25" i="35" s="1"/>
  <c r="G25" i="35" s="1"/>
  <c r="U72" i="9"/>
  <c r="C80" i="9"/>
  <c r="S80" i="9" s="1"/>
  <c r="S81" i="9" s="1"/>
  <c r="S82" i="9" s="1"/>
  <c r="S83" i="9" s="1"/>
  <c r="C27" i="36"/>
  <c r="C23" i="36"/>
  <c r="C64" i="9"/>
  <c r="S64" i="9" s="1"/>
  <c r="S65" i="9" s="1"/>
  <c r="S66" i="9" s="1"/>
  <c r="S67" i="9" s="1"/>
  <c r="L17" i="36"/>
  <c r="N17" i="36" s="1"/>
  <c r="M17" i="36" s="1"/>
  <c r="P17" i="36" s="1"/>
  <c r="U32" i="9"/>
  <c r="H15" i="36"/>
  <c r="J15" i="36" s="1"/>
  <c r="L15" i="36" s="1"/>
  <c r="N15" i="36" s="1"/>
  <c r="M15" i="36" s="1"/>
  <c r="P15" i="36" s="1"/>
  <c r="C15" i="35"/>
  <c r="E15" i="35" s="1"/>
  <c r="G15" i="35" s="1"/>
  <c r="V28" i="9"/>
  <c r="I14" i="36"/>
  <c r="K14" i="36" s="1"/>
  <c r="D14" i="35"/>
  <c r="F14" i="35" s="1"/>
  <c r="U28" i="9"/>
  <c r="H14" i="36"/>
  <c r="J14" i="36" s="1"/>
  <c r="C14" i="35"/>
  <c r="E14" i="35" s="1"/>
  <c r="E14" i="31"/>
  <c r="G14" i="36" s="1"/>
  <c r="E14" i="36"/>
  <c r="V24" i="9"/>
  <c r="I13" i="36"/>
  <c r="K13" i="36" s="1"/>
  <c r="D13" i="35"/>
  <c r="F13" i="35" s="1"/>
  <c r="E13" i="36"/>
  <c r="E13" i="31"/>
  <c r="G13" i="36" s="1"/>
  <c r="U24" i="9"/>
  <c r="H13" i="36"/>
  <c r="J13" i="36" s="1"/>
  <c r="C13" i="35"/>
  <c r="E13" i="35" s="1"/>
  <c r="I12" i="36"/>
  <c r="K12" i="36" s="1"/>
  <c r="D12" i="35"/>
  <c r="F12" i="35" s="1"/>
  <c r="U20" i="9"/>
  <c r="H12" i="36"/>
  <c r="J12" i="36" s="1"/>
  <c r="C12" i="35"/>
  <c r="E12" i="35" s="1"/>
  <c r="D11" i="35"/>
  <c r="F11" i="35" s="1"/>
  <c r="H10" i="36"/>
  <c r="J10" i="36" s="1"/>
  <c r="C10" i="35"/>
  <c r="E10" i="35" s="1"/>
  <c r="K12" i="31"/>
  <c r="E13" i="37" s="1"/>
  <c r="I10" i="36"/>
  <c r="K10" i="36" s="1"/>
  <c r="D10" i="35"/>
  <c r="F10" i="35" s="1"/>
  <c r="I11" i="36"/>
  <c r="K11" i="36" s="1"/>
  <c r="K9" i="31"/>
  <c r="E10" i="37" s="1"/>
  <c r="U16" i="9"/>
  <c r="H11" i="36"/>
  <c r="J11" i="36" s="1"/>
  <c r="L11" i="36" s="1"/>
  <c r="N11" i="36" s="1"/>
  <c r="M11" i="36" s="1"/>
  <c r="P11" i="36" s="1"/>
  <c r="C11" i="35"/>
  <c r="E11" i="35" s="1"/>
  <c r="G11" i="35" s="1"/>
  <c r="M9" i="31"/>
  <c r="G10" i="37" s="1"/>
  <c r="M13" i="31"/>
  <c r="G14" i="37" s="1"/>
  <c r="I12" i="31"/>
  <c r="C13" i="37" s="1"/>
  <c r="J9" i="31"/>
  <c r="D10" i="37" s="1"/>
  <c r="F9" i="36"/>
  <c r="L11" i="31"/>
  <c r="F12" i="37" s="1"/>
  <c r="K10" i="31"/>
  <c r="E11" i="37" s="1"/>
  <c r="E9" i="31"/>
  <c r="G9" i="36" s="1"/>
  <c r="I13" i="31"/>
  <c r="C14" i="37" s="1"/>
  <c r="I10" i="31"/>
  <c r="C11" i="37" s="1"/>
  <c r="J12" i="31"/>
  <c r="D13" i="37" s="1"/>
  <c r="M11" i="31"/>
  <c r="G12" i="37" s="1"/>
  <c r="V8" i="9"/>
  <c r="D9" i="35"/>
  <c r="C9" i="35"/>
  <c r="U8" i="9"/>
  <c r="G12" i="35" l="1"/>
  <c r="I9" i="31"/>
  <c r="C10" i="37" s="1"/>
  <c r="M12" i="31"/>
  <c r="G13" i="37" s="1"/>
  <c r="L13" i="31"/>
  <c r="F14" i="37" s="1"/>
  <c r="U80" i="9"/>
  <c r="C27" i="35"/>
  <c r="E27" i="35" s="1"/>
  <c r="G27" i="35" s="1"/>
  <c r="H27" i="36"/>
  <c r="J27" i="36" s="1"/>
  <c r="L27" i="36" s="1"/>
  <c r="N27" i="36" s="1"/>
  <c r="M27" i="36" s="1"/>
  <c r="P27" i="36" s="1"/>
  <c r="E11" i="31"/>
  <c r="G11" i="36" s="1"/>
  <c r="C19" i="35"/>
  <c r="E19" i="35" s="1"/>
  <c r="G19" i="35" s="1"/>
  <c r="H19" i="36"/>
  <c r="J19" i="36" s="1"/>
  <c r="L19" i="36" s="1"/>
  <c r="N19" i="36" s="1"/>
  <c r="M19" i="36" s="1"/>
  <c r="P19" i="36" s="1"/>
  <c r="U48" i="9"/>
  <c r="L10" i="31"/>
  <c r="F11" i="37" s="1"/>
  <c r="L12" i="31"/>
  <c r="F13" i="37" s="1"/>
  <c r="I11" i="31"/>
  <c r="C12" i="37" s="1"/>
  <c r="J13" i="31"/>
  <c r="D14" i="37" s="1"/>
  <c r="K13" i="31"/>
  <c r="E14" i="37" s="1"/>
  <c r="L9" i="31"/>
  <c r="F10" i="37" s="1"/>
  <c r="M10" i="31"/>
  <c r="G11" i="37" s="1"/>
  <c r="J10" i="31"/>
  <c r="D11" i="37" s="1"/>
  <c r="J11" i="31"/>
  <c r="D12" i="37" s="1"/>
  <c r="K11" i="31"/>
  <c r="E12" i="37" s="1"/>
  <c r="G13" i="35"/>
  <c r="U64" i="9"/>
  <c r="H23" i="36"/>
  <c r="J23" i="36" s="1"/>
  <c r="L23" i="36" s="1"/>
  <c r="N23" i="36" s="1"/>
  <c r="M23" i="36" s="1"/>
  <c r="P23" i="36" s="1"/>
  <c r="C23" i="35"/>
  <c r="E23" i="35" s="1"/>
  <c r="G23" i="35" s="1"/>
  <c r="F10" i="36"/>
  <c r="E10" i="31"/>
  <c r="G10" i="36" s="1"/>
  <c r="B17" i="33"/>
  <c r="G14" i="35"/>
  <c r="L10" i="36"/>
  <c r="N10" i="36" s="1"/>
  <c r="M10" i="36" s="1"/>
  <c r="P10" i="36" s="1"/>
  <c r="L14" i="36"/>
  <c r="N14" i="36" s="1"/>
  <c r="M14" i="36" s="1"/>
  <c r="P14" i="36" s="1"/>
  <c r="L13" i="36"/>
  <c r="N13" i="36" s="1"/>
  <c r="M13" i="36" s="1"/>
  <c r="P13" i="36" s="1"/>
  <c r="L12" i="36"/>
  <c r="N12" i="36" s="1"/>
  <c r="M12" i="36" s="1"/>
  <c r="P12"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<sst xmlns="http://schemas.openxmlformats.org/spreadsheetml/2006/main" count="884" uniqueCount="348">
  <si>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</si>
  <si>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</si>
  <si>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</si>
  <si>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</si>
  <si>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</si>
  <si>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</si>
  <si>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</si>
  <si>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</si>
  <si>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</si>
  <si>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</si>
  <si>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</si>
  <si>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</si>
  <si>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</si>
  <si>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</si>
  <si>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</si>
  <si>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</si>
  <si>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</si>
  <si>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</si>
  <si>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</si>
  <si>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</si>
  <si>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</si>
  <si>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</si>
  <si>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</si>
  <si>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</si>
  <si>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</si>
  <si>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</si>
  <si>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</si>
  <si>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</si>
  <si>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</si>
  <si>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</si>
  <si>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</si>
  <si>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</si>
  <si>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</si>
  <si>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</si>
  <si>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</si>
  <si>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</si>
  <si>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</si>
  <si>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</si>
  <si>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</si>
  <si>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</si>
  <si>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</si>
  <si>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</si>
  <si>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</si>
  <si>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</si>
  <si>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</si>
  <si>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</si>
  <si>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</si>
  <si>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</si>
  <si>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</si>
  <si>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</si>
  <si>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</si>
  <si>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</si>
  <si>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</si>
  <si>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</si>
  <si>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</si>
  <si>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</si>
  <si>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</si>
  <si>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</si>
  <si>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</si>
  <si>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</si>
  <si>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</si>
  <si>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</si>
  <si>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</si>
  <si>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</si>
  <si>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</si>
  <si>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</si>
  <si>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</si>
  <si>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</si>
  <si>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</si>
  <si>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</si>
  <si>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</si>
  <si>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</si>
  <si>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</si>
  <si>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</si>
  <si>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</si>
  <si>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</si>
  <si>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</si>
  <si>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</si>
  <si>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</si>
  <si>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</si>
  <si>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</si>
  <si>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</si>
  <si>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</si>
  <si>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</si>
  <si>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</si>
  <si>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</si>
  <si>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</si>
  <si>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</si>
  <si>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</si>
  <si>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</si>
  <si>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</si>
  <si>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</si>
  <si>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</si>
  <si>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</si>
  <si>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</si>
  <si>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</si>
  <si>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</si>
  <si>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</si>
  <si>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</si>
  <si>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</si>
  <si>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</si>
  <si>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</si>
  <si>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</si>
  <si>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</si>
  <si>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</si>
  <si>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</si>
  <si>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</si>
  <si>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</si>
  <si>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</si>
  <si>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</si>
  <si>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</si>
  <si>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</si>
  <si>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</si>
  <si>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</si>
  <si>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</si>
  <si>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</si>
  <si>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</si>
  <si>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</si>
  <si>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</si>
  <si>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</si>
  <si>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</si>
  <si>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</si>
  <si>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</si>
  <si>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</si>
  <si>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</si>
  <si>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</si>
  <si>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</si>
  <si>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</si>
  <si>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</si>
  <si>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</si>
  <si>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</si>
  <si>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</si>
  <si>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</si>
  <si>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</si>
  <si>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</si>
  <si>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</si>
  <si>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</si>
  <si>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</si>
  <si>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</si>
  <si>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</si>
  <si>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</si>
  <si>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</si>
  <si>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</si>
  <si>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</si>
  <si>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</si>
  <si>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</si>
  <si>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</si>
  <si>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</si>
  <si>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</si>
  <si>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</si>
  <si>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</si>
  <si>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</si>
  <si>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</si>
  <si>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</si>
  <si>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</si>
  <si>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</si>
  <si>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</si>
  <si>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</si>
  <si>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</si>
  <si>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</si>
  <si>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</si>
  <si>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</si>
  <si>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</si>
  <si>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</si>
  <si>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</si>
  <si>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</si>
  <si>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</si>
  <si>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</si>
  <si>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</si>
  <si>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</si>
  <si>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</si>
  <si>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</si>
  <si>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</si>
  <si>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</si>
  <si>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</si>
  <si>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</si>
  <si>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</si>
  <si>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</si>
  <si>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</si>
  <si>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</si>
  <si>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</si>
  <si>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</si>
  <si>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</si>
  <si>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</si>
  <si>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</si>
  <si>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</si>
  <si>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</si>
  <si>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</si>
  <si>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</si>
  <si>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</si>
  <si>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</si>
  <si>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</si>
  <si>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</si>
  <si>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</si>
  <si>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</si>
  <si>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</si>
  <si>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</si>
  <si>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</si>
  <si>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</si>
  <si>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</si>
  <si>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</si>
  <si>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</si>
  <si>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</si>
  <si>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</si>
  <si>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</si>
  <si>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</si>
  <si>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</si>
  <si>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</si>
  <si>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</si>
  <si>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</si>
  <si>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</si>
  <si>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</si>
  <si>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</si>
  <si>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</si>
  <si>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</si>
  <si>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</si>
  <si>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</si>
  <si>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</si>
  <si>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</si>
  <si>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</si>
  <si>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</si>
  <si>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</si>
  <si>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</si>
  <si>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</si>
  <si>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</si>
  <si>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</si>
  <si>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</si>
  <si>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</si>
  <si>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</si>
  <si>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</si>
  <si>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</si>
  <si>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</si>
  <si>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</si>
  <si>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</si>
  <si>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</si>
  <si>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</si>
  <si>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</si>
  <si>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</si>
  <si>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</si>
  <si>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</si>
  <si>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</si>
  <si>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</si>
  <si>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</si>
  <si>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</si>
  <si>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</si>
  <si>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</si>
  <si>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</si>
  <si>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</si>
  <si>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</si>
  <si>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</si>
  <si>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</si>
  <si>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</si>
  <si>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</si>
  <si>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</si>
  <si>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</si>
  <si>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</si>
  <si>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</si>
  <si>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</si>
  <si>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</si>
  <si>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</si>
  <si>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</si>
  <si>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</si>
  <si>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</si>
  <si>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</si>
  <si>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</si>
  <si>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</si>
  <si>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</si>
  <si>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</si>
  <si>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</si>
  <si>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</si>
  <si>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</si>
  <si>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</si>
  <si>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</si>
  <si>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</si>
  <si>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</si>
  <si>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</si>
  <si>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</si>
  <si>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</si>
  <si>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</si>
  <si>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</si>
  <si>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</si>
  <si>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</si>
  <si>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</si>
  <si>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</si>
  <si>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</si>
  <si>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DE LA INFORMACIÓN</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</si>
  <si>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</si>
  <si>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por incumplimiento de actividades programadas en el Plan Estratégico de Tecnologías de la Información (PETI),</t>
  </si>
  <si>
    <t>debido a desconocimiento del mismo, priorización de otras actividades fuera del plan , cambios en los turnos laborales en todas las áreas del hospital.</t>
  </si>
  <si>
    <t>debido a falta de asignación de presupuesto y ausencia de planeación del plan anual de adquisiciones (PAA)</t>
  </si>
  <si>
    <t xml:space="preserve">por caída del sistema de información DGH, </t>
  </si>
  <si>
    <t>debido a destinación presupuestal y fallas de fluido eléctrico.</t>
  </si>
  <si>
    <t>por ausencia de suministros tecnicos,</t>
  </si>
  <si>
    <t xml:space="preserve"> por afectación del rack de comunicaciones por fenómenos naturales, </t>
  </si>
  <si>
    <t>debido a inundaciones, incendios, fenómenos volcánicos y terremotos.</t>
  </si>
  <si>
    <t>por incumplimiento en la entrega de desarrollos de software propios del hospital,</t>
  </si>
  <si>
    <t>debido a la falta de planeación en el cronograma de actividades e insuficiencia en la priorización del cronograma de  desarrollo de software de alto impacto en la organización</t>
  </si>
  <si>
    <t xml:space="preserve">por perdida de información, </t>
  </si>
  <si>
    <t>por documentos que ingresan a la unidad de correspondencia incompleto o no digitalizado,</t>
  </si>
  <si>
    <t>debido a la capacidad del equipo, errores humanos y fallas del sistema</t>
  </si>
  <si>
    <t xml:space="preserve">por colapso del archivo, </t>
  </si>
  <si>
    <t>debido a insuficiente espacio, ausencia de aprobación de TVD, falta de depuración documental</t>
  </si>
  <si>
    <t>por duplicidad en el número de historia clínica según consecutivo o varios pacientes,</t>
  </si>
  <si>
    <t xml:space="preserve"> debido a la mala identificación del paciente en el ingreso, error humano en la admisión y que el sistema no permite visualizar y unificar si el paciente ya cuenta con historia clínica.</t>
  </si>
  <si>
    <t>debido a errores humanos, fallas eléctricas y del sistema.</t>
  </si>
  <si>
    <t>Coordinador de GI,</t>
  </si>
  <si>
    <t>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t>
  </si>
  <si>
    <t>si el coordinador de GI en el seguimiento realizado a las diferentes actividades por responsable, percata que esta actividad no se está llevando a cabo, realiza un análisis para brindar apoyo al ingeniero responsable o en último caso reasignar a otro en la actividad.</t>
  </si>
  <si>
    <t xml:space="preserve">Coordinador de GI, </t>
  </si>
  <si>
    <t xml:space="preserve">verifica que el técnico operativo de la oficina de GI </t>
  </si>
  <si>
    <t xml:space="preserve"> realice actualización del Plan Anual de Adquisiciones.</t>
  </si>
  <si>
    <t>Profesional universitario de GI,</t>
  </si>
  <si>
    <t xml:space="preserve"> realiza depuración y revisión de la base de datos,</t>
  </si>
  <si>
    <t>con el fin de prevenir fallas en la información y en el backup de base de datos, contando con un sistema de backup de fluido eléctrico y con buen servicio de red de datos</t>
  </si>
  <si>
    <t xml:space="preserve">Técnico de servidores, </t>
  </si>
  <si>
    <t xml:space="preserve"> realiza actualización del plan de contingencia y ejecución de simulacros del mismo. </t>
  </si>
  <si>
    <t>Los equipos los tienen a una altura adecuada en caso de inundaciones, según los estándares establecidos, tienen acceso restringido de personal.</t>
  </si>
  <si>
    <t xml:space="preserve">Coordinador y profesional universitario de GI, </t>
  </si>
  <si>
    <t xml:space="preserve">realiza revisión del cronograma de desarrollo, encuestas de satisfacción dirigida a usuario final, reuniones de pruebas de software y actas de entrega, </t>
  </si>
  <si>
    <t>todo esto con el fin de dar cumplimiento y realizar mejoras y/o ajustes de diferentes desarrollos.</t>
  </si>
  <si>
    <t>Técnico operativo de GI,</t>
  </si>
  <si>
    <t xml:space="preserve">realiza copia de seguridad del programa DGH, </t>
  </si>
  <si>
    <t>con el fin de salvaguardar la información.</t>
  </si>
  <si>
    <t>Auxiliares administrativos,</t>
  </si>
  <si>
    <t>realizan inventarios documentales,</t>
  </si>
  <si>
    <t xml:space="preserve"> con el fin de verificar que la información transferida sea verídica.</t>
  </si>
  <si>
    <t>Auxiliar Administrativo,</t>
  </si>
  <si>
    <t xml:space="preserve"> revisa diariamente que todos los documentos se hayan escaneado, lo cual se verifica mediante el (Manejo de la Planilla de Correspondencia); </t>
  </si>
  <si>
    <t xml:space="preserve"> en caso de que no se haya realizado el proceso correspondiente se procede a revisar en Sevenet el escaneo del mismo conforme a la planilla de Comunicaciones Oficiales</t>
  </si>
  <si>
    <t>mediante el apego (explicación del proceso) y acompañamiento a cada área; con las encuestas (cuadro de clasificación documental - TRD 2. TRD). Para conocer el tiempo de retención de cada serie documental.</t>
  </si>
  <si>
    <t>asesora en Tabla de Retención Documental (TRD) de manera permanente levantando información e identificando exactamente que documentación debe tener cada área a través de la TRD,</t>
  </si>
  <si>
    <t xml:space="preserve">Auxiliar administrativo de GI, </t>
  </si>
  <si>
    <t xml:space="preserve">verifica en el Sistema de información DGH, en la página de procuraduría y en ADRES, </t>
  </si>
  <si>
    <t>para establecer y unificar una única HC por cada usuario y remitir a soporte por parte de la Oficina de Gestión de la Información</t>
  </si>
  <si>
    <t xml:space="preserve">Auxiliar Administrativo de GI, </t>
  </si>
  <si>
    <t xml:space="preserve">verifica el número de documento comparando el número del sistema con el documento real,  estableciendo la verdadera identidad del usuario, </t>
  </si>
  <si>
    <t xml:space="preserve">y de la misma forma evitar errores en la admisión </t>
  </si>
  <si>
    <t>Coordinador de GI</t>
  </si>
  <si>
    <t>Realizar solicitud de implementación de backup externo o cruster en la nube y rack de comunicaciones sea antisísmico.</t>
  </si>
  <si>
    <t>Se evidencia materialización del riesgo porque los controles planteados anteriormente no dimensionaban todo el proceso; no fue suficiente el seguimiento realizado.</t>
  </si>
  <si>
    <t>Se materializo el riesgo porque no hubo correcta ejecución de las actividades como lo son: depuración y  revisión de la base de datos por parte del profesional universitario de GI al control identificado.</t>
  </si>
  <si>
    <t>Se evidencia materialización del riesgo; a pesar de múltiples comunicados a la Oficina Jurídica en el momento del suceso no había contrato de soporte del sistema de información gerencial DGH.</t>
  </si>
  <si>
    <t xml:space="preserve">El riesgo identificado no se ha materializado, el control se lleva a cabo y se identificó la necesidad de revisión y ajuste.
Respecto al plan de acción se plasmó en el plan de adquisiciones, del cual no se ha adelantado la fase contractual </t>
  </si>
  <si>
    <t>No se ha materializado el riesgo; debido a la atención de contingencia el cumplimiento del control se ha postergado</t>
  </si>
  <si>
    <t>SEGUIMIENTO CONTROL 1: No hubo cumplimiento a la actividad de copia de seguridad del programa DGH, fallo el control identificado en su frecuencia ocasionando falta de disponibilidad de la información.
SEGUIMIENTO CONTROL 2: Se evidencia cumplimiento en el control, con inventarios por cada proceso, en el momento se encuentra en proceso de hacer actualización del inventario</t>
  </si>
  <si>
    <t>Auxiliar Administrativo revisa diariamente que todos los documentos se hayan escaneado y verifica en la planilla de correspondencia si se entregó oportunamente al destinatario.
Está en proceso de implementación de software de gestión documental</t>
  </si>
  <si>
    <t>Técnico administrativo, realiza levantamiento de la información manualmente, en el momento se encuentran aprobadas por el comité interno de archivo, falta convalidación por archivo departamental.</t>
  </si>
  <si>
    <t>SEGUIMIENTO CONTROL 1: Está en proceso de depuración y unificación de HC.
SEGUIMIENTO CONTROL 2: Está en proceso de depuración y verificación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</si>
</sst>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2">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0" fontId="2" fillId="4" borderId="1" xfId="2"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14" fontId="2" fillId="2" borderId="0" xfId="2" applyNumberFormat="1" applyFill="1" applyAlignment="1">
      <alignment horizontal="center" vertical="center"/>
    </xf>
    <xf numFmtId="0" fontId="50" fillId="0" borderId="73" xfId="0" applyFont="1" applyBorder="1" applyAlignment="1" applyProtection="1">
      <alignment horizontal="center" vertical="center"/>
      <protection locked="0"/>
    </xf>
    <xf numFmtId="14" fontId="50" fillId="0" borderId="73" xfId="0" applyNumberFormat="1" applyFont="1" applyBorder="1" applyAlignment="1" applyProtection="1">
      <alignment horizontal="center" vertical="center"/>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15.75" thickBot="1" x14ac:dyDescent="0.3"/>
    <row r="2" spans="2:8" ht="18" x14ac:dyDescent="0.25">
      <c r="B2" s="377" t="s">
        <v>183</v>
      </c>
      <c r="C2" s="378"/>
      <c r="D2" s="378"/>
      <c r="E2" s="378"/>
      <c r="F2" s="378"/>
      <c r="G2" s="378"/>
      <c r="H2" s="379"/>
    </row>
    <row r="3" spans="2:8" x14ac:dyDescent="0.25">
      <c r="B3" s="291"/>
      <c r="C3" s="292"/>
      <c r="D3" s="292"/>
      <c r="E3" s="292"/>
      <c r="F3" s="292"/>
      <c r="G3" s="292"/>
      <c r="H3" s="293"/>
    </row>
    <row r="4" spans="2:8" ht="63" customHeight="1" x14ac:dyDescent="0.25">
      <c r="B4" s="380" t="s">
        <v>193</v>
      </c>
      <c r="C4" s="381"/>
      <c r="D4" s="381"/>
      <c r="E4" s="381"/>
      <c r="F4" s="381"/>
      <c r="G4" s="381"/>
      <c r="H4" s="382"/>
    </row>
    <row r="5" spans="2:8" ht="63" customHeight="1" x14ac:dyDescent="0.25">
      <c r="B5" s="383"/>
      <c r="C5" s="384"/>
      <c r="D5" s="384"/>
      <c r="E5" s="384"/>
      <c r="F5" s="384"/>
      <c r="G5" s="384"/>
      <c r="H5" s="385"/>
    </row>
    <row r="6" spans="2:8" ht="16.5" x14ac:dyDescent="0.25">
      <c r="B6" s="370" t="s">
        <v>184</v>
      </c>
      <c r="C6" s="386"/>
      <c r="D6" s="386"/>
      <c r="E6" s="386"/>
      <c r="F6" s="386"/>
      <c r="G6" s="386"/>
      <c r="H6" s="387"/>
    </row>
    <row r="7" spans="2:8" ht="95.25" customHeight="1" x14ac:dyDescent="0.25">
      <c r="B7" s="388" t="s">
        <v>194</v>
      </c>
      <c r="C7" s="389"/>
      <c r="D7" s="389"/>
      <c r="E7" s="389"/>
      <c r="F7" s="389"/>
      <c r="G7" s="389"/>
      <c r="H7" s="390"/>
    </row>
    <row r="8" spans="2:8" ht="16.5" x14ac:dyDescent="0.25">
      <c r="B8" s="270"/>
      <c r="C8" s="271"/>
      <c r="D8" s="271"/>
      <c r="E8" s="271"/>
      <c r="F8" s="271"/>
      <c r="G8" s="271"/>
      <c r="H8" s="272"/>
    </row>
    <row r="9" spans="2:8" ht="20.45" customHeight="1" x14ac:dyDescent="0.25">
      <c r="B9" s="392" t="s">
        <v>211</v>
      </c>
      <c r="C9" s="393"/>
      <c r="D9" s="393"/>
      <c r="E9" s="393"/>
      <c r="F9" s="393"/>
      <c r="G9" s="393"/>
      <c r="H9" s="394"/>
    </row>
    <row r="10" spans="2:8" ht="16.5" x14ac:dyDescent="0.25">
      <c r="B10" s="276"/>
      <c r="C10" s="277"/>
      <c r="D10" s="277"/>
      <c r="E10" s="277"/>
      <c r="F10" s="277"/>
      <c r="G10" s="277"/>
      <c r="H10" s="278"/>
    </row>
    <row r="11" spans="2:8" ht="20.45" customHeight="1" x14ac:dyDescent="0.25">
      <c r="B11" s="395" t="s">
        <v>212</v>
      </c>
      <c r="C11" s="396"/>
      <c r="D11" s="396"/>
      <c r="E11" s="396"/>
      <c r="F11" s="396"/>
      <c r="G11" s="396"/>
      <c r="H11" s="397"/>
    </row>
    <row r="12" spans="2:8" s="315" customFormat="1" ht="20.45" customHeight="1" x14ac:dyDescent="0.25">
      <c r="B12" s="312"/>
      <c r="C12" s="313"/>
      <c r="D12" s="313"/>
      <c r="E12" s="313"/>
      <c r="F12" s="313"/>
      <c r="G12" s="313"/>
      <c r="H12" s="314"/>
    </row>
    <row r="13" spans="2:8" ht="20.45" customHeight="1" x14ac:dyDescent="0.25">
      <c r="B13" s="370" t="s">
        <v>209</v>
      </c>
      <c r="C13" s="371"/>
      <c r="D13" s="371"/>
      <c r="E13" s="371"/>
      <c r="F13" s="371"/>
      <c r="G13" s="371"/>
      <c r="H13" s="372"/>
    </row>
    <row r="14" spans="2:8" ht="9" customHeight="1" x14ac:dyDescent="0.25">
      <c r="B14" s="370"/>
      <c r="C14" s="371"/>
      <c r="D14" s="371"/>
      <c r="E14" s="371"/>
      <c r="F14" s="371"/>
      <c r="G14" s="371"/>
      <c r="H14" s="372"/>
    </row>
    <row r="15" spans="2:8" ht="16.5" x14ac:dyDescent="0.25">
      <c r="B15" s="370" t="s">
        <v>208</v>
      </c>
      <c r="C15" s="371"/>
      <c r="D15" s="371"/>
      <c r="E15" s="371"/>
      <c r="F15" s="371"/>
      <c r="G15" s="371"/>
      <c r="H15" s="372"/>
    </row>
    <row r="16" spans="2:8" ht="16.5" x14ac:dyDescent="0.25">
      <c r="B16" s="273"/>
      <c r="C16" s="274"/>
      <c r="D16" s="274"/>
      <c r="E16" s="274"/>
      <c r="F16" s="274"/>
      <c r="G16" s="274"/>
      <c r="H16" s="275"/>
    </row>
    <row r="17" spans="2:8" ht="18.600000000000001" customHeight="1" x14ac:dyDescent="0.25">
      <c r="B17" s="370" t="s">
        <v>210</v>
      </c>
      <c r="C17" s="371"/>
      <c r="D17" s="371"/>
      <c r="E17" s="371"/>
      <c r="F17" s="371"/>
      <c r="G17" s="371"/>
      <c r="H17" s="372"/>
    </row>
    <row r="18" spans="2:8" ht="18.600000000000001" customHeight="1" x14ac:dyDescent="0.25">
      <c r="B18" s="273"/>
      <c r="C18" s="274"/>
      <c r="D18" s="274"/>
      <c r="E18" s="274"/>
      <c r="F18" s="274"/>
      <c r="G18" s="274"/>
      <c r="H18" s="275"/>
    </row>
    <row r="19" spans="2:8" ht="18.600000000000001" customHeight="1" x14ac:dyDescent="0.25">
      <c r="B19" s="370" t="s">
        <v>213</v>
      </c>
      <c r="C19" s="371"/>
      <c r="D19" s="371"/>
      <c r="E19" s="371"/>
      <c r="F19" s="371"/>
      <c r="G19" s="371"/>
      <c r="H19" s="372"/>
    </row>
    <row r="20" spans="2:8" ht="18.600000000000001" customHeight="1" thickBot="1" x14ac:dyDescent="0.3">
      <c r="B20" s="213"/>
      <c r="C20" s="279"/>
      <c r="D20" s="279"/>
      <c r="E20" s="279"/>
      <c r="F20" s="279"/>
      <c r="G20" s="279"/>
      <c r="H20" s="280"/>
    </row>
    <row r="21" spans="2:8" ht="15.75" thickTop="1" x14ac:dyDescent="0.25">
      <c r="B21" s="294"/>
      <c r="C21" s="349" t="s">
        <v>185</v>
      </c>
      <c r="D21" s="350"/>
      <c r="E21" s="351" t="s">
        <v>186</v>
      </c>
      <c r="F21" s="352"/>
      <c r="G21" s="299"/>
      <c r="H21" s="295"/>
    </row>
    <row r="22" spans="2:8" ht="35.25" customHeight="1" x14ac:dyDescent="0.25">
      <c r="B22" s="294"/>
      <c r="C22" s="366" t="s">
        <v>187</v>
      </c>
      <c r="D22" s="359"/>
      <c r="E22" s="360" t="s">
        <v>188</v>
      </c>
      <c r="F22" s="361"/>
      <c r="G22" s="299"/>
      <c r="H22" s="295"/>
    </row>
    <row r="23" spans="2:8" ht="17.25" customHeight="1" x14ac:dyDescent="0.25">
      <c r="B23" s="294"/>
      <c r="C23" s="366" t="s">
        <v>222</v>
      </c>
      <c r="D23" s="359"/>
      <c r="E23" s="360" t="s">
        <v>189</v>
      </c>
      <c r="F23" s="361"/>
      <c r="G23" s="299"/>
      <c r="H23" s="295"/>
    </row>
    <row r="24" spans="2:8" ht="69.75" customHeight="1" x14ac:dyDescent="0.25">
      <c r="B24" s="294"/>
      <c r="C24" s="366" t="s">
        <v>207</v>
      </c>
      <c r="D24" s="359"/>
      <c r="E24" s="360" t="s">
        <v>236</v>
      </c>
      <c r="F24" s="361"/>
      <c r="G24" s="299"/>
      <c r="H24" s="295"/>
    </row>
    <row r="25" spans="2:8" ht="69.75" customHeight="1" x14ac:dyDescent="0.25">
      <c r="B25" s="294"/>
      <c r="C25" s="366" t="s">
        <v>237</v>
      </c>
      <c r="D25" s="359"/>
      <c r="E25" s="360" t="s">
        <v>238</v>
      </c>
      <c r="F25" s="361"/>
      <c r="G25" s="299"/>
      <c r="H25" s="295"/>
    </row>
    <row r="26" spans="2:8" ht="69.75" customHeight="1" x14ac:dyDescent="0.25">
      <c r="B26" s="294"/>
      <c r="C26" s="366" t="s">
        <v>224</v>
      </c>
      <c r="D26" s="359"/>
      <c r="E26" s="360" t="s">
        <v>190</v>
      </c>
      <c r="F26" s="361"/>
      <c r="G26" s="299"/>
      <c r="H26" s="295"/>
    </row>
    <row r="27" spans="2:8" ht="69.75" customHeight="1" x14ac:dyDescent="0.25">
      <c r="B27" s="294"/>
      <c r="C27" s="362" t="s">
        <v>78</v>
      </c>
      <c r="D27" s="357"/>
      <c r="E27" s="347" t="s">
        <v>235</v>
      </c>
      <c r="F27" s="348"/>
      <c r="G27" s="299"/>
      <c r="H27" s="295"/>
    </row>
    <row r="28" spans="2:8" ht="69.75" customHeight="1" x14ac:dyDescent="0.25">
      <c r="B28" s="294"/>
      <c r="C28" s="362" t="s">
        <v>225</v>
      </c>
      <c r="D28" s="357"/>
      <c r="E28" s="347" t="s">
        <v>226</v>
      </c>
      <c r="F28" s="348"/>
      <c r="G28" s="299"/>
      <c r="H28" s="295"/>
    </row>
    <row r="29" spans="2:8" ht="69.75" customHeight="1" x14ac:dyDescent="0.25">
      <c r="B29" s="294"/>
      <c r="C29" s="362" t="s">
        <v>227</v>
      </c>
      <c r="D29" s="357"/>
      <c r="E29" s="347" t="s">
        <v>228</v>
      </c>
      <c r="F29" s="348"/>
      <c r="G29" s="299"/>
      <c r="H29" s="295"/>
    </row>
    <row r="30" spans="2:8" ht="69.75" customHeight="1" x14ac:dyDescent="0.25">
      <c r="B30" s="294"/>
      <c r="C30" s="362" t="s">
        <v>50</v>
      </c>
      <c r="D30" s="357"/>
      <c r="E30" s="347" t="s">
        <v>229</v>
      </c>
      <c r="F30" s="348"/>
      <c r="G30" s="299"/>
      <c r="H30" s="295"/>
    </row>
    <row r="31" spans="2:8" ht="69.75" customHeight="1" x14ac:dyDescent="0.25">
      <c r="B31" s="294"/>
      <c r="C31" s="362" t="s">
        <v>230</v>
      </c>
      <c r="D31" s="357"/>
      <c r="E31" s="347" t="s">
        <v>231</v>
      </c>
      <c r="F31" s="348"/>
      <c r="G31" s="299"/>
      <c r="H31" s="295"/>
    </row>
    <row r="32" spans="2:8" ht="69.75" customHeight="1" x14ac:dyDescent="0.25">
      <c r="B32" s="294"/>
      <c r="C32" s="362" t="s">
        <v>232</v>
      </c>
      <c r="D32" s="357"/>
      <c r="E32" s="347" t="s">
        <v>233</v>
      </c>
      <c r="F32" s="348"/>
      <c r="G32" s="299"/>
      <c r="H32" s="295"/>
    </row>
    <row r="33" spans="2:8" ht="69.75" customHeight="1" x14ac:dyDescent="0.25">
      <c r="B33" s="294"/>
      <c r="C33" s="362" t="s">
        <v>167</v>
      </c>
      <c r="D33" s="357"/>
      <c r="E33" s="347" t="s">
        <v>234</v>
      </c>
      <c r="F33" s="348"/>
      <c r="G33" s="299"/>
      <c r="H33" s="295"/>
    </row>
    <row r="34" spans="2:8" x14ac:dyDescent="0.25">
      <c r="B34" s="294"/>
      <c r="C34" s="284"/>
      <c r="D34" s="284"/>
      <c r="E34" s="285"/>
      <c r="F34" s="285"/>
      <c r="G34" s="299"/>
      <c r="H34" s="295"/>
    </row>
    <row r="35" spans="2:8" ht="16.5" x14ac:dyDescent="0.25">
      <c r="B35" s="370" t="s">
        <v>239</v>
      </c>
      <c r="C35" s="371"/>
      <c r="D35" s="371"/>
      <c r="E35" s="371"/>
      <c r="F35" s="371"/>
      <c r="G35" s="371"/>
      <c r="H35" s="372"/>
    </row>
    <row r="36" spans="2:8" ht="14.45" customHeight="1" thickBot="1" x14ac:dyDescent="0.3">
      <c r="B36" s="300"/>
      <c r="C36" s="289"/>
      <c r="D36" s="289"/>
      <c r="E36" s="289"/>
      <c r="F36" s="289"/>
      <c r="G36" s="289"/>
      <c r="H36" s="301"/>
    </row>
    <row r="37" spans="2:8" ht="14.45" customHeight="1" thickTop="1" x14ac:dyDescent="0.25">
      <c r="B37" s="300"/>
      <c r="C37" s="349" t="s">
        <v>185</v>
      </c>
      <c r="D37" s="350"/>
      <c r="E37" s="351" t="s">
        <v>186</v>
      </c>
      <c r="F37" s="352"/>
      <c r="G37" s="289"/>
      <c r="H37" s="301"/>
    </row>
    <row r="38" spans="2:8" ht="90" customHeight="1" x14ac:dyDescent="0.25">
      <c r="B38" s="300"/>
      <c r="C38" s="362" t="s">
        <v>200</v>
      </c>
      <c r="D38" s="357"/>
      <c r="E38" s="347" t="s">
        <v>240</v>
      </c>
      <c r="F38" s="348"/>
      <c r="G38" s="289"/>
      <c r="H38" s="301"/>
    </row>
    <row r="39" spans="2:8" ht="53.45" customHeight="1" x14ac:dyDescent="0.25">
      <c r="B39" s="300"/>
      <c r="C39" s="362" t="s">
        <v>172</v>
      </c>
      <c r="D39" s="357"/>
      <c r="E39" s="347" t="s">
        <v>265</v>
      </c>
      <c r="F39" s="348"/>
      <c r="G39" s="289"/>
      <c r="H39" s="301"/>
    </row>
    <row r="40" spans="2:8" ht="54" customHeight="1" x14ac:dyDescent="0.25">
      <c r="B40" s="300"/>
      <c r="C40" s="362" t="s">
        <v>64</v>
      </c>
      <c r="D40" s="357"/>
      <c r="E40" s="347" t="s">
        <v>266</v>
      </c>
      <c r="F40" s="348"/>
      <c r="G40" s="289"/>
      <c r="H40" s="301"/>
    </row>
    <row r="41" spans="2:8" ht="32.450000000000003" customHeight="1" x14ac:dyDescent="0.25">
      <c r="B41" s="300"/>
      <c r="C41" s="362" t="s">
        <v>241</v>
      </c>
      <c r="D41" s="357"/>
      <c r="E41" s="347" t="s">
        <v>242</v>
      </c>
      <c r="F41" s="348"/>
      <c r="G41" s="289"/>
      <c r="H41" s="301"/>
    </row>
    <row r="42" spans="2:8" ht="16.5" x14ac:dyDescent="0.25">
      <c r="B42" s="300"/>
      <c r="C42" s="289"/>
      <c r="D42" s="289"/>
      <c r="E42" s="289"/>
      <c r="F42" s="289"/>
      <c r="G42" s="289"/>
      <c r="H42" s="301"/>
    </row>
    <row r="43" spans="2:8" ht="18.600000000000001" customHeight="1" x14ac:dyDescent="0.25">
      <c r="B43" s="363" t="s">
        <v>218</v>
      </c>
      <c r="C43" s="364"/>
      <c r="D43" s="364"/>
      <c r="E43" s="364"/>
      <c r="F43" s="364"/>
      <c r="G43" s="364"/>
      <c r="H43" s="365"/>
    </row>
    <row r="44" spans="2:8" ht="18.600000000000001" customHeight="1" x14ac:dyDescent="0.25">
      <c r="B44" s="286"/>
      <c r="C44" s="287"/>
      <c r="D44" s="287"/>
      <c r="E44" s="287"/>
      <c r="F44" s="287"/>
      <c r="G44" s="287"/>
      <c r="H44" s="288"/>
    </row>
    <row r="45" spans="2:8" ht="18.600000000000001" customHeight="1" x14ac:dyDescent="0.25">
      <c r="B45" s="370" t="s">
        <v>214</v>
      </c>
      <c r="C45" s="371"/>
      <c r="D45" s="371"/>
      <c r="E45" s="371"/>
      <c r="F45" s="371"/>
      <c r="G45" s="371"/>
      <c r="H45" s="372"/>
    </row>
    <row r="46" spans="2:8" ht="18.600000000000001" customHeight="1" thickBot="1" x14ac:dyDescent="0.3">
      <c r="B46" s="213"/>
      <c r="C46" s="279"/>
      <c r="D46" s="279"/>
      <c r="E46" s="279"/>
      <c r="F46" s="279"/>
      <c r="G46" s="279"/>
      <c r="H46" s="280"/>
    </row>
    <row r="47" spans="2:8" ht="18.600000000000001" customHeight="1" thickTop="1" x14ac:dyDescent="0.25">
      <c r="B47" s="213"/>
      <c r="C47" s="349" t="s">
        <v>185</v>
      </c>
      <c r="D47" s="350"/>
      <c r="E47" s="351" t="s">
        <v>186</v>
      </c>
      <c r="F47" s="352"/>
      <c r="G47" s="279"/>
      <c r="H47" s="280"/>
    </row>
    <row r="48" spans="2:8" ht="53.1" customHeight="1" x14ac:dyDescent="0.25">
      <c r="B48" s="213"/>
      <c r="C48" s="353" t="s">
        <v>175</v>
      </c>
      <c r="D48" s="346"/>
      <c r="E48" s="347" t="s">
        <v>191</v>
      </c>
      <c r="F48" s="348"/>
      <c r="G48" s="279"/>
      <c r="H48" s="280"/>
    </row>
    <row r="49" spans="2:8" ht="54" customHeight="1" x14ac:dyDescent="0.25">
      <c r="B49" s="213"/>
      <c r="C49" s="353" t="s">
        <v>90</v>
      </c>
      <c r="D49" s="346"/>
      <c r="E49" s="347" t="s">
        <v>243</v>
      </c>
      <c r="F49" s="348"/>
      <c r="G49" s="279"/>
      <c r="H49" s="280"/>
    </row>
    <row r="50" spans="2:8" ht="51.95" customHeight="1" x14ac:dyDescent="0.25">
      <c r="B50" s="213"/>
      <c r="C50" s="353" t="s">
        <v>91</v>
      </c>
      <c r="D50" s="346"/>
      <c r="E50" s="347" t="s">
        <v>245</v>
      </c>
      <c r="F50" s="348"/>
      <c r="G50" s="279"/>
      <c r="H50" s="280"/>
    </row>
    <row r="51" spans="2:8" ht="53.45" customHeight="1" x14ac:dyDescent="0.25">
      <c r="B51" s="213"/>
      <c r="C51" s="353" t="s">
        <v>114</v>
      </c>
      <c r="D51" s="346"/>
      <c r="E51" s="347" t="s">
        <v>245</v>
      </c>
      <c r="F51" s="348"/>
      <c r="G51" s="279"/>
      <c r="H51" s="280"/>
    </row>
    <row r="52" spans="2:8" ht="48.6" customHeight="1" x14ac:dyDescent="0.25">
      <c r="B52" s="213"/>
      <c r="C52" s="353" t="s">
        <v>92</v>
      </c>
      <c r="D52" s="346"/>
      <c r="E52" s="347" t="s">
        <v>246</v>
      </c>
      <c r="F52" s="348"/>
      <c r="G52" s="279"/>
      <c r="H52" s="280"/>
    </row>
    <row r="53" spans="2:8" ht="49.5" customHeight="1" x14ac:dyDescent="0.25">
      <c r="B53" s="213"/>
      <c r="C53" s="353" t="s">
        <v>93</v>
      </c>
      <c r="D53" s="346"/>
      <c r="E53" s="347" t="s">
        <v>244</v>
      </c>
      <c r="F53" s="348"/>
      <c r="G53" s="279"/>
      <c r="H53" s="280"/>
    </row>
    <row r="54" spans="2:8" ht="50.1" customHeight="1" x14ac:dyDescent="0.25">
      <c r="B54" s="213"/>
      <c r="C54" s="353" t="s">
        <v>109</v>
      </c>
      <c r="D54" s="346"/>
      <c r="E54" s="347" t="s">
        <v>249</v>
      </c>
      <c r="F54" s="348"/>
      <c r="G54" s="279"/>
      <c r="H54" s="280"/>
    </row>
    <row r="55" spans="2:8" ht="29.45" customHeight="1" x14ac:dyDescent="0.25">
      <c r="B55" s="213"/>
      <c r="C55" s="353" t="s">
        <v>113</v>
      </c>
      <c r="D55" s="346"/>
      <c r="E55" s="347" t="s">
        <v>247</v>
      </c>
      <c r="F55" s="348"/>
      <c r="G55" s="279"/>
      <c r="H55" s="280"/>
    </row>
    <row r="56" spans="2:8" ht="39.950000000000003" customHeight="1" x14ac:dyDescent="0.25">
      <c r="B56" s="213"/>
      <c r="C56" s="353" t="s">
        <v>117</v>
      </c>
      <c r="D56" s="346"/>
      <c r="E56" s="347" t="s">
        <v>248</v>
      </c>
      <c r="F56" s="348"/>
      <c r="G56" s="279"/>
      <c r="H56" s="280"/>
    </row>
    <row r="57" spans="2:8" ht="29.45" customHeight="1" x14ac:dyDescent="0.25">
      <c r="B57" s="213"/>
      <c r="C57" s="353" t="s">
        <v>10</v>
      </c>
      <c r="D57" s="346"/>
      <c r="E57" s="347" t="s">
        <v>203</v>
      </c>
      <c r="F57" s="348"/>
      <c r="G57" s="279"/>
      <c r="H57" s="280"/>
    </row>
    <row r="58" spans="2:8" ht="18.600000000000001" customHeight="1" x14ac:dyDescent="0.25">
      <c r="B58" s="213"/>
      <c r="C58" s="279"/>
      <c r="D58" s="279"/>
      <c r="E58" s="279"/>
      <c r="F58" s="279"/>
      <c r="G58" s="279"/>
      <c r="H58" s="280"/>
    </row>
    <row r="59" spans="2:8" ht="18.600000000000001" customHeight="1" x14ac:dyDescent="0.25">
      <c r="B59" s="367" t="s">
        <v>217</v>
      </c>
      <c r="C59" s="368"/>
      <c r="D59" s="368"/>
      <c r="E59" s="368"/>
      <c r="F59" s="368"/>
      <c r="G59" s="368"/>
      <c r="H59" s="369"/>
    </row>
    <row r="60" spans="2:8" ht="18.600000000000001" customHeight="1" x14ac:dyDescent="0.25">
      <c r="B60" s="213"/>
      <c r="C60" s="279"/>
      <c r="D60" s="279"/>
      <c r="E60" s="279"/>
      <c r="F60" s="279"/>
      <c r="G60" s="279"/>
      <c r="H60" s="280"/>
    </row>
    <row r="61" spans="2:8" ht="18.600000000000001" customHeight="1" x14ac:dyDescent="0.25">
      <c r="B61" s="354" t="s">
        <v>215</v>
      </c>
      <c r="C61" s="355"/>
      <c r="D61" s="355"/>
      <c r="E61" s="355"/>
      <c r="F61" s="355"/>
      <c r="G61" s="355"/>
      <c r="H61" s="356"/>
    </row>
    <row r="62" spans="2:8" ht="18.600000000000001" customHeight="1" x14ac:dyDescent="0.25">
      <c r="B62" s="273"/>
      <c r="C62" s="274"/>
      <c r="D62" s="274"/>
      <c r="E62" s="274"/>
      <c r="F62" s="274"/>
      <c r="G62" s="274"/>
      <c r="H62" s="275"/>
    </row>
    <row r="63" spans="2:8" ht="30" customHeight="1" x14ac:dyDescent="0.25">
      <c r="B63" s="370" t="s">
        <v>216</v>
      </c>
      <c r="C63" s="371"/>
      <c r="D63" s="371"/>
      <c r="E63" s="371"/>
      <c r="F63" s="371"/>
      <c r="G63" s="371"/>
      <c r="H63" s="372"/>
    </row>
    <row r="64" spans="2:8" ht="17.25" thickBot="1" x14ac:dyDescent="0.3">
      <c r="B64" s="213"/>
      <c r="C64" s="279"/>
      <c r="D64" s="279"/>
      <c r="E64" s="279"/>
      <c r="F64" s="279"/>
      <c r="G64" s="279"/>
      <c r="H64" s="280"/>
    </row>
    <row r="65" spans="2:8" ht="30" customHeight="1" thickTop="1" x14ac:dyDescent="0.25">
      <c r="B65" s="213"/>
      <c r="C65" s="349" t="s">
        <v>185</v>
      </c>
      <c r="D65" s="350"/>
      <c r="E65" s="351" t="s">
        <v>186</v>
      </c>
      <c r="F65" s="352"/>
      <c r="G65" s="279"/>
      <c r="H65" s="280"/>
    </row>
    <row r="66" spans="2:8" ht="30" customHeight="1" x14ac:dyDescent="0.25">
      <c r="B66" s="213"/>
      <c r="C66" s="353" t="s">
        <v>124</v>
      </c>
      <c r="D66" s="346"/>
      <c r="E66" s="347" t="s">
        <v>250</v>
      </c>
      <c r="F66" s="348"/>
      <c r="G66" s="279"/>
      <c r="H66" s="280"/>
    </row>
    <row r="67" spans="2:8" ht="44.45" customHeight="1" x14ac:dyDescent="0.25">
      <c r="B67" s="213"/>
      <c r="C67" s="353" t="s">
        <v>125</v>
      </c>
      <c r="D67" s="346"/>
      <c r="E67" s="347" t="s">
        <v>251</v>
      </c>
      <c r="F67" s="348"/>
      <c r="G67" s="279"/>
      <c r="H67" s="280"/>
    </row>
    <row r="68" spans="2:8" ht="51" customHeight="1" x14ac:dyDescent="0.25">
      <c r="B68" s="213"/>
      <c r="C68" s="353" t="s">
        <v>178</v>
      </c>
      <c r="D68" s="346"/>
      <c r="E68" s="347" t="s">
        <v>252</v>
      </c>
      <c r="F68" s="348"/>
      <c r="G68" s="279"/>
      <c r="H68" s="280"/>
    </row>
    <row r="69" spans="2:8" ht="76.5" customHeight="1" x14ac:dyDescent="0.25">
      <c r="B69" s="213"/>
      <c r="C69" s="353" t="s">
        <v>253</v>
      </c>
      <c r="D69" s="346"/>
      <c r="E69" s="347" t="s">
        <v>192</v>
      </c>
      <c r="F69" s="348"/>
      <c r="G69" s="279"/>
      <c r="H69" s="280"/>
    </row>
    <row r="70" spans="2:8" ht="30" customHeight="1" x14ac:dyDescent="0.25">
      <c r="B70" s="213"/>
      <c r="C70" s="353" t="s">
        <v>150</v>
      </c>
      <c r="D70" s="346"/>
      <c r="E70" s="347" t="s">
        <v>255</v>
      </c>
      <c r="F70" s="348"/>
      <c r="G70" s="279"/>
      <c r="H70" s="280"/>
    </row>
    <row r="71" spans="2:8" ht="30" customHeight="1" x14ac:dyDescent="0.25">
      <c r="B71" s="213"/>
      <c r="C71" s="353" t="s">
        <v>256</v>
      </c>
      <c r="D71" s="346"/>
      <c r="E71" s="347" t="s">
        <v>257</v>
      </c>
      <c r="F71" s="348"/>
      <c r="G71" s="279"/>
      <c r="H71" s="280"/>
    </row>
    <row r="72" spans="2:8" ht="30" customHeight="1" x14ac:dyDescent="0.25">
      <c r="B72" s="213"/>
      <c r="C72" s="353" t="s">
        <v>258</v>
      </c>
      <c r="D72" s="346"/>
      <c r="E72" s="347" t="s">
        <v>259</v>
      </c>
      <c r="F72" s="348"/>
      <c r="G72" s="279"/>
      <c r="H72" s="280"/>
    </row>
    <row r="73" spans="2:8" ht="53.45" customHeight="1" x14ac:dyDescent="0.25">
      <c r="B73" s="213"/>
      <c r="C73" s="353" t="s">
        <v>132</v>
      </c>
      <c r="D73" s="346"/>
      <c r="E73" s="347" t="s">
        <v>254</v>
      </c>
      <c r="F73" s="348"/>
      <c r="G73" s="279"/>
      <c r="H73" s="280"/>
    </row>
    <row r="74" spans="2:8" ht="30" customHeight="1" x14ac:dyDescent="0.25">
      <c r="B74" s="213"/>
      <c r="C74" s="279"/>
      <c r="D74" s="279"/>
      <c r="E74" s="279"/>
      <c r="F74" s="279"/>
      <c r="G74" s="279"/>
      <c r="H74" s="280"/>
    </row>
    <row r="75" spans="2:8" ht="18.600000000000001" customHeight="1" x14ac:dyDescent="0.25">
      <c r="B75" s="354" t="s">
        <v>219</v>
      </c>
      <c r="C75" s="355"/>
      <c r="D75" s="355"/>
      <c r="E75" s="355"/>
      <c r="F75" s="355"/>
      <c r="G75" s="355"/>
      <c r="H75" s="356"/>
    </row>
    <row r="76" spans="2:8" ht="18.600000000000001" customHeight="1" x14ac:dyDescent="0.25">
      <c r="B76" s="281"/>
      <c r="C76" s="282"/>
      <c r="D76" s="282"/>
      <c r="E76" s="282"/>
      <c r="F76" s="282"/>
      <c r="G76" s="282"/>
      <c r="H76" s="283"/>
    </row>
    <row r="77" spans="2:8" ht="18.600000000000001" customHeight="1" x14ac:dyDescent="0.25">
      <c r="B77" s="354" t="s">
        <v>220</v>
      </c>
      <c r="C77" s="355"/>
      <c r="D77" s="355"/>
      <c r="E77" s="355"/>
      <c r="F77" s="355"/>
      <c r="G77" s="355"/>
      <c r="H77" s="356"/>
    </row>
    <row r="78" spans="2:8" ht="18.600000000000001" customHeight="1" x14ac:dyDescent="0.25">
      <c r="B78" s="281"/>
      <c r="C78" s="282"/>
      <c r="D78" s="282"/>
      <c r="E78" s="282"/>
      <c r="F78" s="282"/>
      <c r="G78" s="282"/>
      <c r="H78" s="283"/>
    </row>
    <row r="79" spans="2:8" ht="18.600000000000001" customHeight="1" x14ac:dyDescent="0.25">
      <c r="B79" s="354" t="s">
        <v>221</v>
      </c>
      <c r="C79" s="355"/>
      <c r="D79" s="355"/>
      <c r="E79" s="355"/>
      <c r="F79" s="355"/>
      <c r="G79" s="355"/>
      <c r="H79" s="356"/>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262</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263</v>
      </c>
      <c r="C85" s="391" t="s">
        <v>185</v>
      </c>
      <c r="D85" s="350"/>
      <c r="E85" s="351" t="s">
        <v>186</v>
      </c>
      <c r="F85" s="352"/>
      <c r="G85" s="299"/>
      <c r="H85" s="295"/>
    </row>
    <row r="86" spans="2:8" s="212" customFormat="1" x14ac:dyDescent="0.25">
      <c r="B86" s="310">
        <v>2</v>
      </c>
      <c r="C86" s="358" t="s">
        <v>187</v>
      </c>
      <c r="D86" s="359"/>
      <c r="E86" s="360" t="s">
        <v>188</v>
      </c>
      <c r="F86" s="361"/>
      <c r="G86" s="307"/>
      <c r="H86" s="215"/>
    </row>
    <row r="87" spans="2:8" s="212" customFormat="1" ht="17.25" customHeight="1" x14ac:dyDescent="0.25">
      <c r="B87" s="310">
        <v>2</v>
      </c>
      <c r="C87" s="358" t="s">
        <v>222</v>
      </c>
      <c r="D87" s="359"/>
      <c r="E87" s="360" t="s">
        <v>189</v>
      </c>
      <c r="F87" s="361"/>
      <c r="G87" s="307"/>
      <c r="H87" s="215"/>
    </row>
    <row r="88" spans="2:8" s="212" customFormat="1" ht="25.5" customHeight="1" x14ac:dyDescent="0.25">
      <c r="B88" s="310">
        <v>2</v>
      </c>
      <c r="C88" s="358" t="s">
        <v>207</v>
      </c>
      <c r="D88" s="359"/>
      <c r="E88" s="360" t="s">
        <v>236</v>
      </c>
      <c r="F88" s="361"/>
      <c r="G88" s="307"/>
      <c r="H88" s="215"/>
    </row>
    <row r="89" spans="2:8" s="212" customFormat="1" ht="25.5" customHeight="1" x14ac:dyDescent="0.25">
      <c r="B89" s="310">
        <v>2</v>
      </c>
      <c r="C89" s="358" t="s">
        <v>237</v>
      </c>
      <c r="D89" s="359"/>
      <c r="E89" s="360" t="s">
        <v>238</v>
      </c>
      <c r="F89" s="361"/>
      <c r="G89" s="307"/>
      <c r="H89" s="215"/>
    </row>
    <row r="90" spans="2:8" s="212" customFormat="1" ht="66.95" customHeight="1" x14ac:dyDescent="0.25">
      <c r="B90" s="310">
        <v>2</v>
      </c>
      <c r="C90" s="358" t="s">
        <v>224</v>
      </c>
      <c r="D90" s="359"/>
      <c r="E90" s="360" t="s">
        <v>190</v>
      </c>
      <c r="F90" s="361"/>
      <c r="G90" s="307"/>
      <c r="H90" s="215"/>
    </row>
    <row r="91" spans="2:8" s="212" customFormat="1" ht="67.5" customHeight="1" x14ac:dyDescent="0.25">
      <c r="B91" s="310">
        <v>2</v>
      </c>
      <c r="C91" s="346" t="s">
        <v>78</v>
      </c>
      <c r="D91" s="357"/>
      <c r="E91" s="347" t="s">
        <v>235</v>
      </c>
      <c r="F91" s="348"/>
      <c r="G91" s="307"/>
      <c r="H91" s="215"/>
    </row>
    <row r="92" spans="2:8" s="212" customFormat="1" ht="43.5" customHeight="1" x14ac:dyDescent="0.25">
      <c r="B92" s="310">
        <v>2</v>
      </c>
      <c r="C92" s="346" t="s">
        <v>225</v>
      </c>
      <c r="D92" s="357"/>
      <c r="E92" s="347" t="s">
        <v>226</v>
      </c>
      <c r="F92" s="348"/>
      <c r="G92" s="307"/>
      <c r="H92" s="215"/>
    </row>
    <row r="93" spans="2:8" s="212" customFormat="1" ht="35.1" customHeight="1" x14ac:dyDescent="0.25">
      <c r="B93" s="310">
        <v>2</v>
      </c>
      <c r="C93" s="346" t="s">
        <v>227</v>
      </c>
      <c r="D93" s="357"/>
      <c r="E93" s="347" t="s">
        <v>228</v>
      </c>
      <c r="F93" s="348"/>
      <c r="G93" s="307"/>
      <c r="H93" s="215"/>
    </row>
    <row r="94" spans="2:8" s="212" customFormat="1" ht="72.75" customHeight="1" x14ac:dyDescent="0.25">
      <c r="B94" s="310">
        <v>2</v>
      </c>
      <c r="C94" s="346" t="s">
        <v>50</v>
      </c>
      <c r="D94" s="357"/>
      <c r="E94" s="347" t="s">
        <v>260</v>
      </c>
      <c r="F94" s="348"/>
      <c r="G94" s="307"/>
      <c r="H94" s="215"/>
    </row>
    <row r="95" spans="2:8" s="212" customFormat="1" ht="93.95" customHeight="1" x14ac:dyDescent="0.25">
      <c r="B95" s="310">
        <v>2</v>
      </c>
      <c r="C95" s="346" t="s">
        <v>230</v>
      </c>
      <c r="D95" s="357"/>
      <c r="E95" s="347" t="s">
        <v>231</v>
      </c>
      <c r="F95" s="348"/>
      <c r="G95" s="307"/>
      <c r="H95" s="215"/>
    </row>
    <row r="96" spans="2:8" s="212" customFormat="1" ht="93.95" customHeight="1" x14ac:dyDescent="0.25">
      <c r="B96" s="310">
        <v>2</v>
      </c>
      <c r="C96" s="346" t="s">
        <v>232</v>
      </c>
      <c r="D96" s="357"/>
      <c r="E96" s="347" t="s">
        <v>233</v>
      </c>
      <c r="F96" s="348"/>
      <c r="G96" s="307"/>
      <c r="H96" s="215"/>
    </row>
    <row r="97" spans="2:8" s="212" customFormat="1" x14ac:dyDescent="0.25">
      <c r="B97" s="310">
        <v>2</v>
      </c>
      <c r="C97" s="346" t="s">
        <v>167</v>
      </c>
      <c r="D97" s="357"/>
      <c r="E97" s="347" t="s">
        <v>234</v>
      </c>
      <c r="F97" s="348"/>
      <c r="G97" s="307"/>
      <c r="H97" s="215"/>
    </row>
    <row r="98" spans="2:8" s="212" customFormat="1" ht="66.599999999999994" customHeight="1" x14ac:dyDescent="0.25">
      <c r="B98" s="310">
        <v>3</v>
      </c>
      <c r="C98" s="346" t="s">
        <v>200</v>
      </c>
      <c r="D98" s="357"/>
      <c r="E98" s="347" t="s">
        <v>240</v>
      </c>
      <c r="F98" s="348"/>
      <c r="G98" s="307"/>
      <c r="H98" s="215"/>
    </row>
    <row r="99" spans="2:8" s="212" customFormat="1" ht="66.599999999999994" customHeight="1" x14ac:dyDescent="0.25">
      <c r="B99" s="310">
        <v>3</v>
      </c>
      <c r="C99" s="346" t="s">
        <v>172</v>
      </c>
      <c r="D99" s="357"/>
      <c r="E99" s="347" t="s">
        <v>265</v>
      </c>
      <c r="F99" s="348"/>
      <c r="G99" s="307"/>
      <c r="H99" s="215"/>
    </row>
    <row r="100" spans="2:8" s="212" customFormat="1" ht="62.45" customHeight="1" x14ac:dyDescent="0.25">
      <c r="B100" s="310">
        <v>3</v>
      </c>
      <c r="C100" s="346" t="s">
        <v>64</v>
      </c>
      <c r="D100" s="357"/>
      <c r="E100" s="347" t="s">
        <v>266</v>
      </c>
      <c r="F100" s="348"/>
      <c r="G100" s="307"/>
      <c r="H100" s="215"/>
    </row>
    <row r="101" spans="2:8" s="212" customFormat="1" ht="38.450000000000003" customHeight="1" x14ac:dyDescent="0.25">
      <c r="B101" s="310">
        <v>3</v>
      </c>
      <c r="C101" s="346" t="s">
        <v>241</v>
      </c>
      <c r="D101" s="357"/>
      <c r="E101" s="347" t="s">
        <v>242</v>
      </c>
      <c r="F101" s="348"/>
      <c r="G101" s="307"/>
      <c r="H101" s="215"/>
    </row>
    <row r="102" spans="2:8" ht="59.25" customHeight="1" x14ac:dyDescent="0.25">
      <c r="B102" s="311">
        <v>5</v>
      </c>
      <c r="C102" s="345" t="s">
        <v>175</v>
      </c>
      <c r="D102" s="346"/>
      <c r="E102" s="347" t="s">
        <v>261</v>
      </c>
      <c r="F102" s="348"/>
      <c r="G102" s="299"/>
      <c r="H102" s="295"/>
    </row>
    <row r="103" spans="2:8" ht="59.25" customHeight="1" x14ac:dyDescent="0.25">
      <c r="B103" s="311">
        <v>5</v>
      </c>
      <c r="C103" s="345" t="s">
        <v>90</v>
      </c>
      <c r="D103" s="346"/>
      <c r="E103" s="347" t="s">
        <v>243</v>
      </c>
      <c r="F103" s="348"/>
      <c r="G103" s="299"/>
      <c r="H103" s="295"/>
    </row>
    <row r="104" spans="2:8" ht="59.25" customHeight="1" x14ac:dyDescent="0.25">
      <c r="B104" s="311">
        <v>5</v>
      </c>
      <c r="C104" s="345" t="s">
        <v>91</v>
      </c>
      <c r="D104" s="346"/>
      <c r="E104" s="347" t="s">
        <v>245</v>
      </c>
      <c r="F104" s="348"/>
      <c r="G104" s="299"/>
      <c r="H104" s="295"/>
    </row>
    <row r="105" spans="2:8" ht="59.25" customHeight="1" x14ac:dyDescent="0.25">
      <c r="B105" s="311">
        <v>5</v>
      </c>
      <c r="C105" s="345" t="s">
        <v>114</v>
      </c>
      <c r="D105" s="346"/>
      <c r="E105" s="347" t="s">
        <v>245</v>
      </c>
      <c r="F105" s="348"/>
      <c r="G105" s="299"/>
      <c r="H105" s="295"/>
    </row>
    <row r="106" spans="2:8" ht="47.45" customHeight="1" x14ac:dyDescent="0.25">
      <c r="B106" s="311">
        <v>5</v>
      </c>
      <c r="C106" s="345" t="s">
        <v>92</v>
      </c>
      <c r="D106" s="346"/>
      <c r="E106" s="347" t="s">
        <v>246</v>
      </c>
      <c r="F106" s="348"/>
      <c r="G106" s="299"/>
      <c r="H106" s="295"/>
    </row>
    <row r="107" spans="2:8" ht="45.6" customHeight="1" x14ac:dyDescent="0.25">
      <c r="B107" s="311">
        <v>5</v>
      </c>
      <c r="C107" s="345" t="s">
        <v>93</v>
      </c>
      <c r="D107" s="346"/>
      <c r="E107" s="347" t="s">
        <v>244</v>
      </c>
      <c r="F107" s="348"/>
      <c r="G107" s="299"/>
      <c r="H107" s="295"/>
    </row>
    <row r="108" spans="2:8" ht="32.450000000000003" customHeight="1" x14ac:dyDescent="0.25">
      <c r="B108" s="311">
        <v>5</v>
      </c>
      <c r="C108" s="345" t="s">
        <v>109</v>
      </c>
      <c r="D108" s="346"/>
      <c r="E108" s="347" t="s">
        <v>249</v>
      </c>
      <c r="F108" s="348"/>
      <c r="G108" s="299"/>
      <c r="H108" s="295"/>
    </row>
    <row r="109" spans="2:8" ht="33.6" customHeight="1" x14ac:dyDescent="0.25">
      <c r="B109" s="311">
        <v>5</v>
      </c>
      <c r="C109" s="345" t="s">
        <v>113</v>
      </c>
      <c r="D109" s="346"/>
      <c r="E109" s="347" t="s">
        <v>247</v>
      </c>
      <c r="F109" s="348"/>
      <c r="G109" s="299"/>
      <c r="H109" s="295"/>
    </row>
    <row r="110" spans="2:8" ht="33.6" customHeight="1" x14ac:dyDescent="0.25">
      <c r="B110" s="311">
        <v>5</v>
      </c>
      <c r="C110" s="345" t="s">
        <v>117</v>
      </c>
      <c r="D110" s="346"/>
      <c r="E110" s="347" t="s">
        <v>248</v>
      </c>
      <c r="F110" s="348"/>
      <c r="G110" s="299"/>
      <c r="H110" s="295"/>
    </row>
    <row r="111" spans="2:8" x14ac:dyDescent="0.25">
      <c r="B111" s="311">
        <v>5</v>
      </c>
      <c r="C111" s="345" t="s">
        <v>10</v>
      </c>
      <c r="D111" s="346"/>
      <c r="E111" s="347" t="s">
        <v>203</v>
      </c>
      <c r="F111" s="348"/>
      <c r="G111" s="299"/>
      <c r="H111" s="295"/>
    </row>
    <row r="112" spans="2:8" ht="24.95" customHeight="1" x14ac:dyDescent="0.25">
      <c r="B112" s="311">
        <v>8</v>
      </c>
      <c r="C112" s="345" t="s">
        <v>124</v>
      </c>
      <c r="D112" s="346"/>
      <c r="E112" s="347" t="s">
        <v>250</v>
      </c>
      <c r="F112" s="348"/>
      <c r="G112" s="299"/>
      <c r="H112" s="295"/>
    </row>
    <row r="113" spans="2:8" ht="46.5" customHeight="1" x14ac:dyDescent="0.25">
      <c r="B113" s="311">
        <v>8</v>
      </c>
      <c r="C113" s="345" t="s">
        <v>125</v>
      </c>
      <c r="D113" s="346"/>
      <c r="E113" s="347" t="s">
        <v>251</v>
      </c>
      <c r="F113" s="348"/>
      <c r="G113" s="299"/>
      <c r="H113" s="295"/>
    </row>
    <row r="114" spans="2:8" ht="46.5" customHeight="1" x14ac:dyDescent="0.25">
      <c r="B114" s="311">
        <v>8</v>
      </c>
      <c r="C114" s="345" t="s">
        <v>178</v>
      </c>
      <c r="D114" s="346"/>
      <c r="E114" s="347" t="s">
        <v>252</v>
      </c>
      <c r="F114" s="348"/>
      <c r="G114" s="299"/>
      <c r="H114" s="295"/>
    </row>
    <row r="115" spans="2:8" s="212" customFormat="1" ht="82.5" customHeight="1" x14ac:dyDescent="0.25">
      <c r="B115" s="310">
        <v>8</v>
      </c>
      <c r="C115" s="345" t="s">
        <v>253</v>
      </c>
      <c r="D115" s="346"/>
      <c r="E115" s="347" t="s">
        <v>192</v>
      </c>
      <c r="F115" s="348"/>
      <c r="G115" s="307"/>
      <c r="H115" s="215"/>
    </row>
    <row r="116" spans="2:8" s="212" customFormat="1" ht="33.950000000000003" customHeight="1" x14ac:dyDescent="0.25">
      <c r="B116" s="310">
        <v>8</v>
      </c>
      <c r="C116" s="345" t="s">
        <v>150</v>
      </c>
      <c r="D116" s="346"/>
      <c r="E116" s="347" t="s">
        <v>255</v>
      </c>
      <c r="F116" s="348"/>
      <c r="G116" s="307"/>
      <c r="H116" s="215"/>
    </row>
    <row r="117" spans="2:8" s="212" customFormat="1" ht="33.950000000000003" customHeight="1" x14ac:dyDescent="0.25">
      <c r="B117" s="310">
        <v>8</v>
      </c>
      <c r="C117" s="345" t="s">
        <v>256</v>
      </c>
      <c r="D117" s="346"/>
      <c r="E117" s="347" t="s">
        <v>257</v>
      </c>
      <c r="F117" s="348"/>
      <c r="G117" s="307"/>
      <c r="H117" s="215"/>
    </row>
    <row r="118" spans="2:8" s="212" customFormat="1" ht="33.950000000000003" customHeight="1" x14ac:dyDescent="0.25">
      <c r="B118" s="310">
        <v>8</v>
      </c>
      <c r="C118" s="345" t="s">
        <v>258</v>
      </c>
      <c r="D118" s="346"/>
      <c r="E118" s="347" t="s">
        <v>259</v>
      </c>
      <c r="F118" s="348"/>
      <c r="G118" s="307"/>
      <c r="H118" s="215"/>
    </row>
    <row r="119" spans="2:8" s="212" customFormat="1" ht="46.5" customHeight="1" x14ac:dyDescent="0.25">
      <c r="B119" s="310">
        <v>8</v>
      </c>
      <c r="C119" s="345" t="s">
        <v>132</v>
      </c>
      <c r="D119" s="346"/>
      <c r="E119" s="347" t="s">
        <v>254</v>
      </c>
      <c r="F119" s="348"/>
      <c r="G119" s="307"/>
      <c r="H119" s="215"/>
    </row>
    <row r="120" spans="2:8" ht="6.75" customHeight="1" thickBot="1" x14ac:dyDescent="0.3">
      <c r="B120" s="294"/>
      <c r="C120" s="373"/>
      <c r="D120" s="374"/>
      <c r="E120" s="375"/>
      <c r="F120" s="376"/>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275</v>
      </c>
    </row>
    <row r="127" spans="2:8" ht="48" customHeight="1" x14ac:dyDescent="0.25">
      <c r="B127" s="343" t="s">
        <v>276</v>
      </c>
      <c r="C127" s="343"/>
    </row>
    <row r="128" spans="2:8" x14ac:dyDescent="0.25">
      <c r="B128" s="344">
        <v>44342</v>
      </c>
      <c r="C128" s="344"/>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1"/>
      <c r="B1" s="443" t="str">
        <f>+'2 CONTEXTO E IDENTIFICACIÓN'!B1</f>
        <v>MAPA DE RIESGOS</v>
      </c>
      <c r="C1" s="50" t="str">
        <f>+'2 CONTEXTO E IDENTIFICACIÓN'!C1</f>
        <v>CÓDIGO:</v>
      </c>
      <c r="D1" s="50">
        <f>+'2 CONTEXTO E IDENTIFICACIÓN'!D1</f>
        <v>0</v>
      </c>
      <c r="F1" s="239" t="str">
        <f>+'2 CONTEXTO E IDENTIFICACIÓN'!$F$4</f>
        <v>Elaboración o Actualización:</v>
      </c>
      <c r="G1" s="260">
        <f>+IF('2 CONTEXTO E IDENTIFICACIÓN'!$G$4="","",'2 CONTEXTO E IDENTIFICACIÓN'!$G$4)</f>
        <v>44866</v>
      </c>
      <c r="H1" s="20"/>
      <c r="I1" s="20"/>
    </row>
    <row r="2" spans="1:11" s="9" customFormat="1" ht="37.5" customHeight="1" x14ac:dyDescent="0.2">
      <c r="A2" s="411"/>
      <c r="B2" s="444"/>
      <c r="C2" s="50" t="str">
        <f>+'2 CONTEXTO E IDENTIFICACIÓN'!C2</f>
        <v>VERSIÓN:</v>
      </c>
      <c r="D2" s="50">
        <f>+'2 CONTEXTO E IDENTIFICACIÓN'!D2</f>
        <v>0</v>
      </c>
      <c r="F2" s="242" t="str">
        <f>+'2 CONTEXTO E IDENTIFICACIÓN'!$D$5</f>
        <v>Vigencia del:</v>
      </c>
      <c r="G2" s="240" t="str">
        <f>+IF('2 CONTEXTO E IDENTIFICACIÓN'!$E$5="","",'2 CONTEXTO E IDENTIFICACIÓN'!$E$5)</f>
        <v/>
      </c>
      <c r="H2" s="241" t="s">
        <v>111</v>
      </c>
      <c r="I2" s="238"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2" t="str">
        <f>+IF('2 CONTEXTO E IDENTIFICACIÓN'!$B$4="","",'2 CONTEXTO E IDENTIFICACIÓN'!$B$4)</f>
        <v>HOSPITAL UNIVERSITARIO DEPARTAMENTAL DE NARIÑO</v>
      </c>
      <c r="C4" s="412"/>
      <c r="D4" s="412"/>
      <c r="E4" s="143"/>
      <c r="F4" s="144"/>
    </row>
    <row r="5" spans="1:11" ht="15.75" thickBot="1" x14ac:dyDescent="0.3">
      <c r="A5" s="27" t="s">
        <v>157</v>
      </c>
      <c r="B5" s="412" t="str">
        <f>+IF('2 CONTEXTO E IDENTIFICACIÓN'!$D$4="","",'2 CONTEXTO E IDENTIFICACIÓN'!$D$4)</f>
        <v>GESTIÓN DE LA INFORMACIÓN</v>
      </c>
      <c r="C5" s="413"/>
      <c r="D5" s="413"/>
    </row>
    <row r="6" spans="1:11" ht="15.75" thickBot="1" x14ac:dyDescent="0.3">
      <c r="A6" s="479" t="s">
        <v>46</v>
      </c>
      <c r="B6" s="480"/>
      <c r="C6" s="480"/>
      <c r="D6" s="480"/>
      <c r="E6" s="480"/>
      <c r="F6" s="480"/>
      <c r="G6" s="480"/>
      <c r="H6" s="480"/>
      <c r="I6" s="480"/>
      <c r="J6" s="480"/>
      <c r="K6" s="481"/>
    </row>
    <row r="7" spans="1:11" ht="6" customHeight="1" thickBot="1" x14ac:dyDescent="0.3">
      <c r="A7" s="479"/>
      <c r="B7" s="480"/>
      <c r="C7" s="480"/>
      <c r="D7" s="480"/>
      <c r="E7" s="480"/>
      <c r="F7" s="480"/>
      <c r="G7" s="480"/>
      <c r="H7" s="480"/>
      <c r="I7" s="480"/>
      <c r="J7" s="480"/>
      <c r="K7" s="481"/>
    </row>
    <row r="8" spans="1:11" ht="34.5" customHeight="1" x14ac:dyDescent="0.25">
      <c r="A8" s="482" t="s">
        <v>47</v>
      </c>
      <c r="B8" s="483"/>
      <c r="C8" s="483"/>
      <c r="D8" s="483"/>
      <c r="E8" s="483"/>
      <c r="F8" s="483"/>
      <c r="G8" s="483"/>
      <c r="H8" s="483"/>
      <c r="I8" s="483"/>
      <c r="J8" s="483"/>
      <c r="K8" s="484"/>
    </row>
    <row r="9" spans="1:11" ht="18.75" customHeight="1" x14ac:dyDescent="0.25">
      <c r="A9" s="488" t="s">
        <v>24</v>
      </c>
      <c r="B9" s="489"/>
      <c r="C9" s="489"/>
      <c r="D9" s="489"/>
      <c r="E9" s="489"/>
      <c r="F9" s="489"/>
      <c r="G9" s="489"/>
      <c r="H9" s="489"/>
      <c r="I9" s="489"/>
      <c r="J9" s="489"/>
      <c r="K9" s="490"/>
    </row>
    <row r="10" spans="1:11" ht="34.5" customHeight="1" x14ac:dyDescent="0.25">
      <c r="A10" s="485" t="s">
        <v>25</v>
      </c>
      <c r="B10" s="486"/>
      <c r="C10" s="486"/>
      <c r="D10" s="486"/>
      <c r="E10" s="486"/>
      <c r="F10" s="486"/>
      <c r="G10" s="486"/>
      <c r="H10" s="486"/>
      <c r="I10" s="486"/>
      <c r="J10" s="486"/>
      <c r="K10" s="487"/>
    </row>
    <row r="11" spans="1:11" ht="50.25" customHeight="1" thickBot="1" x14ac:dyDescent="0.3">
      <c r="A11" s="494" t="s">
        <v>119</v>
      </c>
      <c r="B11" s="495"/>
      <c r="C11" s="495"/>
      <c r="D11" s="495"/>
      <c r="E11" s="495"/>
      <c r="F11" s="495"/>
      <c r="G11" s="495"/>
      <c r="H11" s="495"/>
      <c r="I11" s="495"/>
      <c r="J11" s="495"/>
      <c r="K11" s="496"/>
    </row>
    <row r="12" spans="1:11" x14ac:dyDescent="0.25">
      <c r="A12" s="145"/>
      <c r="B12" s="145"/>
      <c r="C12" s="145"/>
      <c r="D12" s="145"/>
      <c r="E12" s="145"/>
      <c r="F12" s="145"/>
      <c r="G12" s="145"/>
      <c r="H12" s="145"/>
      <c r="I12" s="145"/>
      <c r="J12" s="145"/>
      <c r="K12" s="145"/>
    </row>
    <row r="13" spans="1:11" s="147" customFormat="1" ht="38.25" x14ac:dyDescent="0.25">
      <c r="A13" s="146"/>
      <c r="B13" s="491" t="s">
        <v>31</v>
      </c>
      <c r="C13" s="492"/>
      <c r="D13" s="493" t="s">
        <v>32</v>
      </c>
      <c r="E13" s="493"/>
      <c r="G13" s="95" t="s">
        <v>88</v>
      </c>
    </row>
    <row r="14" spans="1:11" x14ac:dyDescent="0.25">
      <c r="A14" s="148" t="s">
        <v>26</v>
      </c>
      <c r="B14" s="149">
        <f>+COUNTIF('8 MAPA RIESGOS'!$G$9:$G$28,G14)</f>
        <v>1</v>
      </c>
      <c r="C14" s="150">
        <f>+B14/$B$18</f>
        <v>0.1111111111111111</v>
      </c>
      <c r="D14" s="149">
        <f>+COUNTIF('8 MAPA RIESGOS'!$L$9:$L$28,G14)</f>
        <v>1</v>
      </c>
      <c r="E14" s="150">
        <f>+D14/$D$18</f>
        <v>0.1111111111111111</v>
      </c>
      <c r="G14" s="125" t="s">
        <v>84</v>
      </c>
    </row>
    <row r="15" spans="1:11" x14ac:dyDescent="0.25">
      <c r="A15" s="148" t="s">
        <v>27</v>
      </c>
      <c r="B15" s="149">
        <f>+COUNTIF('8 MAPA RIESGOS'!$G$9:$G$28,G15)</f>
        <v>0</v>
      </c>
      <c r="C15" s="150">
        <f t="shared" ref="C15:C18" si="0">+B15/$B$18</f>
        <v>0</v>
      </c>
      <c r="D15" s="149">
        <f>+COUNTIF('8 MAPA RIESGOS'!$L$9:$L$28,G15)</f>
        <v>0</v>
      </c>
      <c r="E15" s="150">
        <f t="shared" ref="E15:E18" si="1">+D15/$D$18</f>
        <v>0</v>
      </c>
      <c r="G15" s="108" t="s">
        <v>85</v>
      </c>
    </row>
    <row r="16" spans="1:11" x14ac:dyDescent="0.25">
      <c r="A16" s="148" t="s">
        <v>28</v>
      </c>
      <c r="B16" s="149">
        <f>+COUNTIF('8 MAPA RIESGOS'!$G$9:$G$28,G16)</f>
        <v>7</v>
      </c>
      <c r="C16" s="150">
        <f t="shared" si="0"/>
        <v>0.77777777777777779</v>
      </c>
      <c r="D16" s="149">
        <f>+COUNTIF('8 MAPA RIESGOS'!$L$9:$L$28,G16)</f>
        <v>7</v>
      </c>
      <c r="E16" s="150">
        <f t="shared" si="1"/>
        <v>0.77777777777777779</v>
      </c>
      <c r="G16" s="112" t="s">
        <v>5</v>
      </c>
    </row>
    <row r="17" spans="1:7" x14ac:dyDescent="0.25">
      <c r="A17" s="148" t="s">
        <v>29</v>
      </c>
      <c r="B17" s="149">
        <f>+COUNTIF('8 MAPA RIESGOS'!$G$9:$G$28,G17)</f>
        <v>1</v>
      </c>
      <c r="C17" s="150">
        <f t="shared" si="0"/>
        <v>0.1111111111111111</v>
      </c>
      <c r="D17" s="149">
        <f>+COUNTIF('8 MAPA RIESGOS'!$L$9:$L$28,G17)</f>
        <v>1</v>
      </c>
      <c r="E17" s="150">
        <f t="shared" si="1"/>
        <v>0.1111111111111111</v>
      </c>
      <c r="G17" s="116" t="s">
        <v>86</v>
      </c>
    </row>
    <row r="18" spans="1:7" x14ac:dyDescent="0.25">
      <c r="A18" s="148" t="s">
        <v>30</v>
      </c>
      <c r="B18" s="149">
        <f>+SUM(B14:B17)</f>
        <v>9</v>
      </c>
      <c r="C18" s="150">
        <f t="shared" si="0"/>
        <v>1</v>
      </c>
      <c r="D18" s="149">
        <f>+SUM(D14:D17)</f>
        <v>9</v>
      </c>
      <c r="E18" s="150">
        <f t="shared" si="1"/>
        <v>1</v>
      </c>
    </row>
    <row r="20" spans="1:7" s="151" customFormat="1" x14ac:dyDescent="0.25">
      <c r="B20" s="152" t="s">
        <v>31</v>
      </c>
      <c r="D20" s="152" t="s">
        <v>32</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7"/>
      <c r="B1" s="411" t="str">
        <f>+'2 CONTEXTO E IDENTIFICACIÓN'!B1</f>
        <v>MAPA DE RIESGOS</v>
      </c>
      <c r="C1" s="50" t="str">
        <f>+'2 CONTEXTO E IDENTIFICACIÓN'!C1</f>
        <v>CÓDIGO:</v>
      </c>
      <c r="D1" s="166">
        <f>+'2 CONTEXTO E IDENTIFICACIÓN'!D1</f>
        <v>0</v>
      </c>
    </row>
    <row r="2" spans="1:4" ht="36.75" customHeight="1" x14ac:dyDescent="0.25">
      <c r="A2" s="497"/>
      <c r="B2" s="411"/>
      <c r="C2" s="50" t="str">
        <f>+'2 CONTEXTO E IDENTIFICACIÓN'!C2</f>
        <v>VERSIÓN:</v>
      </c>
      <c r="D2" s="166">
        <f>+'2 CONTEXTO E IDENTIFICACIÓN'!D2</f>
        <v>0</v>
      </c>
    </row>
    <row r="3" spans="1:4" s="233" customFormat="1" x14ac:dyDescent="0.25">
      <c r="A3" s="320" t="s">
        <v>12</v>
      </c>
      <c r="B3" s="499" t="s">
        <v>48</v>
      </c>
      <c r="C3" s="499"/>
      <c r="D3" s="499"/>
    </row>
    <row r="4" spans="1:4" ht="69.75" customHeight="1" x14ac:dyDescent="0.25">
      <c r="A4" s="321"/>
      <c r="B4" s="500"/>
      <c r="C4" s="500"/>
      <c r="D4" s="500"/>
    </row>
    <row r="5" spans="1:4" s="234" customFormat="1" ht="91.5" customHeight="1" x14ac:dyDescent="0.25">
      <c r="A5" s="321"/>
      <c r="B5" s="500"/>
      <c r="C5" s="500"/>
      <c r="D5" s="500"/>
    </row>
    <row r="6" spans="1:4" x14ac:dyDescent="0.25">
      <c r="A6" s="322"/>
      <c r="B6" s="498"/>
      <c r="C6" s="498"/>
      <c r="D6" s="498"/>
    </row>
    <row r="7" spans="1:4" x14ac:dyDescent="0.25">
      <c r="A7" s="322"/>
      <c r="B7" s="498"/>
      <c r="C7" s="498"/>
      <c r="D7" s="498"/>
    </row>
    <row r="8" spans="1:4" x14ac:dyDescent="0.25">
      <c r="A8" s="322"/>
      <c r="B8" s="501"/>
      <c r="C8" s="501"/>
      <c r="D8" s="501"/>
    </row>
    <row r="9" spans="1:4" x14ac:dyDescent="0.25">
      <c r="A9" s="322"/>
      <c r="B9" s="498"/>
      <c r="C9" s="498"/>
      <c r="D9" s="498"/>
    </row>
    <row r="10" spans="1:4" x14ac:dyDescent="0.25">
      <c r="A10" s="323"/>
      <c r="B10" s="235"/>
      <c r="C10" s="235"/>
      <c r="D10" s="235"/>
    </row>
    <row r="11" spans="1:4" x14ac:dyDescent="0.25">
      <c r="A11" s="323"/>
      <c r="B11" s="235"/>
      <c r="C11" s="235"/>
      <c r="D11" s="235"/>
    </row>
    <row r="12" spans="1:4" x14ac:dyDescent="0.25">
      <c r="A12" s="323"/>
      <c r="B12" s="235"/>
      <c r="C12" s="235"/>
      <c r="D12" s="235"/>
    </row>
    <row r="13" spans="1:4" x14ac:dyDescent="0.25">
      <c r="A13" s="323"/>
      <c r="B13" s="235"/>
      <c r="C13" s="235"/>
      <c r="D13" s="235"/>
    </row>
    <row r="14" spans="1:4" x14ac:dyDescent="0.25">
      <c r="A14" s="323"/>
      <c r="B14" s="235"/>
      <c r="C14" s="235"/>
      <c r="D14" s="235"/>
    </row>
    <row r="15" spans="1:4" x14ac:dyDescent="0.25">
      <c r="A15" s="323"/>
      <c r="B15" s="235"/>
      <c r="C15" s="235"/>
      <c r="D15" s="235"/>
    </row>
    <row r="16" spans="1:4" x14ac:dyDescent="0.25">
      <c r="A16" s="323"/>
      <c r="B16" s="235"/>
      <c r="C16" s="235"/>
      <c r="D16" s="235"/>
    </row>
    <row r="17" spans="1:4" x14ac:dyDescent="0.25">
      <c r="A17" s="323"/>
      <c r="B17" s="235"/>
      <c r="C17" s="235"/>
      <c r="D17" s="235"/>
    </row>
    <row r="18" spans="1:4" x14ac:dyDescent="0.25">
      <c r="A18" s="323"/>
      <c r="B18" s="235"/>
      <c r="C18" s="235"/>
      <c r="D18" s="235"/>
    </row>
    <row r="19" spans="1:4" x14ac:dyDescent="0.25">
      <c r="A19" s="323"/>
      <c r="B19" s="235"/>
      <c r="C19" s="235"/>
      <c r="D19" s="235"/>
    </row>
    <row r="20" spans="1:4" x14ac:dyDescent="0.25">
      <c r="A20" s="323"/>
      <c r="B20" s="235"/>
      <c r="C20" s="235"/>
      <c r="D20" s="235"/>
    </row>
    <row r="21" spans="1:4" x14ac:dyDescent="0.25">
      <c r="A21" s="323"/>
      <c r="B21" s="235"/>
      <c r="C21" s="235"/>
      <c r="D21" s="235"/>
    </row>
    <row r="22" spans="1:4" x14ac:dyDescent="0.25">
      <c r="A22" s="323"/>
      <c r="B22" s="235"/>
      <c r="C22" s="235"/>
      <c r="D22" s="235"/>
    </row>
    <row r="23" spans="1:4" x14ac:dyDescent="0.25">
      <c r="A23" s="323"/>
      <c r="B23" s="235"/>
      <c r="C23" s="235"/>
      <c r="D23" s="235"/>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6" zoomScale="98" zoomScaleNormal="98" workbookViewId="0">
      <pane xSplit="2" topLeftCell="C1" activePane="topRight" state="frozen"/>
      <selection pane="topRight" activeCell="B7" sqref="B7:B8"/>
    </sheetView>
  </sheetViews>
  <sheetFormatPr baseColWidth="10" defaultColWidth="11.42578125" defaultRowHeight="14.25" x14ac:dyDescent="0.25"/>
  <cols>
    <col min="1" max="1" width="21.42578125" style="10" customWidth="1"/>
    <col min="2" max="3" width="36.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5" t="s">
        <v>133</v>
      </c>
      <c r="D1" s="255"/>
      <c r="G1" s="181"/>
      <c r="H1" s="181"/>
      <c r="I1" s="181"/>
    </row>
    <row r="2" spans="1:9" s="9" customFormat="1" ht="37.5" customHeight="1" x14ac:dyDescent="0.2">
      <c r="A2" s="399"/>
      <c r="B2" s="398"/>
      <c r="C2" s="255" t="s">
        <v>134</v>
      </c>
      <c r="D2" s="256"/>
      <c r="G2" s="181"/>
      <c r="H2" s="181"/>
      <c r="I2" s="181"/>
    </row>
    <row r="3" spans="1:9" s="9" customFormat="1" ht="3.95" customHeight="1" x14ac:dyDescent="0.2">
      <c r="A3" s="252"/>
      <c r="B3" s="252"/>
      <c r="C3" s="253"/>
      <c r="D3" s="254"/>
      <c r="G3" s="181"/>
      <c r="H3" s="181"/>
      <c r="I3" s="181"/>
    </row>
    <row r="4" spans="1:9" ht="27" customHeight="1" x14ac:dyDescent="0.25">
      <c r="A4" s="19" t="s">
        <v>159</v>
      </c>
      <c r="B4" s="251" t="s">
        <v>283</v>
      </c>
      <c r="C4" s="19" t="s">
        <v>157</v>
      </c>
      <c r="D4" s="402" t="s">
        <v>285</v>
      </c>
      <c r="E4" s="402"/>
      <c r="F4" s="167" t="s">
        <v>207</v>
      </c>
      <c r="G4" s="164">
        <v>44866</v>
      </c>
    </row>
    <row r="5" spans="1:9" ht="58.5" customHeight="1" x14ac:dyDescent="0.25">
      <c r="A5" s="19" t="s">
        <v>158</v>
      </c>
      <c r="B5" s="400" t="s">
        <v>286</v>
      </c>
      <c r="C5" s="400"/>
      <c r="D5" s="165" t="s">
        <v>206</v>
      </c>
      <c r="E5" s="164"/>
      <c r="F5" s="160" t="s">
        <v>111</v>
      </c>
      <c r="G5" s="164"/>
    </row>
    <row r="6" spans="1:9" ht="15" x14ac:dyDescent="0.25">
      <c r="A6" s="246"/>
      <c r="B6" s="248"/>
      <c r="C6" s="248"/>
      <c r="D6" s="249"/>
      <c r="E6" s="250"/>
      <c r="F6" s="247"/>
      <c r="G6" s="250"/>
    </row>
    <row r="7" spans="1:9" ht="21" customHeight="1" x14ac:dyDescent="0.25">
      <c r="A7" s="401" t="s">
        <v>223</v>
      </c>
      <c r="B7" s="401" t="s">
        <v>78</v>
      </c>
      <c r="C7" s="401" t="s">
        <v>139</v>
      </c>
      <c r="D7" s="401" t="s">
        <v>138</v>
      </c>
      <c r="E7" s="401" t="s">
        <v>50</v>
      </c>
      <c r="F7" s="401" t="s">
        <v>51</v>
      </c>
      <c r="G7" s="401"/>
    </row>
    <row r="8" spans="1:9" ht="42" customHeight="1" x14ac:dyDescent="0.25">
      <c r="A8" s="401"/>
      <c r="B8" s="401"/>
      <c r="C8" s="401"/>
      <c r="D8" s="401"/>
      <c r="E8" s="401"/>
      <c r="F8" s="160" t="s">
        <v>8</v>
      </c>
      <c r="G8" s="160" t="s">
        <v>168</v>
      </c>
      <c r="H8" s="160" t="s">
        <v>169</v>
      </c>
      <c r="I8" s="160" t="s">
        <v>167</v>
      </c>
    </row>
    <row r="9" spans="1:9" s="11" customFormat="1" ht="114" x14ac:dyDescent="0.25">
      <c r="A9" s="2" t="s">
        <v>13</v>
      </c>
      <c r="B9" s="2" t="s">
        <v>141</v>
      </c>
      <c r="C9" s="2" t="s">
        <v>287</v>
      </c>
      <c r="D9" s="2" t="s">
        <v>288</v>
      </c>
      <c r="E9" s="166" t="str">
        <f>+CONCATENATE(B9," ",C9," ",D9)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F9" s="3" t="s">
        <v>160</v>
      </c>
      <c r="G9" s="3"/>
      <c r="H9" s="182" t="str">
        <f>+IF(F9='11 FORMULAS'!$B$4,'11 FORMULAS'!$C$4,IF(F9='11 FORMULAS'!$B$6,'11 FORMULAS'!$C$6,IF(F9='11 FORMULAS'!$B$8,'11 FORMULAS'!$C$8,IF(F9='11 FORMULAS'!$B$10,'11 FORMULAS'!$C$10,""))))</f>
        <v>Procesos</v>
      </c>
      <c r="I9" s="182" t="str">
        <f>+G9&amp;H9</f>
        <v>Procesos</v>
      </c>
    </row>
    <row r="10" spans="1:9" s="11" customFormat="1" ht="71.25" x14ac:dyDescent="0.25">
      <c r="A10" s="2" t="s">
        <v>14</v>
      </c>
      <c r="B10" s="2" t="s">
        <v>142</v>
      </c>
      <c r="C10" s="2" t="s">
        <v>292</v>
      </c>
      <c r="D10" s="2" t="s">
        <v>289</v>
      </c>
      <c r="E10" s="166" t="str">
        <f t="shared" ref="E10:E28" si="0">+CONCATENATE(B10," ",C10," ",D10)</f>
        <v>Posibilidad de pérdida Económica y Reputacional por ausencia de suministros tecnicos, debido a falta de asignación de presupuesto y ausencia de planeación del plan anual de adquisiciones (PAA)</v>
      </c>
      <c r="F10" s="3" t="s">
        <v>160</v>
      </c>
      <c r="G10" s="3"/>
      <c r="H10" s="182" t="str">
        <f>+IF(F10='11 FORMULAS'!$B$4,'11 FORMULAS'!$C$4,IF(F10='11 FORMULAS'!$B$6,'11 FORMULAS'!$C$6,IF(F10='11 FORMULAS'!$B$8,'11 FORMULAS'!$C$8,IF(F10='11 FORMULAS'!$B$10,'11 FORMULAS'!$C$10,""))))</f>
        <v>Procesos</v>
      </c>
      <c r="I10" s="182" t="str">
        <f t="shared" ref="I10:I28" si="1">+G10&amp;H10</f>
        <v>Procesos</v>
      </c>
    </row>
    <row r="11" spans="1:9" ht="57" x14ac:dyDescent="0.25">
      <c r="A11" s="2" t="s">
        <v>15</v>
      </c>
      <c r="B11" s="2" t="s">
        <v>142</v>
      </c>
      <c r="C11" s="2" t="s">
        <v>290</v>
      </c>
      <c r="D11" s="2" t="s">
        <v>291</v>
      </c>
      <c r="E11" s="166" t="str">
        <f t="shared" si="0"/>
        <v>Posibilidad de pérdida Económica y Reputacional por caída del sistema de información DGH,  debido a destinación presupuestal y fallas de fluido eléctrico.</v>
      </c>
      <c r="F11" s="3" t="s">
        <v>160</v>
      </c>
      <c r="G11" s="3"/>
      <c r="H11" s="182" t="str">
        <f>+IF(F11='11 FORMULAS'!$B$4,'11 FORMULAS'!$C$4,IF(F11='11 FORMULAS'!$B$6,'11 FORMULAS'!$C$6,IF(F11='11 FORMULAS'!$B$8,'11 FORMULAS'!$C$8,IF(F11='11 FORMULAS'!$B$10,'11 FORMULAS'!$C$10,""))))</f>
        <v>Procesos</v>
      </c>
      <c r="I11" s="182" t="str">
        <f t="shared" si="1"/>
        <v>Procesos</v>
      </c>
    </row>
    <row r="12" spans="1:9" ht="71.25" x14ac:dyDescent="0.25">
      <c r="A12" s="2" t="s">
        <v>16</v>
      </c>
      <c r="B12" s="2" t="s">
        <v>142</v>
      </c>
      <c r="C12" s="2" t="s">
        <v>293</v>
      </c>
      <c r="D12" s="2" t="s">
        <v>294</v>
      </c>
      <c r="E12" s="166" t="str">
        <f t="shared" si="0"/>
        <v>Posibilidad de pérdida Económica y Reputacional  por afectación del rack de comunicaciones por fenómenos naturales,  debido a inundaciones, incendios, fenómenos volcánicos y terremotos.</v>
      </c>
      <c r="F12" s="3" t="s">
        <v>160</v>
      </c>
      <c r="G12" s="3"/>
      <c r="H12" s="182" t="str">
        <f>+IF(F12='11 FORMULAS'!$B$4,'11 FORMULAS'!$C$4,IF(F12='11 FORMULAS'!$B$6,'11 FORMULAS'!$C$6,IF(F12='11 FORMULAS'!$B$8,'11 FORMULAS'!$C$8,IF(F12='11 FORMULAS'!$B$10,'11 FORMULAS'!$C$10,""))))</f>
        <v>Procesos</v>
      </c>
      <c r="I12" s="182" t="str">
        <f t="shared" si="1"/>
        <v>Procesos</v>
      </c>
    </row>
    <row r="13" spans="1:9" ht="114" x14ac:dyDescent="0.25">
      <c r="A13" s="2" t="s">
        <v>17</v>
      </c>
      <c r="B13" s="2" t="s">
        <v>142</v>
      </c>
      <c r="C13" s="2" t="s">
        <v>295</v>
      </c>
      <c r="D13" s="2" t="s">
        <v>296</v>
      </c>
      <c r="E13" s="166" t="str">
        <f t="shared" si="0"/>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F13" s="3" t="s">
        <v>160</v>
      </c>
      <c r="G13" s="3"/>
      <c r="H13" s="182" t="str">
        <f>+IF(F13='11 FORMULAS'!$B$4,'11 FORMULAS'!$C$4,IF(F13='11 FORMULAS'!$B$6,'11 FORMULAS'!$C$6,IF(F13='11 FORMULAS'!$B$8,'11 FORMULAS'!$C$8,IF(F13='11 FORMULAS'!$B$10,'11 FORMULAS'!$C$10,""))))</f>
        <v>Procesos</v>
      </c>
      <c r="I13" s="182" t="str">
        <f t="shared" si="1"/>
        <v>Procesos</v>
      </c>
    </row>
    <row r="14" spans="1:9" ht="57" x14ac:dyDescent="0.25">
      <c r="A14" s="2" t="s">
        <v>18</v>
      </c>
      <c r="B14" s="2" t="s">
        <v>142</v>
      </c>
      <c r="C14" s="2" t="s">
        <v>297</v>
      </c>
      <c r="D14" s="2" t="s">
        <v>304</v>
      </c>
      <c r="E14" s="166" t="str">
        <f t="shared" si="0"/>
        <v>Posibilidad de pérdida Económica y Reputacional por perdida de información,  debido a errores humanos, fallas eléctricas y del sistema.</v>
      </c>
      <c r="F14" s="3" t="s">
        <v>160</v>
      </c>
      <c r="G14" s="3"/>
      <c r="H14" s="182" t="str">
        <f>+IF(F14='11 FORMULAS'!$B$4,'11 FORMULAS'!$C$4,IF(F14='11 FORMULAS'!$B$6,'11 FORMULAS'!$C$6,IF(F14='11 FORMULAS'!$B$8,'11 FORMULAS'!$C$8,IF(F14='11 FORMULAS'!$B$10,'11 FORMULAS'!$C$10,""))))</f>
        <v>Procesos</v>
      </c>
      <c r="I14" s="182" t="str">
        <f t="shared" si="1"/>
        <v>Procesos</v>
      </c>
    </row>
    <row r="15" spans="1:9" ht="85.5" x14ac:dyDescent="0.25">
      <c r="A15" s="2" t="s">
        <v>19</v>
      </c>
      <c r="B15" s="2" t="s">
        <v>141</v>
      </c>
      <c r="C15" s="2" t="s">
        <v>298</v>
      </c>
      <c r="D15" s="2" t="s">
        <v>299</v>
      </c>
      <c r="E15" s="166" t="str">
        <f t="shared" si="0"/>
        <v>Posibilidad de pérdida Reputacional por documentos que ingresan a la unidad de correspondencia incompleto o no digitalizado, debido a la capacidad del equipo, errores humanos y fallas del sistema</v>
      </c>
      <c r="F15" s="3" t="s">
        <v>160</v>
      </c>
      <c r="G15" s="3"/>
      <c r="H15" s="182" t="str">
        <f>+IF(F15='11 FORMULAS'!$B$4,'11 FORMULAS'!$C$4,IF(F15='11 FORMULAS'!$B$6,'11 FORMULAS'!$C$6,IF(F15='11 FORMULAS'!$B$8,'11 FORMULAS'!$C$8,IF(F15='11 FORMULAS'!$B$10,'11 FORMULAS'!$C$10,""))))</f>
        <v>Procesos</v>
      </c>
      <c r="I15" s="182" t="str">
        <f t="shared" si="1"/>
        <v>Procesos</v>
      </c>
    </row>
    <row r="16" spans="1:9" ht="71.25" x14ac:dyDescent="0.25">
      <c r="A16" s="2" t="s">
        <v>20</v>
      </c>
      <c r="B16" s="2" t="s">
        <v>142</v>
      </c>
      <c r="C16" s="2" t="s">
        <v>300</v>
      </c>
      <c r="D16" s="2" t="s">
        <v>301</v>
      </c>
      <c r="E16" s="166" t="str">
        <f t="shared" si="0"/>
        <v>Posibilidad de pérdida Económica y Reputacional por colapso del archivo,  debido a insuficiente espacio, ausencia de aprobación de TVD, falta de depuración documental</v>
      </c>
      <c r="F16" s="3" t="s">
        <v>160</v>
      </c>
      <c r="G16" s="3"/>
      <c r="H16" s="182" t="str">
        <f>+IF(F16='11 FORMULAS'!$B$4,'11 FORMULAS'!$C$4,IF(F16='11 FORMULAS'!$B$6,'11 FORMULAS'!$C$6,IF(F16='11 FORMULAS'!$B$8,'11 FORMULAS'!$C$8,IF(F16='11 FORMULAS'!$B$10,'11 FORMULAS'!$C$10,""))))</f>
        <v>Procesos</v>
      </c>
      <c r="I16" s="182" t="str">
        <f t="shared" si="1"/>
        <v>Procesos</v>
      </c>
    </row>
    <row r="17" spans="1:9" s="12" customFormat="1" ht="114" x14ac:dyDescent="0.25">
      <c r="A17" s="2" t="s">
        <v>21</v>
      </c>
      <c r="B17" s="2" t="s">
        <v>142</v>
      </c>
      <c r="C17" s="2" t="s">
        <v>302</v>
      </c>
      <c r="D17" s="2" t="s">
        <v>303</v>
      </c>
      <c r="E17" s="166" t="str">
        <f t="shared" si="0"/>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F17" s="3" t="s">
        <v>160</v>
      </c>
      <c r="G17" s="3"/>
      <c r="H17" s="182" t="str">
        <f>+IF(F17='11 FORMULAS'!$B$4,'11 FORMULAS'!$C$4,IF(F17='11 FORMULAS'!$B$6,'11 FORMULAS'!$C$6,IF(F17='11 FORMULAS'!$B$8,'11 FORMULAS'!$C$8,IF(F17='11 FORMULAS'!$B$10,'11 FORMULAS'!$C$10,""))))</f>
        <v>Procesos</v>
      </c>
      <c r="I17" s="182" t="str">
        <f t="shared" si="1"/>
        <v>Procesos</v>
      </c>
    </row>
    <row r="18" spans="1:9" s="12" customFormat="1" ht="15" x14ac:dyDescent="0.25">
      <c r="A18" s="2" t="s">
        <v>33</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15" x14ac:dyDescent="0.25">
      <c r="A19" s="2" t="s">
        <v>34</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15" x14ac:dyDescent="0.25">
      <c r="A20" s="2" t="s">
        <v>35</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15" x14ac:dyDescent="0.25">
      <c r="A21" s="2" t="s">
        <v>36</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15" x14ac:dyDescent="0.25">
      <c r="A22" s="2" t="s">
        <v>37</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15" x14ac:dyDescent="0.25">
      <c r="A23" s="2" t="s">
        <v>38</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15" x14ac:dyDescent="0.25">
      <c r="A24" s="2" t="s">
        <v>39</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15" x14ac:dyDescent="0.25">
      <c r="A25" s="2" t="s">
        <v>40</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15" x14ac:dyDescent="0.25">
      <c r="A26" s="2" t="s">
        <v>41</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15" x14ac:dyDescent="0.25">
      <c r="A27" s="2" t="s">
        <v>42</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15" x14ac:dyDescent="0.25">
      <c r="A28" s="2" t="s">
        <v>43</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14"/>
      <c r="F29" s="15"/>
      <c r="G29" s="15"/>
    </row>
    <row r="30" spans="1:9" x14ac:dyDescent="0.2">
      <c r="A30" s="9"/>
      <c r="B30" s="9"/>
      <c r="C30" s="9"/>
      <c r="D30" s="9"/>
      <c r="F30" s="9"/>
      <c r="G30" s="181"/>
    </row>
    <row r="31" spans="1:9" x14ac:dyDescent="0.2">
      <c r="A31" s="9"/>
      <c r="B31" s="9"/>
      <c r="C31" s="9"/>
      <c r="D31" s="9"/>
      <c r="F31" s="9"/>
      <c r="G31" s="181"/>
    </row>
    <row r="32" spans="1:9" x14ac:dyDescent="0.25">
      <c r="A32" s="16"/>
      <c r="B32" s="16"/>
      <c r="C32" s="16"/>
      <c r="D32" s="16"/>
      <c r="F32" s="16"/>
      <c r="G32" s="16"/>
    </row>
    <row r="33" spans="1:31" x14ac:dyDescent="0.2">
      <c r="A33" s="9"/>
      <c r="B33" s="9"/>
      <c r="C33" s="9"/>
      <c r="D33" s="9"/>
      <c r="F33" s="9"/>
      <c r="G33" s="181"/>
    </row>
    <row r="34" spans="1:31" x14ac:dyDescent="0.2">
      <c r="A34" s="9"/>
      <c r="B34" s="9"/>
      <c r="C34" s="9"/>
      <c r="D34" s="9"/>
      <c r="F34" s="9"/>
      <c r="G34" s="181"/>
    </row>
    <row r="35" spans="1:31" x14ac:dyDescent="0.2">
      <c r="A35" s="9"/>
      <c r="B35" s="9"/>
      <c r="C35" s="9"/>
      <c r="D35" s="9"/>
      <c r="F35" s="9"/>
      <c r="G35" s="181"/>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9" sqref="C9"/>
    </sheetView>
  </sheetViews>
  <sheetFormatPr baseColWidth="10" defaultColWidth="14.28515625" defaultRowHeight="14.25" x14ac:dyDescent="0.25"/>
  <cols>
    <col min="1" max="1" width="15.42578125" style="10" customWidth="1"/>
    <col min="2" max="2" width="57.855468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10"/>
      <c r="B1" s="411" t="str">
        <f>+'2 CONTEXTO E IDENTIFICACIÓN'!B1</f>
        <v>MAPA DE RIESGOS</v>
      </c>
      <c r="C1" s="50" t="str">
        <f>+'2 CONTEXTO E IDENTIFICACIÓN'!C1</f>
        <v>CÓDIGO:</v>
      </c>
      <c r="D1" s="50">
        <f>+'2 CONTEXTO E IDENTIFICACIÓN'!D1</f>
        <v>0</v>
      </c>
      <c r="E1" s="20"/>
      <c r="G1" s="20"/>
      <c r="H1" s="20"/>
      <c r="I1" s="20"/>
      <c r="J1" s="20"/>
      <c r="K1" s="20"/>
      <c r="L1" s="20"/>
      <c r="M1" s="224"/>
      <c r="N1" s="224"/>
    </row>
    <row r="2" spans="1:25" s="9" customFormat="1" ht="32.25" customHeight="1" x14ac:dyDescent="0.2">
      <c r="A2" s="410"/>
      <c r="B2" s="411"/>
      <c r="C2" s="50" t="str">
        <f>+'2 CONTEXTO E IDENTIFICACIÓN'!C2</f>
        <v>VERSIÓN:</v>
      </c>
      <c r="D2" s="50">
        <f>+'2 CONTEXTO E IDENTIFICACIÓN'!D2</f>
        <v>0</v>
      </c>
      <c r="E2" s="20"/>
      <c r="G2" s="237" t="str">
        <f>+'2 CONTEXTO E IDENTIFICACIÓN'!$F$4</f>
        <v>Elaboración o Actualización:</v>
      </c>
      <c r="H2" s="260">
        <f>+IF('2 CONTEXTO E IDENTIFICACIÓN'!$G$4="","",'2 CONTEXTO E IDENTIFICACIÓN'!$G$4)</f>
        <v>44866</v>
      </c>
      <c r="I2" s="20"/>
      <c r="J2" s="20"/>
      <c r="K2" s="20"/>
      <c r="L2" s="20"/>
      <c r="M2" s="224"/>
      <c r="N2" s="224"/>
      <c r="R2" s="189"/>
      <c r="S2" s="189"/>
    </row>
    <row r="3" spans="1:25" s="9" customFormat="1" ht="15" x14ac:dyDescent="0.2">
      <c r="A3" s="257"/>
      <c r="B3" s="22"/>
      <c r="C3" s="243"/>
      <c r="D3" s="52"/>
      <c r="E3" s="20"/>
      <c r="G3" s="258"/>
      <c r="H3" s="259"/>
      <c r="I3" s="20"/>
      <c r="J3" s="20"/>
      <c r="K3" s="20"/>
      <c r="L3" s="20"/>
      <c r="M3" s="224"/>
      <c r="N3" s="224"/>
      <c r="R3" s="189"/>
      <c r="S3" s="189"/>
    </row>
    <row r="4" spans="1:25" s="9" customFormat="1" ht="32.25" customHeight="1" x14ac:dyDescent="0.2">
      <c r="A4" s="19" t="s">
        <v>159</v>
      </c>
      <c r="B4" s="412" t="str">
        <f>+IF('2 CONTEXTO E IDENTIFICACIÓN'!$B$4="","",'2 CONTEXTO E IDENTIFICACIÓN'!$B$4)</f>
        <v>HOSPITAL UNIVERSITARIO DEPARTAMENTAL DE NARIÑO</v>
      </c>
      <c r="C4" s="412"/>
      <c r="D4" s="412"/>
      <c r="E4" s="20"/>
      <c r="G4" s="242" t="str">
        <f>+'2 CONTEXTO E IDENTIFICACIÓN'!$D$5</f>
        <v>Vigencia del:</v>
      </c>
      <c r="H4" s="240" t="str">
        <f>+IF('2 CONTEXTO E IDENTIFICACIÓN'!$E$5="","",'2 CONTEXTO E IDENTIFICACIÓN'!$E$5)</f>
        <v/>
      </c>
      <c r="I4" s="241" t="s">
        <v>111</v>
      </c>
      <c r="J4" s="238" t="str">
        <f>+IF('2 CONTEXTO E IDENTIFICACIÓN'!$G$5="","",'2 CONTEXTO E IDENTIFICACIÓN'!$G$5)</f>
        <v/>
      </c>
      <c r="K4" s="20"/>
      <c r="L4" s="20"/>
      <c r="M4" s="224"/>
      <c r="N4" s="224"/>
      <c r="R4" s="189"/>
      <c r="S4" s="189"/>
    </row>
    <row r="5" spans="1:25" s="9" customFormat="1" ht="15.75" thickBot="1" x14ac:dyDescent="0.25">
      <c r="A5" s="19" t="s">
        <v>157</v>
      </c>
      <c r="B5" s="412" t="str">
        <f>+IF('2 CONTEXTO E IDENTIFICACIÓN'!$D$4="","",'2 CONTEXTO E IDENTIFICACIÓN'!$D$4)</f>
        <v>GESTIÓN DE LA INFORMACIÓN</v>
      </c>
      <c r="C5" s="413"/>
      <c r="D5" s="413"/>
      <c r="E5" s="23"/>
      <c r="F5" s="23"/>
      <c r="R5" s="189"/>
      <c r="S5" s="189"/>
    </row>
    <row r="6" spans="1:25" s="9" customFormat="1" ht="15.75" thickBot="1" x14ac:dyDescent="0.25">
      <c r="A6" s="261"/>
      <c r="B6" s="262"/>
      <c r="C6" s="245"/>
      <c r="D6" s="245"/>
      <c r="E6" s="23"/>
      <c r="F6" s="23"/>
      <c r="G6" s="414" t="s">
        <v>76</v>
      </c>
      <c r="H6" s="415"/>
      <c r="I6" s="415"/>
      <c r="J6" s="415"/>
      <c r="K6" s="415"/>
      <c r="L6" s="415"/>
      <c r="M6" s="415"/>
      <c r="N6" s="416"/>
      <c r="R6" s="189"/>
      <c r="S6" s="189"/>
    </row>
    <row r="7" spans="1:25" s="26" customFormat="1" ht="14.1" customHeight="1" thickBot="1" x14ac:dyDescent="0.3">
      <c r="A7" s="24"/>
      <c r="B7" s="25"/>
      <c r="C7" s="414" t="s">
        <v>82</v>
      </c>
      <c r="D7" s="415"/>
      <c r="E7" s="415"/>
      <c r="F7" s="416"/>
      <c r="G7" s="417" t="s">
        <v>172</v>
      </c>
      <c r="H7" s="418"/>
      <c r="I7" s="419"/>
      <c r="J7" s="417" t="s">
        <v>64</v>
      </c>
      <c r="K7" s="418"/>
      <c r="L7" s="419"/>
      <c r="M7" s="417" t="s">
        <v>199</v>
      </c>
      <c r="N7" s="419"/>
      <c r="P7" s="406" t="s">
        <v>2</v>
      </c>
      <c r="Q7" s="407"/>
      <c r="R7" s="408"/>
      <c r="S7" s="408"/>
      <c r="T7" s="409"/>
      <c r="V7" s="403" t="s">
        <v>4</v>
      </c>
      <c r="W7" s="404"/>
      <c r="X7" s="404"/>
      <c r="Y7" s="405"/>
    </row>
    <row r="8" spans="1:25" s="163" customFormat="1" ht="57" x14ac:dyDescent="0.25">
      <c r="A8" s="205" t="s">
        <v>197</v>
      </c>
      <c r="B8" s="204" t="s">
        <v>196</v>
      </c>
      <c r="C8" s="220" t="s">
        <v>200</v>
      </c>
      <c r="D8" s="221" t="s">
        <v>53</v>
      </c>
      <c r="E8" s="222" t="s">
        <v>195</v>
      </c>
      <c r="F8" s="223" t="s">
        <v>198</v>
      </c>
      <c r="G8" s="194" t="s">
        <v>172</v>
      </c>
      <c r="H8" s="195" t="s">
        <v>264</v>
      </c>
      <c r="I8" s="198" t="s">
        <v>52</v>
      </c>
      <c r="J8" s="194" t="s">
        <v>64</v>
      </c>
      <c r="K8" s="195" t="s">
        <v>264</v>
      </c>
      <c r="L8" s="198" t="s">
        <v>52</v>
      </c>
      <c r="M8" s="194" t="s">
        <v>174</v>
      </c>
      <c r="N8" s="196" t="s">
        <v>173</v>
      </c>
      <c r="P8" s="28" t="s">
        <v>52</v>
      </c>
      <c r="Q8" s="29" t="s">
        <v>53</v>
      </c>
      <c r="R8" s="186" t="s">
        <v>171</v>
      </c>
      <c r="S8" s="186" t="s">
        <v>170</v>
      </c>
      <c r="T8" s="30" t="s">
        <v>54</v>
      </c>
      <c r="V8" s="28" t="s">
        <v>52</v>
      </c>
      <c r="W8" s="29" t="s">
        <v>63</v>
      </c>
      <c r="X8" s="29" t="s">
        <v>81</v>
      </c>
      <c r="Y8" s="30" t="s">
        <v>64</v>
      </c>
    </row>
    <row r="9" spans="1:25" ht="90" x14ac:dyDescent="0.25">
      <c r="A9" s="31" t="str">
        <f>'2 CONTEXTO E IDENTIFICACIÓN'!A9</f>
        <v>R1</v>
      </c>
      <c r="B9" s="216"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217">
        <v>2</v>
      </c>
      <c r="D9" s="190" t="str">
        <f t="shared" ref="D9:D28" si="0">+IF(C9="","",IF(C9&lt;=$S$9,$Q$9,IF(C9&lt;=$S$10,$Q$10,IF(C9&lt;=$S$11,$Q$11,IF(C9&lt;=$S$12,$Q$12,IF(C9&gt;=$R$13,$Q$13,""))))))</f>
        <v>La actividad que conlleva el riesgo se ejecuta como máximos 2 veces por año</v>
      </c>
      <c r="E9" s="191">
        <f t="shared" ref="E9:E28" si="1">+IF(D9="","",IF(D9=$Q$9,$T$9,IF(D9=$Q$10,$T$10,IF(D9=$Q$11,$T$11,IF(D9=$Q$12,$T$12,IF(D9=$Q$13,$T$13))))))</f>
        <v>0.2</v>
      </c>
      <c r="F9" s="32" t="str">
        <f t="shared" ref="F9:F28" si="2">+IF(D9="","",IF(D9=$Q$9,$P$9,IF(D9=$Q$10,$P$10,IF(D9=$Q$11,$P$11,IF(D9=$Q$12,$P$12,IF(D9=$Q$13,$P$13))))))</f>
        <v>Muy Baja</v>
      </c>
      <c r="G9" s="201"/>
      <c r="H9" s="193" t="str">
        <f>+IF(G9="","",IF(G9="N/A","",IF(OR(G9=$X$9,G9=$Y$9),$W$9,IF(OR(G9=$X$10,G9=$Y$10),$W$10,IF(OR(G9=$X$11,G9=$Y$11),$W$11,IF(OR(G9=$X$12,G9=$Y$12),$W$12,IF(OR(G9=$X$13,G9=$Y$13),$W$13)))))))</f>
        <v/>
      </c>
      <c r="I9" s="199" t="str">
        <f t="shared" ref="I9:I28" si="3">+IF(G9="","",IF(G9="N/A","",IF(OR(G9=$X$9,G9=$Y$9),$V$9,IF(OR(G9=$X$10,G9=$Y$10),$V$10,IF(OR(G9=$X$11,G9=$Y$11),$V$11,IF(OR(G9=$X$12,G9=$Y$12),$V$12,IF(OR(G9=$X$13,G9=$Y$13),$V$13)))))))</f>
        <v/>
      </c>
      <c r="J9" s="201" t="s">
        <v>68</v>
      </c>
      <c r="K9" s="193">
        <f t="shared" ref="K9:K28" si="4">+IF(J9="","",IF(J9="N/A","",IF(OR(J9=$X$9,J9=$Y$9),$W$9,IF(OR(J9=$X$10,J9=$Y$10),$W$10,IF(OR(J9=$X$11,J9=$Y$11),$W$11,IF(OR(J9=$X$12,J9=$Y$12),$W$12,IF(OR(J9=$X$13,J9=$Y$13),$W$13)))))))</f>
        <v>0.4</v>
      </c>
      <c r="L9" s="199" t="str">
        <f t="shared" ref="L9:L28" si="5">+IF(J9="","",IF(J9="N/A","",IF(OR(J9=$X$9,J9=$Y$9),$V$9,IF(OR(J9=$X$10,J9=$Y$10),$V$10,IF(OR(J9=$X$11,J9=$Y$11),$V$11,IF(OR(J9=$X$12,J9=$Y$12),$V$12,IF(OR(J9=$X$13,J9=$Y$13),$V$13)))))))</f>
        <v>Menor</v>
      </c>
      <c r="M9" s="225">
        <f>+IF(H9="",K9,IF(K9="",H9,IF(H9&gt;K9,H9,K9)))</f>
        <v>0.4</v>
      </c>
      <c r="N9" s="226" t="str">
        <f>+IF(M9="","",IF(M9=$W$9,$V$9,IF(M9=$W$10,$V$10,IF(M9=$W$11,$V$11,IF(M9=$W$12,$V$12,IF(M9=$W$13,$V$13))))))</f>
        <v>Menor</v>
      </c>
      <c r="P9" s="33" t="s">
        <v>55</v>
      </c>
      <c r="Q9" s="34" t="s">
        <v>56</v>
      </c>
      <c r="R9" s="187">
        <v>0</v>
      </c>
      <c r="S9" s="187">
        <v>2</v>
      </c>
      <c r="T9" s="35">
        <v>0.2</v>
      </c>
      <c r="V9" s="33" t="s">
        <v>65</v>
      </c>
      <c r="W9" s="36">
        <v>0.2</v>
      </c>
      <c r="X9" s="34" t="s">
        <v>83</v>
      </c>
      <c r="Y9" s="37" t="s">
        <v>66</v>
      </c>
    </row>
    <row r="10" spans="1:25" ht="75" x14ac:dyDescent="0.25">
      <c r="A10" s="31" t="str">
        <f>'2 CONTEXTO E IDENTIFICACIÓN'!A10</f>
        <v>R2</v>
      </c>
      <c r="B10" s="216" t="str">
        <f>+'2 CONTEXTO E IDENTIFICACIÓN'!E10</f>
        <v>Posibilidad de pérdida Económica y Reputacional por ausencia de suministros tecnicos, debido a falta de asignación de presupuesto y ausencia de planeación del plan anual de adquisiciones (PAA)</v>
      </c>
      <c r="C10" s="218">
        <v>2</v>
      </c>
      <c r="D10" s="190" t="str">
        <f t="shared" si="0"/>
        <v>La actividad que conlleva el riesgo se ejecuta como máximos 2 veces por año</v>
      </c>
      <c r="E10" s="191">
        <f t="shared" si="1"/>
        <v>0.2</v>
      </c>
      <c r="F10" s="32" t="str">
        <f t="shared" si="2"/>
        <v>Muy Baja</v>
      </c>
      <c r="G10" s="201" t="s">
        <v>69</v>
      </c>
      <c r="H10" s="193">
        <f t="shared" ref="H10:H28" si="6">+IF(G10="","",IF(G10="N/A","",IF(OR(G10=$X$9,G10=$Y$9),$W$9,IF(OR(G10=$X$10,G10=$Y$10),$W$10,IF(OR(G10=$X$11,G10=$Y$11),$W$11,IF(OR(G10=$X$12,G10=$Y$12),$W$12,IF(OR(G10=$X$13,G10=$Y$13),$W$13)))))))</f>
        <v>0.6</v>
      </c>
      <c r="I10" s="199" t="str">
        <f t="shared" si="3"/>
        <v>Moderado</v>
      </c>
      <c r="J10" s="201" t="s">
        <v>70</v>
      </c>
      <c r="K10" s="193">
        <f t="shared" si="4"/>
        <v>0.6</v>
      </c>
      <c r="L10" s="199" t="str">
        <f t="shared" si="5"/>
        <v>Moderado</v>
      </c>
      <c r="M10" s="225">
        <f>+IF(H10="",K10,IF(K10="",H10,IF(H10&gt;K10,H10,K10)))</f>
        <v>0.6</v>
      </c>
      <c r="N10" s="226" t="str">
        <f t="shared" ref="N10:N28" si="7">+IF(M10="","",IF(M10=$W$9,$V$9,IF(M10=$W$10,$V$10,IF(M10=$W$11,$V$11,IF(M10=$W$12,$V$12,IF(M10=$W$13,$V$13))))))</f>
        <v>Moderado</v>
      </c>
      <c r="P10" s="38" t="s">
        <v>57</v>
      </c>
      <c r="Q10" s="39" t="s">
        <v>58</v>
      </c>
      <c r="R10" s="187">
        <v>3</v>
      </c>
      <c r="S10" s="187">
        <v>24</v>
      </c>
      <c r="T10" s="35">
        <v>0.4</v>
      </c>
      <c r="V10" s="38" t="s">
        <v>7</v>
      </c>
      <c r="W10" s="36">
        <v>0.4</v>
      </c>
      <c r="X10" s="39" t="s">
        <v>67</v>
      </c>
      <c r="Y10" s="40" t="s">
        <v>68</v>
      </c>
    </row>
    <row r="11" spans="1:25" ht="75" x14ac:dyDescent="0.25">
      <c r="A11" s="31" t="str">
        <f>'2 CONTEXTO E IDENTIFICACIÓN'!A11</f>
        <v>R3</v>
      </c>
      <c r="B11" s="216" t="str">
        <f>+'2 CONTEXTO E IDENTIFICACIÓN'!E11</f>
        <v>Posibilidad de pérdida Económica y Reputacional por caída del sistema de información DGH,  debido a destinación presupuestal y fallas de fluido eléctrico.</v>
      </c>
      <c r="C11" s="218">
        <v>60</v>
      </c>
      <c r="D11" s="190" t="str">
        <f t="shared" si="0"/>
        <v>La actividad que conlleva el riesgo se ejecuta de 24 a 500 veces por año</v>
      </c>
      <c r="E11" s="191">
        <f t="shared" si="1"/>
        <v>0.6</v>
      </c>
      <c r="F11" s="32" t="str">
        <f t="shared" si="2"/>
        <v>Media</v>
      </c>
      <c r="G11" s="201" t="s">
        <v>69</v>
      </c>
      <c r="H11" s="193">
        <f t="shared" si="6"/>
        <v>0.6</v>
      </c>
      <c r="I11" s="199" t="str">
        <f t="shared" si="3"/>
        <v>Moderado</v>
      </c>
      <c r="J11" s="201" t="s">
        <v>70</v>
      </c>
      <c r="K11" s="193">
        <f t="shared" si="4"/>
        <v>0.6</v>
      </c>
      <c r="L11" s="199" t="str">
        <f t="shared" si="5"/>
        <v>Moderado</v>
      </c>
      <c r="M11" s="225">
        <f t="shared" ref="M11:M28" si="8">+IF(H11="",K11,IF(K11="",H11,IF(H11&gt;K11,H11,K11)))</f>
        <v>0.6</v>
      </c>
      <c r="N11" s="226" t="str">
        <f t="shared" si="7"/>
        <v>Moderado</v>
      </c>
      <c r="P11" s="41" t="s">
        <v>59</v>
      </c>
      <c r="Q11" s="39" t="s">
        <v>60</v>
      </c>
      <c r="R11" s="187">
        <v>25</v>
      </c>
      <c r="S11" s="187">
        <v>500</v>
      </c>
      <c r="T11" s="35">
        <v>0.6</v>
      </c>
      <c r="V11" s="41" t="s">
        <v>5</v>
      </c>
      <c r="W11" s="36">
        <v>0.6</v>
      </c>
      <c r="X11" s="39" t="s">
        <v>69</v>
      </c>
      <c r="Y11" s="40" t="s">
        <v>70</v>
      </c>
    </row>
    <row r="12" spans="1:25" ht="60" x14ac:dyDescent="0.25">
      <c r="A12" s="31" t="str">
        <f>'2 CONTEXTO E IDENTIFICACIÓN'!A12</f>
        <v>R4</v>
      </c>
      <c r="B12" s="216" t="str">
        <f>+'2 CONTEXTO E IDENTIFICACIÓN'!E12</f>
        <v>Posibilidad de pérdida Económica y Reputacional  por afectación del rack de comunicaciones por fenómenos naturales,  debido a inundaciones, incendios, fenómenos volcánicos y terremotos.</v>
      </c>
      <c r="C12" s="218">
        <v>2</v>
      </c>
      <c r="D12" s="190" t="str">
        <f t="shared" si="0"/>
        <v>La actividad que conlleva el riesgo se ejecuta como máximos 2 veces por año</v>
      </c>
      <c r="E12" s="191">
        <f t="shared" si="1"/>
        <v>0.2</v>
      </c>
      <c r="F12" s="32" t="str">
        <f t="shared" si="2"/>
        <v>Muy Baja</v>
      </c>
      <c r="G12" s="201" t="s">
        <v>74</v>
      </c>
      <c r="H12" s="193">
        <f t="shared" si="6"/>
        <v>1</v>
      </c>
      <c r="I12" s="199" t="str">
        <f t="shared" si="3"/>
        <v>Catastrófico</v>
      </c>
      <c r="J12" s="201" t="s">
        <v>75</v>
      </c>
      <c r="K12" s="193">
        <f t="shared" si="4"/>
        <v>1</v>
      </c>
      <c r="L12" s="199" t="str">
        <f t="shared" si="5"/>
        <v>Catastrófico</v>
      </c>
      <c r="M12" s="225">
        <f t="shared" si="8"/>
        <v>1</v>
      </c>
      <c r="N12" s="226" t="str">
        <f t="shared" si="7"/>
        <v>Catastrófico</v>
      </c>
      <c r="P12" s="42" t="s">
        <v>61</v>
      </c>
      <c r="Q12" s="39" t="s">
        <v>79</v>
      </c>
      <c r="R12" s="187">
        <v>5001</v>
      </c>
      <c r="S12" s="187">
        <v>5000</v>
      </c>
      <c r="T12" s="35">
        <v>0.8</v>
      </c>
      <c r="V12" s="42" t="s">
        <v>6</v>
      </c>
      <c r="W12" s="36">
        <v>0.8</v>
      </c>
      <c r="X12" s="39" t="s">
        <v>71</v>
      </c>
      <c r="Y12" s="40" t="s">
        <v>72</v>
      </c>
    </row>
    <row r="13" spans="1:25" ht="85.5" x14ac:dyDescent="0.25">
      <c r="A13" s="31" t="str">
        <f>'2 CONTEXTO E IDENTIFICACIÓN'!A13</f>
        <v>R5</v>
      </c>
      <c r="B13" s="216"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218">
        <v>20</v>
      </c>
      <c r="D13" s="190" t="str">
        <f t="shared" si="0"/>
        <v>La actividad que conlleva el riesgo se ejecuta de 3 a 24 veces por año</v>
      </c>
      <c r="E13" s="191">
        <f t="shared" si="1"/>
        <v>0.4</v>
      </c>
      <c r="F13" s="32" t="str">
        <f t="shared" si="2"/>
        <v>Baja</v>
      </c>
      <c r="G13" s="201" t="s">
        <v>69</v>
      </c>
      <c r="H13" s="193">
        <f t="shared" si="6"/>
        <v>0.6</v>
      </c>
      <c r="I13" s="199" t="str">
        <f t="shared" si="3"/>
        <v>Moderado</v>
      </c>
      <c r="J13" s="201" t="s">
        <v>70</v>
      </c>
      <c r="K13" s="193">
        <f t="shared" si="4"/>
        <v>0.6</v>
      </c>
      <c r="L13" s="199" t="str">
        <f t="shared" si="5"/>
        <v>Moderado</v>
      </c>
      <c r="M13" s="225">
        <f t="shared" si="8"/>
        <v>0.6</v>
      </c>
      <c r="N13" s="226" t="str">
        <f t="shared" si="7"/>
        <v>Moderado</v>
      </c>
      <c r="P13" s="43" t="s">
        <v>62</v>
      </c>
      <c r="Q13" s="39" t="s">
        <v>80</v>
      </c>
      <c r="R13" s="187">
        <v>5001</v>
      </c>
      <c r="S13" s="187"/>
      <c r="T13" s="35">
        <v>1</v>
      </c>
      <c r="V13" s="43" t="s">
        <v>73</v>
      </c>
      <c r="W13" s="36">
        <v>1</v>
      </c>
      <c r="X13" s="39" t="s">
        <v>74</v>
      </c>
      <c r="Y13" s="40" t="s">
        <v>75</v>
      </c>
    </row>
    <row r="14" spans="1:25" ht="75.75" thickBot="1" x14ac:dyDescent="0.3">
      <c r="A14" s="31" t="str">
        <f>'2 CONTEXTO E IDENTIFICACIÓN'!A14</f>
        <v>R6</v>
      </c>
      <c r="B14" s="216" t="str">
        <f>+'2 CONTEXTO E IDENTIFICACIÓN'!E14</f>
        <v>Posibilidad de pérdida Económica y Reputacional por perdida de información,  debido a errores humanos, fallas eléctricas y del sistema.</v>
      </c>
      <c r="C14" s="218">
        <v>2</v>
      </c>
      <c r="D14" s="190" t="str">
        <f t="shared" si="0"/>
        <v>La actividad que conlleva el riesgo se ejecuta como máximos 2 veces por año</v>
      </c>
      <c r="E14" s="191">
        <f t="shared" si="1"/>
        <v>0.2</v>
      </c>
      <c r="F14" s="32" t="str">
        <f t="shared" si="2"/>
        <v>Muy Baja</v>
      </c>
      <c r="G14" s="201" t="s">
        <v>69</v>
      </c>
      <c r="H14" s="193">
        <f t="shared" si="6"/>
        <v>0.6</v>
      </c>
      <c r="I14" s="199" t="str">
        <f t="shared" si="3"/>
        <v>Moderado</v>
      </c>
      <c r="J14" s="201" t="s">
        <v>70</v>
      </c>
      <c r="K14" s="193">
        <f t="shared" si="4"/>
        <v>0.6</v>
      </c>
      <c r="L14" s="199" t="str">
        <f t="shared" si="5"/>
        <v>Moderado</v>
      </c>
      <c r="M14" s="225">
        <f t="shared" si="8"/>
        <v>0.6</v>
      </c>
      <c r="N14" s="226" t="str">
        <f t="shared" si="7"/>
        <v>Moderado</v>
      </c>
      <c r="P14" s="44"/>
      <c r="Q14" s="45"/>
      <c r="R14" s="188"/>
      <c r="S14" s="188"/>
      <c r="T14" s="46"/>
      <c r="V14" s="44"/>
      <c r="W14" s="45"/>
      <c r="X14" s="45" t="s">
        <v>144</v>
      </c>
      <c r="Y14" s="46" t="s">
        <v>144</v>
      </c>
    </row>
    <row r="15" spans="1:25" ht="90" x14ac:dyDescent="0.25">
      <c r="A15" s="31" t="str">
        <f>'2 CONTEXTO E IDENTIFICACIÓN'!A15</f>
        <v>R7</v>
      </c>
      <c r="B15" s="216" t="str">
        <f>+'2 CONTEXTO E IDENTIFICACIÓN'!E15</f>
        <v>Posibilidad de pérdida Reputacional por documentos que ingresan a la unidad de correspondencia incompleto o no digitalizado, debido a la capacidad del equipo, errores humanos y fallas del sistema</v>
      </c>
      <c r="C15" s="218">
        <v>60</v>
      </c>
      <c r="D15" s="190" t="str">
        <f t="shared" si="0"/>
        <v>La actividad que conlleva el riesgo se ejecuta de 24 a 500 veces por año</v>
      </c>
      <c r="E15" s="191">
        <f t="shared" si="1"/>
        <v>0.6</v>
      </c>
      <c r="F15" s="32" t="str">
        <f t="shared" si="2"/>
        <v>Media</v>
      </c>
      <c r="G15" s="201"/>
      <c r="H15" s="193" t="str">
        <f t="shared" si="6"/>
        <v/>
      </c>
      <c r="I15" s="199" t="str">
        <f t="shared" si="3"/>
        <v/>
      </c>
      <c r="J15" s="201" t="s">
        <v>68</v>
      </c>
      <c r="K15" s="193">
        <f t="shared" si="4"/>
        <v>0.4</v>
      </c>
      <c r="L15" s="199" t="str">
        <f t="shared" si="5"/>
        <v>Menor</v>
      </c>
      <c r="M15" s="225">
        <f t="shared" si="8"/>
        <v>0.4</v>
      </c>
      <c r="N15" s="226" t="str">
        <f t="shared" si="7"/>
        <v>Menor</v>
      </c>
    </row>
    <row r="16" spans="1:25" ht="90" x14ac:dyDescent="0.25">
      <c r="A16" s="31" t="str">
        <f>'2 CONTEXTO E IDENTIFICACIÓN'!A16</f>
        <v>R8</v>
      </c>
      <c r="B16" s="216" t="str">
        <f>+'2 CONTEXTO E IDENTIFICACIÓN'!E16</f>
        <v>Posibilidad de pérdida Económica y Reputacional por colapso del archivo,  debido a insuficiente espacio, ausencia de aprobación de TVD, falta de depuración documental</v>
      </c>
      <c r="C16" s="218">
        <v>60</v>
      </c>
      <c r="D16" s="190" t="str">
        <f t="shared" si="0"/>
        <v>La actividad que conlleva el riesgo se ejecuta de 24 a 500 veces por año</v>
      </c>
      <c r="E16" s="191">
        <f t="shared" si="1"/>
        <v>0.6</v>
      </c>
      <c r="F16" s="32" t="str">
        <f t="shared" si="2"/>
        <v>Media</v>
      </c>
      <c r="G16" s="201" t="s">
        <v>67</v>
      </c>
      <c r="H16" s="193">
        <f t="shared" si="6"/>
        <v>0.4</v>
      </c>
      <c r="I16" s="199" t="str">
        <f t="shared" si="3"/>
        <v>Menor</v>
      </c>
      <c r="J16" s="201" t="s">
        <v>68</v>
      </c>
      <c r="K16" s="193">
        <f t="shared" si="4"/>
        <v>0.4</v>
      </c>
      <c r="L16" s="199" t="str">
        <f t="shared" si="5"/>
        <v>Menor</v>
      </c>
      <c r="M16" s="225">
        <f t="shared" si="8"/>
        <v>0.4</v>
      </c>
      <c r="N16" s="226" t="str">
        <f t="shared" si="7"/>
        <v>Menor</v>
      </c>
    </row>
    <row r="17" spans="1:14" ht="85.5" x14ac:dyDescent="0.25">
      <c r="A17" s="31" t="str">
        <f>'2 CONTEXTO E IDENTIFICACIÓN'!A17</f>
        <v>R9</v>
      </c>
      <c r="B17" s="216"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218">
        <v>60</v>
      </c>
      <c r="D17" s="190" t="str">
        <f t="shared" si="0"/>
        <v>La actividad que conlleva el riesgo se ejecuta de 24 a 500 veces por año</v>
      </c>
      <c r="E17" s="191">
        <f t="shared" si="1"/>
        <v>0.6</v>
      </c>
      <c r="F17" s="32" t="str">
        <f t="shared" si="2"/>
        <v>Media</v>
      </c>
      <c r="G17" s="201" t="s">
        <v>69</v>
      </c>
      <c r="H17" s="193">
        <f t="shared" si="6"/>
        <v>0.6</v>
      </c>
      <c r="I17" s="199" t="str">
        <f t="shared" si="3"/>
        <v>Moderado</v>
      </c>
      <c r="J17" s="201" t="s">
        <v>70</v>
      </c>
      <c r="K17" s="193">
        <f t="shared" si="4"/>
        <v>0.6</v>
      </c>
      <c r="L17" s="199" t="str">
        <f t="shared" si="5"/>
        <v>Moderado</v>
      </c>
      <c r="M17" s="225">
        <f t="shared" si="8"/>
        <v>0.6</v>
      </c>
      <c r="N17" s="226" t="str">
        <f t="shared" si="7"/>
        <v>Moderado</v>
      </c>
    </row>
    <row r="18" spans="1:14" ht="73.5" customHeight="1" x14ac:dyDescent="0.25">
      <c r="A18" s="31" t="str">
        <f>'2 CONTEXTO E IDENTIFICACIÓN'!A18</f>
        <v>R10</v>
      </c>
      <c r="B18" s="216" t="str">
        <f>+'2 CONTEXTO E IDENTIFICACIÓN'!E18</f>
        <v xml:space="preserve">  </v>
      </c>
      <c r="C18" s="218"/>
      <c r="D18" s="190" t="str">
        <f t="shared" si="0"/>
        <v/>
      </c>
      <c r="E18" s="191" t="str">
        <f t="shared" si="1"/>
        <v/>
      </c>
      <c r="F18" s="32"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1" t="str">
        <f>'2 CONTEXTO E IDENTIFICACIÓN'!A19</f>
        <v>R11</v>
      </c>
      <c r="B19" s="216" t="str">
        <f>+'2 CONTEXTO E IDENTIFICACIÓN'!E19</f>
        <v xml:space="preserve">  </v>
      </c>
      <c r="C19" s="218"/>
      <c r="D19" s="190" t="str">
        <f t="shared" si="0"/>
        <v/>
      </c>
      <c r="E19" s="191" t="str">
        <f t="shared" si="1"/>
        <v/>
      </c>
      <c r="F19" s="32"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1" t="str">
        <f>'2 CONTEXTO E IDENTIFICACIÓN'!A20</f>
        <v>R12</v>
      </c>
      <c r="B20" s="216" t="str">
        <f>+'2 CONTEXTO E IDENTIFICACIÓN'!E20</f>
        <v xml:space="preserve">  </v>
      </c>
      <c r="C20" s="218"/>
      <c r="D20" s="190" t="str">
        <f t="shared" si="0"/>
        <v/>
      </c>
      <c r="E20" s="191" t="str">
        <f t="shared" si="1"/>
        <v/>
      </c>
      <c r="F20" s="32"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1" t="str">
        <f>'2 CONTEXTO E IDENTIFICACIÓN'!A21</f>
        <v>R13</v>
      </c>
      <c r="B21" s="216" t="str">
        <f>+'2 CONTEXTO E IDENTIFICACIÓN'!E21</f>
        <v xml:space="preserve">  </v>
      </c>
      <c r="C21" s="218"/>
      <c r="D21" s="190" t="str">
        <f t="shared" si="0"/>
        <v/>
      </c>
      <c r="E21" s="191" t="str">
        <f t="shared" si="1"/>
        <v/>
      </c>
      <c r="F21" s="32"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1" t="str">
        <f>'2 CONTEXTO E IDENTIFICACIÓN'!A22</f>
        <v>R14</v>
      </c>
      <c r="B22" s="216" t="str">
        <f>+'2 CONTEXTO E IDENTIFICACIÓN'!E22</f>
        <v xml:space="preserve">  </v>
      </c>
      <c r="C22" s="218"/>
      <c r="D22" s="190" t="str">
        <f t="shared" si="0"/>
        <v/>
      </c>
      <c r="E22" s="191" t="str">
        <f t="shared" si="1"/>
        <v/>
      </c>
      <c r="F22" s="32"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1" t="str">
        <f>'2 CONTEXTO E IDENTIFICACIÓN'!A23</f>
        <v>R15</v>
      </c>
      <c r="B23" s="216" t="str">
        <f>+'2 CONTEXTO E IDENTIFICACIÓN'!E23</f>
        <v xml:space="preserve">  </v>
      </c>
      <c r="C23" s="218"/>
      <c r="D23" s="190" t="str">
        <f t="shared" si="0"/>
        <v/>
      </c>
      <c r="E23" s="191" t="str">
        <f t="shared" si="1"/>
        <v/>
      </c>
      <c r="F23" s="32"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1" t="str">
        <f>'2 CONTEXTO E IDENTIFICACIÓN'!A24</f>
        <v>R16</v>
      </c>
      <c r="B24" s="216" t="str">
        <f>+'2 CONTEXTO E IDENTIFICACIÓN'!E24</f>
        <v xml:space="preserve">  </v>
      </c>
      <c r="C24" s="218"/>
      <c r="D24" s="190" t="str">
        <f t="shared" si="0"/>
        <v/>
      </c>
      <c r="E24" s="191" t="str">
        <f t="shared" si="1"/>
        <v/>
      </c>
      <c r="F24" s="32"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1" t="str">
        <f>'2 CONTEXTO E IDENTIFICACIÓN'!A25</f>
        <v>R17</v>
      </c>
      <c r="B25" s="216" t="str">
        <f>+'2 CONTEXTO E IDENTIFICACIÓN'!E25</f>
        <v xml:space="preserve">  </v>
      </c>
      <c r="C25" s="218"/>
      <c r="D25" s="190" t="str">
        <f t="shared" si="0"/>
        <v/>
      </c>
      <c r="E25" s="191" t="str">
        <f t="shared" si="1"/>
        <v/>
      </c>
      <c r="F25" s="32"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1" t="str">
        <f>'2 CONTEXTO E IDENTIFICACIÓN'!A26</f>
        <v>R18</v>
      </c>
      <c r="B26" s="216" t="str">
        <f>+'2 CONTEXTO E IDENTIFICACIÓN'!E26</f>
        <v xml:space="preserve">  </v>
      </c>
      <c r="C26" s="218"/>
      <c r="D26" s="190" t="str">
        <f t="shared" si="0"/>
        <v/>
      </c>
      <c r="E26" s="191" t="str">
        <f t="shared" si="1"/>
        <v/>
      </c>
      <c r="F26" s="32"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1" t="str">
        <f>'2 CONTEXTO E IDENTIFICACIÓN'!A27</f>
        <v>R19</v>
      </c>
      <c r="B27" s="216" t="str">
        <f>+'2 CONTEXTO E IDENTIFICACIÓN'!E27</f>
        <v xml:space="preserve">  </v>
      </c>
      <c r="C27" s="218"/>
      <c r="D27" s="190" t="str">
        <f t="shared" si="0"/>
        <v/>
      </c>
      <c r="E27" s="191" t="str">
        <f t="shared" si="1"/>
        <v/>
      </c>
      <c r="F27" s="32"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7" t="str">
        <f>'2 CONTEXTO E IDENTIFICACIÓN'!A28</f>
        <v>R20</v>
      </c>
      <c r="B28" s="216" t="str">
        <f>+'2 CONTEXTO E IDENTIFICACIÓN'!E28</f>
        <v xml:space="preserve">  </v>
      </c>
      <c r="C28" s="219"/>
      <c r="D28" s="203" t="str">
        <f t="shared" si="0"/>
        <v/>
      </c>
      <c r="E28" s="192" t="str">
        <f t="shared" si="1"/>
        <v/>
      </c>
      <c r="F28" s="48"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2" operator="equal">
      <formula>$P$12</formula>
    </cfRule>
    <cfRule type="cellIs" dxfId="207" priority="161" operator="equal">
      <formula>$P$11</formula>
    </cfRule>
    <cfRule type="cellIs" dxfId="206" priority="160" operator="equal">
      <formula>$P$10</formula>
    </cfRule>
    <cfRule type="cellIs" dxfId="205" priority="159" operator="equal">
      <formula>$P$9</formula>
    </cfRule>
    <cfRule type="cellIs" dxfId="204" priority="163" operator="equal">
      <formula>$P$13</formula>
    </cfRule>
  </conditionalFormatting>
  <conditionalFormatting sqref="H9:H28">
    <cfRule type="cellIs" dxfId="203" priority="80" operator="equal">
      <formula>$W$13</formula>
    </cfRule>
    <cfRule type="cellIs" dxfId="202" priority="79" operator="equal">
      <formula>$W$12</formula>
    </cfRule>
    <cfRule type="cellIs" dxfId="201" priority="78" operator="equal">
      <formula>$W$11</formula>
    </cfRule>
    <cfRule type="cellIs" dxfId="200" priority="77" operator="equal">
      <formula>$W$10</formula>
    </cfRule>
    <cfRule type="cellIs" dxfId="199" priority="76" operator="equal">
      <formula>$W$9</formula>
    </cfRule>
  </conditionalFormatting>
  <conditionalFormatting sqref="I9:J28">
    <cfRule type="cellIs" dxfId="198" priority="85" operator="equal">
      <formula>$V$13</formula>
    </cfRule>
    <cfRule type="cellIs" dxfId="197" priority="84" operator="equal">
      <formula>$V$12</formula>
    </cfRule>
    <cfRule type="cellIs" dxfId="196" priority="83" operator="equal">
      <formula>$V$11</formula>
    </cfRule>
    <cfRule type="cellIs" dxfId="195" priority="82" operator="equal">
      <formula>$V$10</formula>
    </cfRule>
    <cfRule type="cellIs" dxfId="194" priority="81" operator="equal">
      <formula>$V$9</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10" operator="equal">
      <formula>$W$13</formula>
    </cfRule>
    <cfRule type="cellIs" dxfId="181" priority="9" operator="equal">
      <formula>$W$12</formula>
    </cfRule>
    <cfRule type="cellIs" dxfId="180" priority="8" operator="equal">
      <formula>$W$11</formula>
    </cfRule>
    <cfRule type="cellIs" dxfId="179" priority="7" operator="equal">
      <formula>$W$10</formula>
    </cfRule>
  </conditionalFormatting>
  <conditionalFormatting sqref="N9:N28">
    <cfRule type="cellIs" dxfId="178" priority="35" operator="equal">
      <formula>$V$13</formula>
    </cfRule>
    <cfRule type="cellIs" dxfId="177" priority="34" operator="equal">
      <formula>$V$12</formula>
    </cfRule>
    <cfRule type="cellIs" dxfId="176" priority="33" operator="equal">
      <formula>$V$11</formula>
    </cfRule>
    <cfRule type="cellIs" dxfId="175" priority="32" operator="equal">
      <formula>$V$10</formula>
    </cfRule>
    <cfRule type="cellIs" dxfId="174" priority="31" operator="equal">
      <formula>$V$9</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60" zoomScaleNormal="60" workbookViewId="0">
      <pane xSplit="1" ySplit="8" topLeftCell="B9" activePane="bottomRight" state="frozen"/>
      <selection pane="topRight" activeCell="B1" sqref="B1"/>
      <selection pane="bottomLeft" activeCell="A7" sqref="A7"/>
      <selection pane="bottomRight" activeCell="J12" sqref="J12"/>
    </sheetView>
  </sheetViews>
  <sheetFormatPr baseColWidth="10" defaultColWidth="14.28515625" defaultRowHeight="12.75" x14ac:dyDescent="0.25"/>
  <cols>
    <col min="1" max="1" width="13.7109375" style="87" customWidth="1"/>
    <col min="2" max="2" width="47.855468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2"/>
      <c r="B1" s="428"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2"/>
      <c r="B2" s="428"/>
      <c r="C2" s="50" t="str">
        <f>+'2 CONTEXTO E IDENTIFICACIÓN'!C2</f>
        <v>VERSIÓN:</v>
      </c>
      <c r="D2" s="74">
        <f>+'2 CONTEXTO E IDENTIFICACIÓN'!D2</f>
        <v>0</v>
      </c>
      <c r="E2" s="77"/>
      <c r="F2" s="77"/>
      <c r="G2" s="77"/>
      <c r="H2" s="9"/>
      <c r="I2" s="239" t="str">
        <f>+'2 CONTEXTO E IDENTIFICACIÓN'!$F$4</f>
        <v>Elaboración o Actualización:</v>
      </c>
      <c r="J2" s="260">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2" t="str">
        <f>+'2 CONTEXTO E IDENTIFICACIÓN'!$D$5</f>
        <v>Vigencia del:</v>
      </c>
      <c r="J3" s="240" t="str">
        <f>+IF('2 CONTEXTO E IDENTIFICACIÓN'!$E$5="","",'2 CONTEXTO E IDENTIFICACIÓN'!$E$5)</f>
        <v/>
      </c>
      <c r="K3" s="241" t="s">
        <v>111</v>
      </c>
      <c r="L3" s="238" t="str">
        <f>+IF('2 CONTEXTO E IDENTIFICACIÓN'!$G$5="","",'2 CONTEXTO E IDENTIFICACIÓN'!$G$5)</f>
        <v/>
      </c>
      <c r="M3" s="78"/>
      <c r="N3" s="77"/>
      <c r="AD3" s="76"/>
      <c r="AE3" s="76"/>
      <c r="AF3" s="76"/>
      <c r="AG3" s="76"/>
      <c r="AH3" s="76"/>
    </row>
    <row r="4" spans="1:36" s="75" customFormat="1" ht="15" x14ac:dyDescent="0.2">
      <c r="A4" s="19" t="s">
        <v>159</v>
      </c>
      <c r="B4" s="412" t="str">
        <f>+IF('2 CONTEXTO E IDENTIFICACIÓN'!$B$4="","",'2 CONTEXTO E IDENTIFICACIÓN'!$B$4)</f>
        <v>HOSPITAL UNIVERSITARIO DEPARTAMENTAL DE NARIÑO</v>
      </c>
      <c r="C4" s="412"/>
      <c r="D4" s="412"/>
      <c r="AD4" s="76"/>
      <c r="AE4" s="76"/>
      <c r="AF4" s="76"/>
      <c r="AG4" s="76"/>
      <c r="AH4" s="76"/>
    </row>
    <row r="5" spans="1:36" s="75" customFormat="1" ht="15.75" thickBot="1" x14ac:dyDescent="0.25">
      <c r="A5" s="19" t="s">
        <v>157</v>
      </c>
      <c r="B5" s="412" t="str">
        <f>+IF('2 CONTEXTO E IDENTIFICACIÓN'!$D$4="","",'2 CONTEXTO E IDENTIFICACIÓN'!$D$4)</f>
        <v>GESTIÓN DE LA INFORMACIÓN</v>
      </c>
      <c r="C5" s="413"/>
      <c r="D5" s="413"/>
      <c r="AD5" s="76"/>
      <c r="AE5" s="76"/>
      <c r="AF5" s="76"/>
      <c r="AG5" s="76"/>
      <c r="AH5" s="76"/>
    </row>
    <row r="6" spans="1:36" s="75" customFormat="1" ht="15.75" thickBot="1" x14ac:dyDescent="0.25">
      <c r="A6" s="246"/>
      <c r="B6" s="245"/>
      <c r="C6" s="245"/>
      <c r="D6" s="78"/>
      <c r="G6" s="429" t="s">
        <v>22</v>
      </c>
      <c r="H6" s="430"/>
      <c r="I6" s="430"/>
      <c r="J6" s="430"/>
      <c r="K6" s="430"/>
      <c r="L6" s="430"/>
      <c r="M6" s="431"/>
      <c r="O6" s="80"/>
      <c r="P6" s="80"/>
      <c r="Q6" s="81"/>
      <c r="R6" s="420" t="s">
        <v>87</v>
      </c>
      <c r="S6" s="420"/>
      <c r="T6" s="420"/>
      <c r="U6" s="420"/>
      <c r="V6" s="421"/>
      <c r="AD6" s="76"/>
      <c r="AE6" s="76"/>
      <c r="AF6" s="76"/>
      <c r="AG6" s="76"/>
      <c r="AH6" s="76"/>
    </row>
    <row r="7" spans="1:36" x14ac:dyDescent="0.25">
      <c r="A7" s="82"/>
      <c r="B7" s="83"/>
      <c r="C7" s="423" t="s">
        <v>89</v>
      </c>
      <c r="D7" s="423"/>
      <c r="E7" s="423"/>
      <c r="F7" s="84"/>
      <c r="G7" s="85"/>
      <c r="H7" s="86"/>
      <c r="I7" s="420" t="s">
        <v>87</v>
      </c>
      <c r="J7" s="420"/>
      <c r="K7" s="420"/>
      <c r="L7" s="420"/>
      <c r="M7" s="421"/>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06" t="str">
        <f>+'3 PROBABIL E IMPACTO INHERENTE'!F9</f>
        <v>Muy Baja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Bajo</v>
      </c>
      <c r="F9" s="107"/>
      <c r="G9" s="426"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4"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06" t="str">
        <f>+'3 PROBABIL E IMPACTO INHERENTE'!F10</f>
        <v>Muy Baja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6"/>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4"/>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38.2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6"/>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R7 R8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R3      R9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4"/>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51"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06" t="str">
        <f>+'3 PROBABIL E IMPACTO INHERENTE'!F12</f>
        <v>Muy Baja</v>
      </c>
      <c r="D12" s="106" t="str">
        <f>+'3 PROBABIL E IMPACTO INHERENTE'!N12</f>
        <v>Catastrófico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Extremo</v>
      </c>
      <c r="F12" s="107"/>
      <c r="G12" s="426"/>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R5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4"/>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77.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06" t="str">
        <f>+'3 PROBABIL E IMPACTO INHERENTE'!F13</f>
        <v>Baja</v>
      </c>
      <c r="D13" s="106" t="str">
        <f>+'3 PROBABIL E IMPACTO INHERENTE'!N13</f>
        <v>Moderado</v>
      </c>
      <c r="E13" s="105" t="str">
        <f t="shared" si="0"/>
        <v>Moderado</v>
      </c>
      <c r="F13" s="107"/>
      <c r="G13" s="427"/>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R1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R2    R6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R4                </v>
      </c>
      <c r="N13" s="107"/>
      <c r="O13" s="425"/>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38.25" x14ac:dyDescent="0.2">
      <c r="A14" s="104" t="str">
        <f>'2 CONTEXTO E IDENTIFICACIÓN'!A14</f>
        <v>R6</v>
      </c>
      <c r="B14" s="105" t="str">
        <f>+'2 CONTEXTO E IDENTIFICACIÓN'!E14</f>
        <v>Posibilidad de pérdida Económica y Reputacional por perdida de información,  debido a errores humanos, fallas eléctricas y del sistema.</v>
      </c>
      <c r="C14" s="106" t="str">
        <f>+'3 PROBABIL E IMPACTO INHERENTE'!F14</f>
        <v>Muy Baja</v>
      </c>
      <c r="D14" s="106" t="str">
        <f>+'3 PROBABIL E IMPACTO INHERENTE'!N14</f>
        <v>Moderado</v>
      </c>
      <c r="E14" s="105" t="str">
        <f t="shared" si="0"/>
        <v>Moderado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5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06" t="str">
        <f>+'3 PROBABIL E IMPACTO INHERENTE'!F15</f>
        <v>Media</v>
      </c>
      <c r="D15" s="106" t="str">
        <f>+'3 PROBABIL E IMPACTO INHERENTE'!N15</f>
        <v>Menor</v>
      </c>
      <c r="E15" s="105" t="str">
        <f t="shared" si="0"/>
        <v>Moderado</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ht="51"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06" t="str">
        <f>+'3 PROBABIL E IMPACTO INHERENTE'!F16</f>
        <v>Media</v>
      </c>
      <c r="D16" s="106" t="str">
        <f>+'3 PROBABIL E IMPACTO INHERENTE'!N16</f>
        <v>Menor</v>
      </c>
      <c r="E16" s="105" t="str">
        <f t="shared" si="0"/>
        <v>Moderado</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ht="76.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06" t="str">
        <f>+'3 PROBABIL E IMPACTO INHERENTE'!F17</f>
        <v>Media</v>
      </c>
      <c r="D17" s="106" t="str">
        <f>+'3 PROBABIL E IMPACTO INHERENTE'!N17</f>
        <v>Moderado</v>
      </c>
      <c r="E17" s="105" t="str">
        <f t="shared" si="0"/>
        <v>Moderado</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J7" sqref="J7"/>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45" style="55" customWidth="1"/>
    <col min="8" max="8" width="39.85546875" style="55" customWidth="1"/>
    <col min="9" max="9" width="53.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10"/>
      <c r="B1" s="443" t="str">
        <f>+'2 CONTEXTO E IDENTIFICACIÓN'!B1</f>
        <v>MAPA DE RIESGOS</v>
      </c>
      <c r="C1" s="50" t="str">
        <f>+'2 CONTEXTO E IDENTIFICACIÓN'!C1</f>
        <v>CÓDIGO:</v>
      </c>
      <c r="D1" s="50">
        <f>+'2 CONTEXTO E IDENTIFICACIÓN'!D1</f>
        <v>0</v>
      </c>
      <c r="F1" s="9"/>
      <c r="G1" s="239" t="str">
        <f>+'2 CONTEXTO E IDENTIFICACIÓN'!$F$4</f>
        <v>Elaboración o Actualización:</v>
      </c>
      <c r="H1" s="260">
        <f>+IF('2 CONTEXTO E IDENTIFICACIÓN'!$G$4="","",'2 CONTEXTO E IDENTIFICACIÓN'!$G$4)</f>
        <v>44866</v>
      </c>
      <c r="I1" s="20"/>
      <c r="J1" s="20"/>
      <c r="K1" s="20"/>
      <c r="L1" s="54"/>
      <c r="M1" s="53"/>
      <c r="N1" s="54"/>
      <c r="O1" s="54"/>
      <c r="P1" s="54"/>
      <c r="Q1" s="54"/>
      <c r="R1" s="326"/>
      <c r="S1" s="54"/>
      <c r="T1" s="54"/>
      <c r="U1" s="163"/>
      <c r="V1" s="163"/>
      <c r="W1" s="55"/>
      <c r="X1" s="10"/>
      <c r="Y1" s="10"/>
      <c r="Z1" s="10"/>
    </row>
    <row r="2" spans="1:26" s="51" customFormat="1" ht="45" customHeight="1" x14ac:dyDescent="0.2">
      <c r="A2" s="410"/>
      <c r="B2" s="444"/>
      <c r="C2" s="50" t="str">
        <f>+'2 CONTEXTO E IDENTIFICACIÓN'!C2</f>
        <v>VERSIÓN:</v>
      </c>
      <c r="D2" s="50">
        <f>+'2 CONTEXTO E IDENTIFICACIÓN'!D2</f>
        <v>0</v>
      </c>
      <c r="G2" s="242" t="str">
        <f>+'2 CONTEXTO E IDENTIFICACIÓN'!$D$5</f>
        <v>Vigencia del:</v>
      </c>
      <c r="H2" s="240" t="str">
        <f>+IF('2 CONTEXTO E IDENTIFICACIÓN'!$E$5="","",'2 CONTEXTO E IDENTIFICACIÓN'!$E$5)</f>
        <v/>
      </c>
      <c r="I2" s="241" t="s">
        <v>111</v>
      </c>
      <c r="J2" s="238" t="str">
        <f>+IF('2 CONTEXTO E IDENTIFICACIÓN'!$G$5="","",'2 CONTEXTO E IDENTIFICACIÓN'!$G$5)</f>
        <v/>
      </c>
      <c r="L2" s="57"/>
      <c r="M2" s="56"/>
      <c r="N2" s="57"/>
      <c r="O2" s="57"/>
      <c r="P2" s="57"/>
      <c r="Q2" s="57"/>
      <c r="R2" s="326"/>
      <c r="S2" s="54"/>
      <c r="T2" s="329"/>
      <c r="U2" s="163"/>
      <c r="V2" s="325"/>
      <c r="W2" s="55"/>
      <c r="X2" s="9"/>
      <c r="Y2" s="9"/>
      <c r="Z2" s="9"/>
    </row>
    <row r="3" spans="1:26" s="51" customFormat="1" ht="15.75" thickBot="1" x14ac:dyDescent="0.25">
      <c r="A3" s="19" t="s">
        <v>159</v>
      </c>
      <c r="B3" s="412" t="str">
        <f>+IF('2 CONTEXTO E IDENTIFICACIÓN'!$B$4="","",'2 CONTEXTO E IDENTIFICACIÓN'!$B$4)</f>
        <v>HOSPITAL UNIVERSITARIO DEPARTAMENTAL DE NARIÑO</v>
      </c>
      <c r="C3" s="412"/>
      <c r="D3" s="412"/>
      <c r="E3" s="58"/>
      <c r="G3" s="58"/>
      <c r="H3" s="58"/>
      <c r="I3" s="58"/>
      <c r="J3" s="58"/>
      <c r="K3" s="59"/>
      <c r="L3" s="59"/>
      <c r="M3" s="58"/>
      <c r="N3" s="59"/>
      <c r="O3" s="59"/>
      <c r="P3" s="59"/>
      <c r="Q3" s="59"/>
      <c r="R3" s="330"/>
      <c r="S3" s="330"/>
      <c r="T3" s="330"/>
      <c r="U3" s="163"/>
      <c r="V3" s="163"/>
      <c r="W3" s="55"/>
      <c r="X3" s="9"/>
      <c r="Y3" s="9"/>
      <c r="Z3" s="9"/>
    </row>
    <row r="4" spans="1:26" s="61" customFormat="1" ht="25.5" customHeight="1" x14ac:dyDescent="0.25">
      <c r="A4" s="19" t="s">
        <v>157</v>
      </c>
      <c r="B4" s="412" t="str">
        <f>+IF('2 CONTEXTO E IDENTIFICACIÓN'!$D$4="","",'2 CONTEXTO E IDENTIFICACIÓN'!$D$4)</f>
        <v>GESTIÓN DE LA INFORMACIÓN</v>
      </c>
      <c r="C4" s="413"/>
      <c r="D4" s="413"/>
      <c r="E4" s="60" t="s">
        <v>44</v>
      </c>
      <c r="F4" s="56" t="s">
        <v>45</v>
      </c>
      <c r="G4" s="60"/>
      <c r="H4" s="60"/>
      <c r="I4" s="60"/>
      <c r="R4" s="440" t="s">
        <v>201</v>
      </c>
      <c r="S4" s="440" t="s">
        <v>202</v>
      </c>
      <c r="T4" s="440" t="s">
        <v>203</v>
      </c>
      <c r="U4" s="163"/>
      <c r="V4" s="163"/>
      <c r="W4" s="55"/>
      <c r="X4" s="403" t="s">
        <v>271</v>
      </c>
      <c r="Y4" s="404"/>
      <c r="Z4" s="405"/>
    </row>
    <row r="5" spans="1:26" s="61" customFormat="1" ht="16.5" customHeight="1" x14ac:dyDescent="0.25">
      <c r="A5" s="246"/>
      <c r="B5" s="245"/>
      <c r="C5" s="245"/>
      <c r="D5" s="163"/>
      <c r="E5" s="60"/>
      <c r="F5" s="60"/>
      <c r="G5" s="60"/>
      <c r="H5" s="60"/>
      <c r="I5" s="60"/>
      <c r="J5" s="446" t="s">
        <v>110</v>
      </c>
      <c r="K5" s="446"/>
      <c r="L5" s="446"/>
      <c r="M5" s="446"/>
      <c r="N5" s="446"/>
      <c r="O5" s="446"/>
      <c r="P5" s="446"/>
      <c r="Q5" s="446"/>
      <c r="R5" s="441"/>
      <c r="S5" s="441"/>
      <c r="T5" s="441"/>
      <c r="U5" s="163"/>
      <c r="V5" s="163"/>
      <c r="W5" s="55"/>
      <c r="X5" s="28" t="s">
        <v>52</v>
      </c>
      <c r="Y5" s="29" t="s">
        <v>272</v>
      </c>
      <c r="Z5" s="30" t="s">
        <v>273</v>
      </c>
    </row>
    <row r="6" spans="1:26" ht="29.25" customHeight="1" x14ac:dyDescent="0.25">
      <c r="A6" s="432" t="s">
        <v>197</v>
      </c>
      <c r="B6" s="432" t="s">
        <v>196</v>
      </c>
      <c r="C6" s="432" t="s">
        <v>115</v>
      </c>
      <c r="D6" s="432" t="s">
        <v>116</v>
      </c>
      <c r="E6" s="447" t="s">
        <v>112</v>
      </c>
      <c r="F6" s="452" t="s">
        <v>175</v>
      </c>
      <c r="G6" s="453"/>
      <c r="H6" s="447"/>
      <c r="I6" s="206"/>
      <c r="J6" s="449" t="s">
        <v>105</v>
      </c>
      <c r="K6" s="450"/>
      <c r="L6" s="450"/>
      <c r="M6" s="450"/>
      <c r="N6" s="451"/>
      <c r="O6" s="449" t="s">
        <v>109</v>
      </c>
      <c r="P6" s="450"/>
      <c r="Q6" s="451"/>
      <c r="R6" s="442"/>
      <c r="S6" s="442"/>
      <c r="T6" s="442"/>
      <c r="X6" s="33" t="s">
        <v>55</v>
      </c>
      <c r="Y6" s="36">
        <v>0.01</v>
      </c>
      <c r="Z6" s="35">
        <v>0.2</v>
      </c>
    </row>
    <row r="7" spans="1:26" s="49" customFormat="1" ht="72" thickBot="1" x14ac:dyDescent="0.3">
      <c r="A7" s="445"/>
      <c r="B7" s="445"/>
      <c r="C7" s="433"/>
      <c r="D7" s="433"/>
      <c r="E7" s="448"/>
      <c r="F7" s="62" t="s">
        <v>274</v>
      </c>
      <c r="G7" s="162" t="s">
        <v>176</v>
      </c>
      <c r="H7" s="162" t="s">
        <v>177</v>
      </c>
      <c r="I7" s="162" t="s">
        <v>268</v>
      </c>
      <c r="J7" s="62" t="s">
        <v>90</v>
      </c>
      <c r="K7" s="63" t="s">
        <v>91</v>
      </c>
      <c r="L7" s="63" t="s">
        <v>114</v>
      </c>
      <c r="M7" s="62" t="s">
        <v>92</v>
      </c>
      <c r="N7" s="63" t="s">
        <v>93</v>
      </c>
      <c r="O7" s="63" t="s">
        <v>97</v>
      </c>
      <c r="P7" s="63" t="s">
        <v>3</v>
      </c>
      <c r="Q7" s="63" t="s">
        <v>102</v>
      </c>
      <c r="R7" s="63" t="s">
        <v>113</v>
      </c>
      <c r="S7" s="63" t="s">
        <v>117</v>
      </c>
      <c r="T7" s="319" t="s">
        <v>10</v>
      </c>
      <c r="U7" s="63" t="s">
        <v>269</v>
      </c>
      <c r="V7" s="63" t="s">
        <v>270</v>
      </c>
      <c r="X7" s="38" t="s">
        <v>57</v>
      </c>
      <c r="Y7" s="36">
        <v>0.21</v>
      </c>
      <c r="Z7" s="35">
        <v>0.4</v>
      </c>
    </row>
    <row r="8" spans="1:26" ht="157.5" thickBot="1" x14ac:dyDescent="0.3">
      <c r="A8" s="454" t="str">
        <f>'2 CONTEXTO E IDENTIFICACIÓN'!A9</f>
        <v>R1</v>
      </c>
      <c r="B8" s="457"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8" s="434">
        <f>+'3 PROBABIL E IMPACTO INHERENTE'!E9</f>
        <v>0.2</v>
      </c>
      <c r="D8" s="437">
        <f>+'3 PROBABIL E IMPACTO INHERENTE'!M9</f>
        <v>0.4</v>
      </c>
      <c r="E8" s="68">
        <v>1</v>
      </c>
      <c r="F8" s="71" t="s">
        <v>305</v>
      </c>
      <c r="G8" s="71" t="s">
        <v>306</v>
      </c>
      <c r="H8" s="71" t="s">
        <v>307</v>
      </c>
      <c r="I8" s="316" t="str">
        <f t="shared" ref="I8:I39" si="0">+CONCATENATE(F8," ",G8," ",H8)</f>
        <v>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101</v>
      </c>
      <c r="Q8" s="6" t="s">
        <v>103</v>
      </c>
      <c r="R8" s="331">
        <f>+IFERROR(K8+N8,"")</f>
        <v>0.4</v>
      </c>
      <c r="S8" s="331">
        <f>IF(L8='11 FORMULAS'!$P$5,C8-(C8*R8),C8)</f>
        <v>0.12</v>
      </c>
      <c r="T8" s="331">
        <f>IF(L8='11 FORMULAS'!$P$6,D8-(D8*R8),D8)</f>
        <v>0.4</v>
      </c>
      <c r="U8" s="460">
        <f>+IF(S11="","",S11)</f>
        <v>0.12</v>
      </c>
      <c r="V8" s="463">
        <f>+IF(T11="","",T11)</f>
        <v>0.4</v>
      </c>
      <c r="X8" s="41" t="s">
        <v>59</v>
      </c>
      <c r="Y8" s="36">
        <v>0.41</v>
      </c>
      <c r="Z8" s="35">
        <v>0.6</v>
      </c>
    </row>
    <row r="9" spans="1:26" ht="15.75" thickBot="1" x14ac:dyDescent="0.3">
      <c r="A9" s="455"/>
      <c r="B9" s="458"/>
      <c r="C9" s="435"/>
      <c r="D9" s="438"/>
      <c r="E9" s="69">
        <v>2</v>
      </c>
      <c r="F9" s="230"/>
      <c r="G9" s="230"/>
      <c r="H9" s="230"/>
      <c r="I9" s="317"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2" t="str">
        <f t="shared" ref="R9:R11" si="1">+IFERROR(K9+N9,"")</f>
        <v/>
      </c>
      <c r="S9" s="332">
        <f>IF(L9='11 FORMULAS'!$P$5,S8-(S8*R9),S8)</f>
        <v>0.12</v>
      </c>
      <c r="T9" s="332">
        <f>IF(L9='11 FORMULAS'!$P$6,T8-(T8*R9),T8)</f>
        <v>0.4</v>
      </c>
      <c r="U9" s="461"/>
      <c r="V9" s="464"/>
      <c r="X9" s="42" t="s">
        <v>61</v>
      </c>
      <c r="Y9" s="36">
        <v>0.61</v>
      </c>
      <c r="Z9" s="35">
        <v>0.8</v>
      </c>
    </row>
    <row r="10" spans="1:26" ht="18.75" customHeight="1" x14ac:dyDescent="0.25">
      <c r="A10" s="455"/>
      <c r="B10" s="458"/>
      <c r="C10" s="435"/>
      <c r="D10" s="438"/>
      <c r="E10" s="69">
        <v>3</v>
      </c>
      <c r="F10" s="230"/>
      <c r="G10" s="230"/>
      <c r="H10" s="230"/>
      <c r="I10" s="317"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2" t="str">
        <f>+IFERROR(K10+N10,"")</f>
        <v/>
      </c>
      <c r="S10" s="332">
        <f>IF(L10='11 FORMULAS'!$P$5,S9-(S9*R10),S9)</f>
        <v>0.12</v>
      </c>
      <c r="T10" s="332">
        <f>IF(L10='11 FORMULAS'!$P$6,T9-(T9*R10),T9)</f>
        <v>0.4</v>
      </c>
      <c r="U10" s="461"/>
      <c r="V10" s="464"/>
      <c r="X10" s="43" t="s">
        <v>62</v>
      </c>
      <c r="Y10" s="36">
        <v>0.81</v>
      </c>
      <c r="Z10" s="35">
        <v>1</v>
      </c>
    </row>
    <row r="11" spans="1:26" ht="19.5" customHeight="1" thickBot="1" x14ac:dyDescent="0.3">
      <c r="A11" s="456"/>
      <c r="B11" s="459"/>
      <c r="C11" s="436"/>
      <c r="D11" s="439"/>
      <c r="E11" s="70">
        <v>4</v>
      </c>
      <c r="F11" s="231"/>
      <c r="G11" s="231"/>
      <c r="H11" s="231"/>
      <c r="I11" s="318"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3" t="str">
        <f t="shared" si="1"/>
        <v/>
      </c>
      <c r="S11" s="333">
        <f>IF(L11='11 FORMULAS'!$P$5,S10-(S10*R11),S10)</f>
        <v>0.12</v>
      </c>
      <c r="T11" s="333">
        <f>IF(L11='11 FORMULAS'!$P$6,T10-(T10*R11),T10)</f>
        <v>0.4</v>
      </c>
      <c r="U11" s="462"/>
      <c r="V11" s="465"/>
      <c r="X11" s="44"/>
      <c r="Y11" s="45"/>
      <c r="Z11" s="46"/>
    </row>
    <row r="12" spans="1:26" ht="42.75" x14ac:dyDescent="0.25">
      <c r="A12" s="454" t="str">
        <f>'2 CONTEXTO E IDENTIFICACIÓN'!A10</f>
        <v>R2</v>
      </c>
      <c r="B12" s="457" t="str">
        <f>+'2 CONTEXTO E IDENTIFICACIÓN'!E10</f>
        <v>Posibilidad de pérdida Económica y Reputacional por ausencia de suministros tecnicos, debido a falta de asignación de presupuesto y ausencia de planeación del plan anual de adquisiciones (PAA)</v>
      </c>
      <c r="C12" s="434">
        <f>+'3 PROBABIL E IMPACTO INHERENTE'!E10</f>
        <v>0.2</v>
      </c>
      <c r="D12" s="437">
        <f>+'3 PROBABIL E IMPACTO INHERENTE'!M10</f>
        <v>0.6</v>
      </c>
      <c r="E12" s="68">
        <v>1</v>
      </c>
      <c r="F12" s="71" t="s">
        <v>308</v>
      </c>
      <c r="G12" s="71" t="s">
        <v>309</v>
      </c>
      <c r="H12" s="71" t="s">
        <v>310</v>
      </c>
      <c r="I12" s="316" t="str">
        <f t="shared" si="0"/>
        <v>Coordinador de GI,  verifica que el técnico operativo de la oficina de GI   realice actualización del Plan Anual de Adquisiciones.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101</v>
      </c>
      <c r="Q12" s="6" t="s">
        <v>103</v>
      </c>
      <c r="R12" s="331">
        <f>+IFERROR(K12+N12,"")</f>
        <v>0.4</v>
      </c>
      <c r="S12" s="331">
        <f>IF(L12='11 FORMULAS'!$P$5,C12-(C12*R12),C12)</f>
        <v>0.12</v>
      </c>
      <c r="T12" s="331">
        <f>IF(L12='11 FORMULAS'!$P$6,D12-(D12*R12),D12)</f>
        <v>0.6</v>
      </c>
      <c r="U12" s="460">
        <f>+IF(S15="","",S15)</f>
        <v>0.12</v>
      </c>
      <c r="V12" s="463">
        <f>+IF(T15="","",T15)</f>
        <v>0.6</v>
      </c>
      <c r="X12" s="327"/>
      <c r="Y12" s="328"/>
      <c r="Z12" s="328"/>
    </row>
    <row r="13" spans="1:26" ht="15" x14ac:dyDescent="0.25">
      <c r="A13" s="455"/>
      <c r="B13" s="458"/>
      <c r="C13" s="435"/>
      <c r="D13" s="438"/>
      <c r="E13" s="69">
        <v>2</v>
      </c>
      <c r="F13" s="230"/>
      <c r="G13" s="230"/>
      <c r="H13" s="230"/>
      <c r="I13" s="317"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2" t="str">
        <f t="shared" ref="R13" si="2">+IFERROR(K13+N13,"")</f>
        <v/>
      </c>
      <c r="S13" s="332">
        <f>IF(L13='11 FORMULAS'!$P$5,S12-(S12*R13),S12)</f>
        <v>0.12</v>
      </c>
      <c r="T13" s="332">
        <f>IF(L13='11 FORMULAS'!$P$6,T12-(T12*R13),T12)</f>
        <v>0.6</v>
      </c>
      <c r="U13" s="461"/>
      <c r="V13" s="464"/>
      <c r="X13" s="327"/>
      <c r="Y13" s="328"/>
      <c r="Z13" s="328"/>
    </row>
    <row r="14" spans="1:26" ht="12" customHeight="1" x14ac:dyDescent="0.25">
      <c r="A14" s="455"/>
      <c r="B14" s="458"/>
      <c r="C14" s="435"/>
      <c r="D14" s="438"/>
      <c r="E14" s="69">
        <v>3</v>
      </c>
      <c r="F14" s="230"/>
      <c r="G14" s="230"/>
      <c r="H14" s="230"/>
      <c r="I14" s="317"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2" t="str">
        <f>+IFERROR(K14+N14,"")</f>
        <v/>
      </c>
      <c r="S14" s="332">
        <f>IF(L14='11 FORMULAS'!$P$5,S13-(S13*R14),S13)</f>
        <v>0.12</v>
      </c>
      <c r="T14" s="332">
        <f>IF(L14='11 FORMULAS'!$P$6,T13-(T13*R14),T13)</f>
        <v>0.6</v>
      </c>
      <c r="U14" s="461"/>
      <c r="V14" s="464"/>
      <c r="X14" s="327"/>
      <c r="Y14" s="328"/>
      <c r="Z14" s="328"/>
    </row>
    <row r="15" spans="1:26" ht="18" customHeight="1" thickBot="1" x14ac:dyDescent="0.3">
      <c r="A15" s="456"/>
      <c r="B15" s="459"/>
      <c r="C15" s="436"/>
      <c r="D15" s="439"/>
      <c r="E15" s="70">
        <v>4</v>
      </c>
      <c r="F15" s="231"/>
      <c r="G15" s="231"/>
      <c r="H15" s="231"/>
      <c r="I15" s="318"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3" t="str">
        <f t="shared" ref="R15" si="3">+IFERROR(K15+N15,"")</f>
        <v/>
      </c>
      <c r="S15" s="333">
        <f>IF(L15='11 FORMULAS'!$P$5,S14-(S14*R15),S14)</f>
        <v>0.12</v>
      </c>
      <c r="T15" s="333">
        <f>IF(L15='11 FORMULAS'!$P$6,T14-(T14*R15),T14)</f>
        <v>0.6</v>
      </c>
      <c r="U15" s="462"/>
      <c r="V15" s="465"/>
    </row>
    <row r="16" spans="1:26" ht="71.25" x14ac:dyDescent="0.25">
      <c r="A16" s="454" t="str">
        <f>'2 CONTEXTO E IDENTIFICACIÓN'!A11</f>
        <v>R3</v>
      </c>
      <c r="B16" s="457" t="str">
        <f>+'2 CONTEXTO E IDENTIFICACIÓN'!E11</f>
        <v>Posibilidad de pérdida Económica y Reputacional por caída del sistema de información DGH,  debido a destinación presupuestal y fallas de fluido eléctrico.</v>
      </c>
      <c r="C16" s="434">
        <f>+'3 PROBABIL E IMPACTO INHERENTE'!E11</f>
        <v>0.6</v>
      </c>
      <c r="D16" s="437">
        <f>+'3 PROBABIL E IMPACTO INHERENTE'!M11</f>
        <v>0.6</v>
      </c>
      <c r="E16" s="68">
        <v>1</v>
      </c>
      <c r="F16" s="71" t="s">
        <v>311</v>
      </c>
      <c r="G16" s="71" t="s">
        <v>312</v>
      </c>
      <c r="H16" s="71" t="s">
        <v>313</v>
      </c>
      <c r="I16" s="316" t="str">
        <f t="shared" si="0"/>
        <v>Profesional universitario de GI,  realiza depuración y revisión de la base de datos, con el fin de prevenir fallas en la información y en el backup de base de datos, contando con un sistema de backup de fluido eléctrico y con buen servicio de red de datos</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98</v>
      </c>
      <c r="P16" s="6" t="s">
        <v>101</v>
      </c>
      <c r="Q16" s="6" t="s">
        <v>103</v>
      </c>
      <c r="R16" s="331">
        <f>+IFERROR(K16+N16,"")</f>
        <v>0.4</v>
      </c>
      <c r="S16" s="331">
        <f>IF(L16='11 FORMULAS'!$P$5,C16-(C16*R16),C16)</f>
        <v>0.36</v>
      </c>
      <c r="T16" s="331">
        <f>IF(L16='11 FORMULAS'!$P$6,D16-(D16*R16),D16)</f>
        <v>0.6</v>
      </c>
      <c r="U16" s="460">
        <f>+IF(S19="","",S19)</f>
        <v>0.36</v>
      </c>
      <c r="V16" s="463">
        <f>+IF(T19="","",T19)</f>
        <v>0.6</v>
      </c>
      <c r="X16" s="327"/>
      <c r="Y16" s="328"/>
      <c r="Z16" s="328"/>
    </row>
    <row r="17" spans="1:26" ht="21.75" customHeight="1" x14ac:dyDescent="0.25">
      <c r="A17" s="455"/>
      <c r="B17" s="458"/>
      <c r="C17" s="435"/>
      <c r="D17" s="438"/>
      <c r="E17" s="69">
        <v>2</v>
      </c>
      <c r="F17" s="230"/>
      <c r="G17" s="230"/>
      <c r="H17" s="230"/>
      <c r="I17" s="317"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2" t="str">
        <f t="shared" ref="R17" si="4">+IFERROR(K17+N17,"")</f>
        <v/>
      </c>
      <c r="S17" s="332">
        <f>IF(L17='11 FORMULAS'!$P$5,S16-(S16*R17),S16)</f>
        <v>0.36</v>
      </c>
      <c r="T17" s="332">
        <f>IF(L17='11 FORMULAS'!$P$6,T16-(T16*R17),T16)</f>
        <v>0.6</v>
      </c>
      <c r="U17" s="461"/>
      <c r="V17" s="464"/>
      <c r="X17" s="327"/>
      <c r="Y17" s="328"/>
      <c r="Z17" s="328"/>
    </row>
    <row r="18" spans="1:26" ht="14.25" customHeight="1" x14ac:dyDescent="0.25">
      <c r="A18" s="455"/>
      <c r="B18" s="458"/>
      <c r="C18" s="435"/>
      <c r="D18" s="438"/>
      <c r="E18" s="69">
        <v>3</v>
      </c>
      <c r="F18" s="230"/>
      <c r="G18" s="230"/>
      <c r="H18" s="230"/>
      <c r="I18" s="317"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2" t="str">
        <f>+IFERROR(K18+N18,"")</f>
        <v/>
      </c>
      <c r="S18" s="332">
        <f>IF(L18='11 FORMULAS'!$P$5,S17-(S17*R18),S17)</f>
        <v>0.36</v>
      </c>
      <c r="T18" s="332">
        <f>IF(L18='11 FORMULAS'!$P$6,T17-(T17*R18),T17)</f>
        <v>0.6</v>
      </c>
      <c r="U18" s="461"/>
      <c r="V18" s="464"/>
      <c r="X18" s="327"/>
      <c r="Y18" s="328"/>
      <c r="Z18" s="328"/>
    </row>
    <row r="19" spans="1:26" ht="14.25" customHeight="1" thickBot="1" x14ac:dyDescent="0.3">
      <c r="A19" s="456"/>
      <c r="B19" s="459"/>
      <c r="C19" s="436"/>
      <c r="D19" s="439"/>
      <c r="E19" s="70">
        <v>4</v>
      </c>
      <c r="F19" s="231"/>
      <c r="G19" s="231"/>
      <c r="H19" s="231"/>
      <c r="I19" s="318"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3" t="str">
        <f t="shared" ref="R19" si="5">+IFERROR(K19+N19,"")</f>
        <v/>
      </c>
      <c r="S19" s="333">
        <f>IF(L19='11 FORMULAS'!$P$5,S18-(S18*R19),S18)</f>
        <v>0.36</v>
      </c>
      <c r="T19" s="333">
        <f>IF(L19='11 FORMULAS'!$P$6,T18-(T18*R19),T18)</f>
        <v>0.6</v>
      </c>
      <c r="U19" s="462"/>
      <c r="V19" s="465"/>
    </row>
    <row r="20" spans="1:26" ht="71.25" x14ac:dyDescent="0.25">
      <c r="A20" s="454" t="str">
        <f>'2 CONTEXTO E IDENTIFICACIÓN'!A12</f>
        <v>R4</v>
      </c>
      <c r="B20" s="457" t="str">
        <f>+'2 CONTEXTO E IDENTIFICACIÓN'!E12</f>
        <v>Posibilidad de pérdida Económica y Reputacional  por afectación del rack de comunicaciones por fenómenos naturales,  debido a inundaciones, incendios, fenómenos volcánicos y terremotos.</v>
      </c>
      <c r="C20" s="434">
        <f>+'3 PROBABIL E IMPACTO INHERENTE'!E12</f>
        <v>0.2</v>
      </c>
      <c r="D20" s="437">
        <f>+'3 PROBABIL E IMPACTO INHERENTE'!M12</f>
        <v>1</v>
      </c>
      <c r="E20" s="68">
        <v>1</v>
      </c>
      <c r="F20" s="71" t="s">
        <v>314</v>
      </c>
      <c r="G20" s="71" t="s">
        <v>315</v>
      </c>
      <c r="H20" s="71" t="s">
        <v>316</v>
      </c>
      <c r="I20" s="316" t="str">
        <f t="shared" si="0"/>
        <v>Técnico de servidores,   realiza actualización del plan de contingencia y ejecución de simulacros del mismo.  Los equipos los tienen a una altura adecuada en caso de inundaciones, según los estándares establecidos, tienen acceso restringido de personal.</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101</v>
      </c>
      <c r="Q20" s="6" t="s">
        <v>103</v>
      </c>
      <c r="R20" s="331">
        <f>+IFERROR(K20+N20,"")</f>
        <v>0.4</v>
      </c>
      <c r="S20" s="331">
        <f>IF(L20='11 FORMULAS'!$P$5,C20-(C20*R20),C20)</f>
        <v>0.12</v>
      </c>
      <c r="T20" s="331">
        <f>IF(L20='11 FORMULAS'!$P$6,D20-(D20*R20),D20)</f>
        <v>1</v>
      </c>
      <c r="U20" s="460">
        <f>+IF(S23="","",S23)</f>
        <v>0.12</v>
      </c>
      <c r="V20" s="463">
        <f>+IF(T23="","",T23)</f>
        <v>1</v>
      </c>
      <c r="X20" s="327"/>
      <c r="Y20" s="328"/>
      <c r="Z20" s="328"/>
    </row>
    <row r="21" spans="1:26" ht="29.45" customHeight="1" x14ac:dyDescent="0.25">
      <c r="A21" s="455"/>
      <c r="B21" s="458"/>
      <c r="C21" s="435"/>
      <c r="D21" s="438"/>
      <c r="E21" s="69">
        <v>2</v>
      </c>
      <c r="F21" s="230"/>
      <c r="G21" s="230"/>
      <c r="H21" s="230"/>
      <c r="I21" s="317"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2" t="str">
        <f t="shared" ref="R21" si="6">+IFERROR(K21+N21,"")</f>
        <v/>
      </c>
      <c r="S21" s="332">
        <f>IF(L21='11 FORMULAS'!$P$5,S20-(S20*R21),S20)</f>
        <v>0.12</v>
      </c>
      <c r="T21" s="332">
        <f>IF(L21='11 FORMULAS'!$P$6,T20-(T20*R21),T20)</f>
        <v>1</v>
      </c>
      <c r="U21" s="461"/>
      <c r="V21" s="464"/>
      <c r="X21" s="327"/>
      <c r="Y21" s="328"/>
      <c r="Z21" s="328"/>
    </row>
    <row r="22" spans="1:26" ht="29.45" customHeight="1" x14ac:dyDescent="0.25">
      <c r="A22" s="455"/>
      <c r="B22" s="458"/>
      <c r="C22" s="435"/>
      <c r="D22" s="438"/>
      <c r="E22" s="69">
        <v>3</v>
      </c>
      <c r="F22" s="230"/>
      <c r="G22" s="230"/>
      <c r="H22" s="230"/>
      <c r="I22" s="317"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2" t="str">
        <f>+IFERROR(K22+N22,"")</f>
        <v/>
      </c>
      <c r="S22" s="332">
        <f>IF(L22='11 FORMULAS'!$P$5,S21-(S21*R22),S21)</f>
        <v>0.12</v>
      </c>
      <c r="T22" s="332">
        <f>IF(L22='11 FORMULAS'!$P$6,T21-(T21*R22),T21)</f>
        <v>1</v>
      </c>
      <c r="U22" s="461"/>
      <c r="V22" s="464"/>
      <c r="X22" s="327"/>
      <c r="Y22" s="328"/>
      <c r="Z22" s="328"/>
    </row>
    <row r="23" spans="1:26" ht="29.45" customHeight="1" thickBot="1" x14ac:dyDescent="0.3">
      <c r="A23" s="456"/>
      <c r="B23" s="459"/>
      <c r="C23" s="436"/>
      <c r="D23" s="439"/>
      <c r="E23" s="70">
        <v>4</v>
      </c>
      <c r="F23" s="231"/>
      <c r="G23" s="231"/>
      <c r="H23" s="231"/>
      <c r="I23" s="318"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3" t="str">
        <f t="shared" ref="R23" si="7">+IFERROR(K23+N23,"")</f>
        <v/>
      </c>
      <c r="S23" s="333">
        <f>IF(L23='11 FORMULAS'!$P$5,S22-(S22*R23),S22)</f>
        <v>0.12</v>
      </c>
      <c r="T23" s="333">
        <f>IF(L23='11 FORMULAS'!$P$6,T22-(T22*R23),T22)</f>
        <v>1</v>
      </c>
      <c r="U23" s="462"/>
      <c r="V23" s="465"/>
    </row>
    <row r="24" spans="1:26" ht="85.5" x14ac:dyDescent="0.25">
      <c r="A24" s="454" t="str">
        <f>'2 CONTEXTO E IDENTIFICACIÓN'!A13</f>
        <v>R5</v>
      </c>
      <c r="B24" s="457"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24" s="434">
        <f>+'3 PROBABIL E IMPACTO INHERENTE'!E13</f>
        <v>0.4</v>
      </c>
      <c r="D24" s="437">
        <f>+'3 PROBABIL E IMPACTO INHERENTE'!M13</f>
        <v>0.6</v>
      </c>
      <c r="E24" s="68">
        <v>1</v>
      </c>
      <c r="F24" s="71" t="s">
        <v>317</v>
      </c>
      <c r="G24" s="71" t="s">
        <v>318</v>
      </c>
      <c r="H24" s="71" t="s">
        <v>319</v>
      </c>
      <c r="I24" s="316" t="str">
        <f t="shared" si="0"/>
        <v>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v>
      </c>
      <c r="J24" s="5" t="s">
        <v>107</v>
      </c>
      <c r="K24" s="64">
        <f>+IF(J24='11 FORMULAS'!$E$4,'11 FORMULAS'!$F$4,IF(J24='11 FORMULAS'!$E$5,'11 FORMULAS'!$F$5,IF(J24='11 FORMULAS'!$E$6,'11 FORMULAS'!$F$6,"")))</f>
        <v>0.15</v>
      </c>
      <c r="L24" s="64" t="str">
        <f>+IF(OR(J24='11 FORMULAS'!$O$4,J24='11 FORMULAS'!$O$5),'11 FORMULAS'!$P$5,IF(J24='11 FORMULAS'!$O$6,'11 FORMULAS'!$P$6,""))</f>
        <v>Probabilidad</v>
      </c>
      <c r="M24" s="5" t="s">
        <v>95</v>
      </c>
      <c r="N24" s="64">
        <f>+IF(M24='11 FORMULAS'!$H$4,'11 FORMULAS'!$I$4,IF(M24='11 FORMULAS'!$H$5,'11 FORMULAS'!$I$5,""))</f>
        <v>0.15</v>
      </c>
      <c r="O24" s="6" t="s">
        <v>98</v>
      </c>
      <c r="P24" s="6" t="s">
        <v>100</v>
      </c>
      <c r="Q24" s="6" t="s">
        <v>103</v>
      </c>
      <c r="R24" s="331">
        <f>+IFERROR(K24+N24,"")</f>
        <v>0.3</v>
      </c>
      <c r="S24" s="331">
        <f>IF(L24='11 FORMULAS'!$P$5,C24-(C24*R24),C24)</f>
        <v>0.28000000000000003</v>
      </c>
      <c r="T24" s="331">
        <f>IF(L24='11 FORMULAS'!$P$6,D24-(D24*R24),D24)</f>
        <v>0.6</v>
      </c>
      <c r="U24" s="460">
        <f>+IF(S27="","",S27)</f>
        <v>0.28000000000000003</v>
      </c>
      <c r="V24" s="463">
        <f>+IF(T27="","",T27)</f>
        <v>0.6</v>
      </c>
      <c r="X24" s="327"/>
      <c r="Y24" s="328"/>
      <c r="Z24" s="328"/>
    </row>
    <row r="25" spans="1:26" ht="29.45" customHeight="1" x14ac:dyDescent="0.25">
      <c r="A25" s="455"/>
      <c r="B25" s="458"/>
      <c r="C25" s="435"/>
      <c r="D25" s="438"/>
      <c r="E25" s="69">
        <v>2</v>
      </c>
      <c r="F25" s="230"/>
      <c r="G25" s="230"/>
      <c r="H25" s="230"/>
      <c r="I25" s="317"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2" t="str">
        <f t="shared" ref="R25" si="8">+IFERROR(K25+N25,"")</f>
        <v/>
      </c>
      <c r="S25" s="332">
        <f>IF(L25='11 FORMULAS'!$P$5,S24-(S24*R25),S24)</f>
        <v>0.28000000000000003</v>
      </c>
      <c r="T25" s="332">
        <f>IF(L25='11 FORMULAS'!$P$6,T24-(T24*R25),T24)</f>
        <v>0.6</v>
      </c>
      <c r="U25" s="461"/>
      <c r="V25" s="464"/>
      <c r="X25" s="327"/>
      <c r="Y25" s="328"/>
      <c r="Z25" s="328"/>
    </row>
    <row r="26" spans="1:26" ht="29.45" customHeight="1" x14ac:dyDescent="0.25">
      <c r="A26" s="455"/>
      <c r="B26" s="458"/>
      <c r="C26" s="435"/>
      <c r="D26" s="438"/>
      <c r="E26" s="69">
        <v>3</v>
      </c>
      <c r="F26" s="230"/>
      <c r="G26" s="230"/>
      <c r="H26" s="230"/>
      <c r="I26" s="317"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2" t="str">
        <f>+IFERROR(K26+N26,"")</f>
        <v/>
      </c>
      <c r="S26" s="332">
        <f>IF(L26='11 FORMULAS'!$P$5,S25-(S25*R26),S25)</f>
        <v>0.28000000000000003</v>
      </c>
      <c r="T26" s="332">
        <f>IF(L26='11 FORMULAS'!$P$6,T25-(T25*R26),T25)</f>
        <v>0.6</v>
      </c>
      <c r="U26" s="461"/>
      <c r="V26" s="464"/>
      <c r="X26" s="327"/>
      <c r="Y26" s="328"/>
      <c r="Z26" s="328"/>
    </row>
    <row r="27" spans="1:26" ht="29.45" customHeight="1" thickBot="1" x14ac:dyDescent="0.3">
      <c r="A27" s="456"/>
      <c r="B27" s="459"/>
      <c r="C27" s="436"/>
      <c r="D27" s="439"/>
      <c r="E27" s="70">
        <v>4</v>
      </c>
      <c r="F27" s="231"/>
      <c r="G27" s="231"/>
      <c r="H27" s="231"/>
      <c r="I27" s="318"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3" t="str">
        <f t="shared" ref="R27" si="9">+IFERROR(K27+N27,"")</f>
        <v/>
      </c>
      <c r="S27" s="333">
        <f>IF(L27='11 FORMULAS'!$P$5,S26-(S26*R27),S26)</f>
        <v>0.28000000000000003</v>
      </c>
      <c r="T27" s="333">
        <f>IF(L27='11 FORMULAS'!$P$6,T26-(T26*R27),T26)</f>
        <v>0.6</v>
      </c>
      <c r="U27" s="462"/>
      <c r="V27" s="465"/>
    </row>
    <row r="28" spans="1:26" ht="42.75" x14ac:dyDescent="0.25">
      <c r="A28" s="454" t="str">
        <f>'2 CONTEXTO E IDENTIFICACIÓN'!A14</f>
        <v>R6</v>
      </c>
      <c r="B28" s="457" t="str">
        <f>+'2 CONTEXTO E IDENTIFICACIÓN'!E14</f>
        <v>Posibilidad de pérdida Económica y Reputacional por perdida de información,  debido a errores humanos, fallas eléctricas y del sistema.</v>
      </c>
      <c r="C28" s="434">
        <f>+'3 PROBABIL E IMPACTO INHERENTE'!E14</f>
        <v>0.2</v>
      </c>
      <c r="D28" s="437">
        <f>+'3 PROBABIL E IMPACTO INHERENTE'!M14</f>
        <v>0.6</v>
      </c>
      <c r="E28" s="68">
        <v>1</v>
      </c>
      <c r="F28" s="71" t="s">
        <v>320</v>
      </c>
      <c r="G28" s="71" t="s">
        <v>321</v>
      </c>
      <c r="H28" s="71" t="s">
        <v>322</v>
      </c>
      <c r="I28" s="316" t="str">
        <f t="shared" si="0"/>
        <v>Técnico operativo de GI, realiza copia de seguridad del programa DGH,  con el fin de salvaguardar la información.</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1">
        <f>+IFERROR(K28+N28,"")</f>
        <v>0.4</v>
      </c>
      <c r="S28" s="331">
        <f>IF(L28='11 FORMULAS'!$P$5,C28-(C28*R28),C28)</f>
        <v>0.12</v>
      </c>
      <c r="T28" s="331">
        <f>IF(L28='11 FORMULAS'!$P$6,D28-(D28*R28),D28)</f>
        <v>0.6</v>
      </c>
      <c r="U28" s="460">
        <f>+IF(S31="","",S31)</f>
        <v>7.1999999999999995E-2</v>
      </c>
      <c r="V28" s="463">
        <f>+IF(T31="","",T31)</f>
        <v>0.6</v>
      </c>
      <c r="X28" s="327"/>
      <c r="Y28" s="328"/>
      <c r="Z28" s="328"/>
    </row>
    <row r="29" spans="1:26" ht="42.75" x14ac:dyDescent="0.25">
      <c r="A29" s="455"/>
      <c r="B29" s="458"/>
      <c r="C29" s="435"/>
      <c r="D29" s="438"/>
      <c r="E29" s="69">
        <v>2</v>
      </c>
      <c r="F29" s="230" t="s">
        <v>323</v>
      </c>
      <c r="G29" s="230" t="s">
        <v>324</v>
      </c>
      <c r="H29" s="230" t="s">
        <v>325</v>
      </c>
      <c r="I29" s="317" t="str">
        <f t="shared" si="0"/>
        <v>Auxiliares administrativos, realizan inventarios documentales,  con el fin de verificar que la información transferida sea verídica.</v>
      </c>
      <c r="J29" s="1" t="s">
        <v>106</v>
      </c>
      <c r="K29" s="65">
        <f>+IF(J29='11 FORMULAS'!$E$4,'11 FORMULAS'!$F$4,IF(J29='11 FORMULAS'!$E$5,'11 FORMULAS'!$F$5,IF(J29='11 FORMULAS'!$E$6,'11 FORMULAS'!$F$6,"")))</f>
        <v>0.25</v>
      </c>
      <c r="L29" s="65" t="str">
        <f>+IF(OR(J29='11 FORMULAS'!$O$4,J29='11 FORMULAS'!$O$5),'11 FORMULAS'!$P$5,IF(J29='11 FORMULAS'!$O$6,'11 FORMULAS'!$P$6,""))</f>
        <v>Probabilidad</v>
      </c>
      <c r="M29" s="1" t="s">
        <v>95</v>
      </c>
      <c r="N29" s="65">
        <f>+IF(M29='11 FORMULAS'!$H$4,'11 FORMULAS'!$I$4,IF(M29='11 FORMULAS'!$H$5,'11 FORMULAS'!$I$5,""))</f>
        <v>0.15</v>
      </c>
      <c r="O29" s="4" t="s">
        <v>98</v>
      </c>
      <c r="P29" s="4" t="s">
        <v>100</v>
      </c>
      <c r="Q29" s="4" t="s">
        <v>103</v>
      </c>
      <c r="R29" s="332">
        <f t="shared" ref="R29" si="10">+IFERROR(K29+N29,"")</f>
        <v>0.4</v>
      </c>
      <c r="S29" s="332">
        <f>IF(L29='11 FORMULAS'!$P$5,S28-(S28*R29),S28)</f>
        <v>7.1999999999999995E-2</v>
      </c>
      <c r="T29" s="332">
        <f>IF(L29='11 FORMULAS'!$P$6,T28-(T28*R29),T28)</f>
        <v>0.6</v>
      </c>
      <c r="U29" s="461"/>
      <c r="V29" s="464"/>
      <c r="X29" s="327"/>
      <c r="Y29" s="328"/>
      <c r="Z29" s="328"/>
    </row>
    <row r="30" spans="1:26" ht="29.45" customHeight="1" x14ac:dyDescent="0.25">
      <c r="A30" s="455"/>
      <c r="B30" s="458"/>
      <c r="C30" s="435"/>
      <c r="D30" s="438"/>
      <c r="E30" s="69">
        <v>3</v>
      </c>
      <c r="F30" s="230"/>
      <c r="G30" s="230"/>
      <c r="H30" s="230"/>
      <c r="I30" s="317"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2" t="str">
        <f>+IFERROR(K30+N30,"")</f>
        <v/>
      </c>
      <c r="S30" s="332">
        <f>IF(L30='11 FORMULAS'!$P$5,S29-(S29*R30),S29)</f>
        <v>7.1999999999999995E-2</v>
      </c>
      <c r="T30" s="332">
        <f>IF(L30='11 FORMULAS'!$P$6,T29-(T29*R30),T29)</f>
        <v>0.6</v>
      </c>
      <c r="U30" s="461"/>
      <c r="V30" s="464"/>
      <c r="X30" s="327"/>
      <c r="Y30" s="328"/>
      <c r="Z30" s="328"/>
    </row>
    <row r="31" spans="1:26" ht="29.45" customHeight="1" thickBot="1" x14ac:dyDescent="0.3">
      <c r="A31" s="456"/>
      <c r="B31" s="459"/>
      <c r="C31" s="436"/>
      <c r="D31" s="439"/>
      <c r="E31" s="70">
        <v>4</v>
      </c>
      <c r="F31" s="231"/>
      <c r="G31" s="231"/>
      <c r="H31" s="231"/>
      <c r="I31" s="318"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3" t="str">
        <f t="shared" ref="R31" si="11">+IFERROR(K31+N31,"")</f>
        <v/>
      </c>
      <c r="S31" s="333">
        <f>IF(L31='11 FORMULAS'!$P$5,S30-(S30*R31),S30)</f>
        <v>7.1999999999999995E-2</v>
      </c>
      <c r="T31" s="333">
        <f>IF(L31='11 FORMULAS'!$P$6,T30-(T30*R31),T30)</f>
        <v>0.6</v>
      </c>
      <c r="U31" s="462"/>
      <c r="V31" s="465"/>
    </row>
    <row r="32" spans="1:26" ht="99.75" x14ac:dyDescent="0.25">
      <c r="A32" s="454" t="str">
        <f>'2 CONTEXTO E IDENTIFICACIÓN'!A15</f>
        <v>R7</v>
      </c>
      <c r="B32" s="457" t="str">
        <f>+'2 CONTEXTO E IDENTIFICACIÓN'!E15</f>
        <v>Posibilidad de pérdida Reputacional por documentos que ingresan a la unidad de correspondencia incompleto o no digitalizado, debido a la capacidad del equipo, errores humanos y fallas del sistema</v>
      </c>
      <c r="C32" s="434">
        <f>+'3 PROBABIL E IMPACTO INHERENTE'!E15</f>
        <v>0.6</v>
      </c>
      <c r="D32" s="437">
        <f>+'3 PROBABIL E IMPACTO INHERENTE'!M15</f>
        <v>0.4</v>
      </c>
      <c r="E32" s="68">
        <v>1</v>
      </c>
      <c r="F32" s="71" t="s">
        <v>326</v>
      </c>
      <c r="G32" s="71" t="s">
        <v>327</v>
      </c>
      <c r="H32" s="71" t="s">
        <v>328</v>
      </c>
      <c r="I32" s="316" t="str">
        <f t="shared" si="0"/>
        <v>Auxiliar Administrativo,  revisa diariamente que todos los documentos se hayan escaneado, lo cual se verifica mediante el (Manejo de la Planilla de Correspondencia);   en caso de que no se haya realizado el proceso correspondiente se procede a revisar en Sevenet el escaneo del mismo conforme a la planilla de Comunicaciones Oficiales</v>
      </c>
      <c r="J32" s="5" t="s">
        <v>107</v>
      </c>
      <c r="K32" s="64">
        <f>+IF(J32='11 FORMULAS'!$E$4,'11 FORMULAS'!$F$4,IF(J32='11 FORMULAS'!$E$5,'11 FORMULAS'!$F$5,IF(J32='11 FORMULAS'!$E$6,'11 FORMULAS'!$F$6,"")))</f>
        <v>0.15</v>
      </c>
      <c r="L32" s="64" t="str">
        <f>+IF(OR(J32='11 FORMULAS'!$O$4,J32='11 FORMULAS'!$O$5),'11 FORMULAS'!$P$5,IF(J32='11 FORMULAS'!$O$6,'11 FORMULAS'!$P$6,""))</f>
        <v>Probabilidad</v>
      </c>
      <c r="M32" s="5" t="s">
        <v>95</v>
      </c>
      <c r="N32" s="64">
        <f>+IF(M32='11 FORMULAS'!$H$4,'11 FORMULAS'!$I$4,IF(M32='11 FORMULAS'!$H$5,'11 FORMULAS'!$I$5,""))</f>
        <v>0.15</v>
      </c>
      <c r="O32" s="6" t="s">
        <v>98</v>
      </c>
      <c r="P32" s="6" t="s">
        <v>100</v>
      </c>
      <c r="Q32" s="6" t="s">
        <v>103</v>
      </c>
      <c r="R32" s="331">
        <f>+IFERROR(K32+N32,"")</f>
        <v>0.3</v>
      </c>
      <c r="S32" s="331">
        <f>IF(L32='11 FORMULAS'!$P$5,C32-(C32*R32),C32)</f>
        <v>0.42</v>
      </c>
      <c r="T32" s="331">
        <f>IF(L32='11 FORMULAS'!$P$6,D32-(D32*R32),D32)</f>
        <v>0.4</v>
      </c>
      <c r="U32" s="460">
        <f>+IF(S35="","",S35)</f>
        <v>0.42</v>
      </c>
      <c r="V32" s="463">
        <f>+IF(T35="","",T35)</f>
        <v>0.4</v>
      </c>
      <c r="X32" s="327"/>
      <c r="Y32" s="328"/>
      <c r="Z32" s="328"/>
    </row>
    <row r="33" spans="1:26" ht="29.45" customHeight="1" x14ac:dyDescent="0.25">
      <c r="A33" s="455"/>
      <c r="B33" s="458"/>
      <c r="C33" s="435"/>
      <c r="D33" s="438"/>
      <c r="E33" s="69">
        <v>2</v>
      </c>
      <c r="F33" s="230"/>
      <c r="G33" s="230"/>
      <c r="H33" s="230"/>
      <c r="I33" s="317"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2" t="str">
        <f t="shared" ref="R33" si="12">+IFERROR(K33+N33,"")</f>
        <v/>
      </c>
      <c r="S33" s="332">
        <f>IF(L33='11 FORMULAS'!$P$5,S32-(S32*R33),S32)</f>
        <v>0.42</v>
      </c>
      <c r="T33" s="332">
        <f>IF(L33='11 FORMULAS'!$P$6,T32-(T32*R33),T32)</f>
        <v>0.4</v>
      </c>
      <c r="U33" s="461"/>
      <c r="V33" s="464"/>
      <c r="X33" s="327"/>
      <c r="Y33" s="328"/>
      <c r="Z33" s="328"/>
    </row>
    <row r="34" spans="1:26" ht="29.45" customHeight="1" x14ac:dyDescent="0.25">
      <c r="A34" s="455"/>
      <c r="B34" s="458"/>
      <c r="C34" s="435"/>
      <c r="D34" s="438"/>
      <c r="E34" s="69">
        <v>3</v>
      </c>
      <c r="F34" s="230"/>
      <c r="G34" s="230"/>
      <c r="H34" s="230"/>
      <c r="I34" s="317"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2" t="str">
        <f>+IFERROR(K34+N34,"")</f>
        <v/>
      </c>
      <c r="S34" s="332">
        <f>IF(L34='11 FORMULAS'!$P$5,S33-(S33*R34),S33)</f>
        <v>0.42</v>
      </c>
      <c r="T34" s="332">
        <f>IF(L34='11 FORMULAS'!$P$6,T33-(T33*R34),T33)</f>
        <v>0.4</v>
      </c>
      <c r="U34" s="461"/>
      <c r="V34" s="464"/>
      <c r="X34" s="327"/>
      <c r="Y34" s="328"/>
      <c r="Z34" s="328"/>
    </row>
    <row r="35" spans="1:26" ht="29.45" customHeight="1" thickBot="1" x14ac:dyDescent="0.3">
      <c r="A35" s="456"/>
      <c r="B35" s="459"/>
      <c r="C35" s="436"/>
      <c r="D35" s="439"/>
      <c r="E35" s="70">
        <v>4</v>
      </c>
      <c r="F35" s="231"/>
      <c r="G35" s="231"/>
      <c r="H35" s="231"/>
      <c r="I35" s="318"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3" t="str">
        <f t="shared" ref="R35" si="13">+IFERROR(K35+N35,"")</f>
        <v/>
      </c>
      <c r="S35" s="333">
        <f>IF(L35='11 FORMULAS'!$P$5,S34-(S34*R35),S34)</f>
        <v>0.42</v>
      </c>
      <c r="T35" s="333">
        <f>IF(L35='11 FORMULAS'!$P$6,T34-(T34*R35),T34)</f>
        <v>0.4</v>
      </c>
      <c r="U35" s="462"/>
      <c r="V35" s="465"/>
    </row>
    <row r="36" spans="1:26" ht="139.5" customHeight="1" x14ac:dyDescent="0.25">
      <c r="A36" s="454" t="str">
        <f>'2 CONTEXTO E IDENTIFICACIÓN'!A16</f>
        <v>R8</v>
      </c>
      <c r="B36" s="457" t="str">
        <f>+'2 CONTEXTO E IDENTIFICACIÓN'!E16</f>
        <v>Posibilidad de pérdida Económica y Reputacional por colapso del archivo,  debido a insuficiente espacio, ausencia de aprobación de TVD, falta de depuración documental</v>
      </c>
      <c r="C36" s="434">
        <f>+'3 PROBABIL E IMPACTO INHERENTE'!E16</f>
        <v>0.6</v>
      </c>
      <c r="D36" s="437">
        <f>+'3 PROBABIL E IMPACTO INHERENTE'!M16</f>
        <v>0.4</v>
      </c>
      <c r="E36" s="68">
        <v>1</v>
      </c>
      <c r="F36" s="71" t="s">
        <v>326</v>
      </c>
      <c r="G36" s="71" t="s">
        <v>330</v>
      </c>
      <c r="H36" s="71" t="s">
        <v>329</v>
      </c>
      <c r="I36" s="316" t="str">
        <f t="shared" si="0"/>
        <v>Auxiliar Administrativo, asesora en Tabla de Retención Documental (TRD) de manera permanente levantando información e identificando exactamente que documentación debe tener cada área a través de la TRD, mediante el apego (explicación del proceso) y acompañamiento a cada área; con las encuestas (cuadro de clasificación documental - TRD 2. TRD). Para conocer el tiempo de retención de cada serie documental.</v>
      </c>
      <c r="J36" s="5" t="s">
        <v>106</v>
      </c>
      <c r="K36" s="64">
        <f>+IF(J36='11 FORMULAS'!$E$4,'11 FORMULAS'!$F$4,IF(J36='11 FORMULAS'!$E$5,'11 FORMULAS'!$F$5,IF(J36='11 FORMULAS'!$E$6,'11 FORMULAS'!$F$6,"")))</f>
        <v>0.25</v>
      </c>
      <c r="L36" s="64" t="str">
        <f>+IF(OR(J36='11 FORMULAS'!$O$4,J36='11 FORMULAS'!$O$5),'11 FORMULAS'!$P$5,IF(J36='11 FORMULAS'!$O$6,'11 FORMULAS'!$P$6,""))</f>
        <v>Probabilidad</v>
      </c>
      <c r="M36" s="5" t="s">
        <v>95</v>
      </c>
      <c r="N36" s="64">
        <f>+IF(M36='11 FORMULAS'!$H$4,'11 FORMULAS'!$I$4,IF(M36='11 FORMULAS'!$H$5,'11 FORMULAS'!$I$5,""))</f>
        <v>0.15</v>
      </c>
      <c r="O36" s="6" t="s">
        <v>98</v>
      </c>
      <c r="P36" s="6" t="s">
        <v>101</v>
      </c>
      <c r="Q36" s="6" t="s">
        <v>103</v>
      </c>
      <c r="R36" s="331">
        <f>+IFERROR(K36+N36,"")</f>
        <v>0.4</v>
      </c>
      <c r="S36" s="331">
        <f>IF(L36='11 FORMULAS'!$P$5,C36-(C36*R36),C36)</f>
        <v>0.36</v>
      </c>
      <c r="T36" s="331">
        <f>IF(L36='11 FORMULAS'!$P$6,D36-(D36*R36),D36)</f>
        <v>0.4</v>
      </c>
      <c r="U36" s="460">
        <f>+IF(S39="","",S39)</f>
        <v>0.36</v>
      </c>
      <c r="V36" s="463">
        <f>+IF(T39="","",T39)</f>
        <v>0.4</v>
      </c>
      <c r="X36" s="327"/>
      <c r="Y36" s="328"/>
      <c r="Z36" s="328"/>
    </row>
    <row r="37" spans="1:26" ht="29.45" customHeight="1" x14ac:dyDescent="0.25">
      <c r="A37" s="455"/>
      <c r="B37" s="458"/>
      <c r="C37" s="435"/>
      <c r="D37" s="438"/>
      <c r="E37" s="69">
        <v>2</v>
      </c>
      <c r="F37" s="230"/>
      <c r="G37" s="230"/>
      <c r="H37" s="230"/>
      <c r="I37" s="317"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2" t="str">
        <f t="shared" ref="R37" si="14">+IFERROR(K37+N37,"")</f>
        <v/>
      </c>
      <c r="S37" s="332">
        <f>IF(L37='11 FORMULAS'!$P$5,S36-(S36*R37),S36)</f>
        <v>0.36</v>
      </c>
      <c r="T37" s="332">
        <f>IF(L37='11 FORMULAS'!$P$6,T36-(T36*R37),T36)</f>
        <v>0.4</v>
      </c>
      <c r="U37" s="461"/>
      <c r="V37" s="464"/>
      <c r="X37" s="327"/>
      <c r="Y37" s="328"/>
      <c r="Z37" s="328"/>
    </row>
    <row r="38" spans="1:26" ht="29.45" customHeight="1" x14ac:dyDescent="0.25">
      <c r="A38" s="455"/>
      <c r="B38" s="458"/>
      <c r="C38" s="435"/>
      <c r="D38" s="438"/>
      <c r="E38" s="69">
        <v>3</v>
      </c>
      <c r="F38" s="230"/>
      <c r="G38" s="230"/>
      <c r="H38" s="230"/>
      <c r="I38" s="317"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2" t="str">
        <f>+IFERROR(K38+N38,"")</f>
        <v/>
      </c>
      <c r="S38" s="332">
        <f>IF(L38='11 FORMULAS'!$P$5,S37-(S37*R38),S37)</f>
        <v>0.36</v>
      </c>
      <c r="T38" s="332">
        <f>IF(L38='11 FORMULAS'!$P$6,T37-(T37*R38),T37)</f>
        <v>0.4</v>
      </c>
      <c r="U38" s="461"/>
      <c r="V38" s="464"/>
      <c r="X38" s="327"/>
      <c r="Y38" s="328"/>
      <c r="Z38" s="328"/>
    </row>
    <row r="39" spans="1:26" ht="29.45" customHeight="1" thickBot="1" x14ac:dyDescent="0.3">
      <c r="A39" s="456"/>
      <c r="B39" s="459"/>
      <c r="C39" s="436"/>
      <c r="D39" s="439"/>
      <c r="E39" s="70">
        <v>4</v>
      </c>
      <c r="F39" s="231"/>
      <c r="G39" s="231"/>
      <c r="H39" s="231"/>
      <c r="I39" s="318"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3" t="str">
        <f t="shared" ref="R39" si="15">+IFERROR(K39+N39,"")</f>
        <v/>
      </c>
      <c r="S39" s="333">
        <f>IF(L39='11 FORMULAS'!$P$5,S38-(S38*R39),S38)</f>
        <v>0.36</v>
      </c>
      <c r="T39" s="333">
        <f>IF(L39='11 FORMULAS'!$P$6,T38-(T38*R39),T38)</f>
        <v>0.4</v>
      </c>
      <c r="U39" s="462"/>
      <c r="V39" s="465"/>
    </row>
    <row r="40" spans="1:26" ht="71.25" x14ac:dyDescent="0.25">
      <c r="A40" s="454" t="str">
        <f>'2 CONTEXTO E IDENTIFICACIÓN'!A17</f>
        <v>R9</v>
      </c>
      <c r="B40" s="457"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40" s="434">
        <f>+'3 PROBABIL E IMPACTO INHERENTE'!E17</f>
        <v>0.6</v>
      </c>
      <c r="D40" s="437">
        <f>+'3 PROBABIL E IMPACTO INHERENTE'!M17</f>
        <v>0.6</v>
      </c>
      <c r="E40" s="68">
        <v>1</v>
      </c>
      <c r="F40" s="71" t="s">
        <v>331</v>
      </c>
      <c r="G40" s="71" t="s">
        <v>332</v>
      </c>
      <c r="H40" s="71" t="s">
        <v>333</v>
      </c>
      <c r="I40" s="316" t="str">
        <f t="shared" ref="I40:I71" si="16">+CONCATENATE(F40," ",G40," ",H40)</f>
        <v>Auxiliar administrativo de GI,  verifica en el Sistema de información DGH, en la página de procuraduría y en ADRES,  para establecer y unificar una única HC por cada usuario y remitir a soporte por parte de la Oficina de Gestión de la Información</v>
      </c>
      <c r="J40" s="5" t="s">
        <v>107</v>
      </c>
      <c r="K40" s="64">
        <f>+IF(J40='11 FORMULAS'!$E$4,'11 FORMULAS'!$F$4,IF(J40='11 FORMULAS'!$E$5,'11 FORMULAS'!$F$5,IF(J40='11 FORMULAS'!$E$6,'11 FORMULAS'!$F$6,"")))</f>
        <v>0.15</v>
      </c>
      <c r="L40" s="64" t="str">
        <f>+IF(OR(J40='11 FORMULAS'!$O$4,J40='11 FORMULAS'!$O$5),'11 FORMULAS'!$P$5,IF(J40='11 FORMULAS'!$O$6,'11 FORMULAS'!$P$6,""))</f>
        <v>Probabilidad</v>
      </c>
      <c r="M40" s="5" t="s">
        <v>95</v>
      </c>
      <c r="N40" s="64">
        <f>+IF(M40='11 FORMULAS'!$H$4,'11 FORMULAS'!$I$4,IF(M40='11 FORMULAS'!$H$5,'11 FORMULAS'!$I$5,""))</f>
        <v>0.15</v>
      </c>
      <c r="O40" s="6" t="s">
        <v>98</v>
      </c>
      <c r="P40" s="6" t="s">
        <v>100</v>
      </c>
      <c r="Q40" s="6" t="s">
        <v>103</v>
      </c>
      <c r="R40" s="331">
        <f>+IFERROR(K40+N40,"")</f>
        <v>0.3</v>
      </c>
      <c r="S40" s="331">
        <f>IF(L40='11 FORMULAS'!$P$5,C40-(C40*R40),C40)</f>
        <v>0.42</v>
      </c>
      <c r="T40" s="331">
        <f>IF(L40='11 FORMULAS'!$P$6,D40-(D40*R40),D40)</f>
        <v>0.6</v>
      </c>
      <c r="U40" s="460">
        <f>+IF(S43="","",S43)</f>
        <v>0.29399999999999998</v>
      </c>
      <c r="V40" s="463">
        <f>+IF(T43="","",T43)</f>
        <v>0.6</v>
      </c>
      <c r="X40" s="327"/>
      <c r="Y40" s="328"/>
      <c r="Z40" s="328"/>
    </row>
    <row r="41" spans="1:26" ht="71.25" x14ac:dyDescent="0.25">
      <c r="A41" s="455"/>
      <c r="B41" s="458"/>
      <c r="C41" s="435"/>
      <c r="D41" s="438"/>
      <c r="E41" s="69">
        <v>2</v>
      </c>
      <c r="F41" s="230" t="s">
        <v>334</v>
      </c>
      <c r="G41" s="230" t="s">
        <v>335</v>
      </c>
      <c r="H41" s="230" t="s">
        <v>336</v>
      </c>
      <c r="I41" s="317" t="str">
        <f t="shared" si="16"/>
        <v xml:space="preserve">Auxiliar Administrativo de GI,  verifica el número de documento comparando el número del sistema con el documento real,  estableciendo la verdadera identidad del usuario,  y de la misma forma evitar errores en la admisión </v>
      </c>
      <c r="J41" s="1" t="s">
        <v>107</v>
      </c>
      <c r="K41" s="65">
        <f>+IF(J41='11 FORMULAS'!$E$4,'11 FORMULAS'!$F$4,IF(J41='11 FORMULAS'!$E$5,'11 FORMULAS'!$F$5,IF(J41='11 FORMULAS'!$E$6,'11 FORMULAS'!$F$6,"")))</f>
        <v>0.15</v>
      </c>
      <c r="L41" s="65" t="str">
        <f>+IF(OR(J41='11 FORMULAS'!$O$4,J41='11 FORMULAS'!$O$5),'11 FORMULAS'!$P$5,IF(J41='11 FORMULAS'!$O$6,'11 FORMULAS'!$P$6,""))</f>
        <v>Probabilidad</v>
      </c>
      <c r="M41" s="1" t="s">
        <v>95</v>
      </c>
      <c r="N41" s="65">
        <f>+IF(M41='11 FORMULAS'!$H$4,'11 FORMULAS'!$I$4,IF(M41='11 FORMULAS'!$H$5,'11 FORMULAS'!$I$5,""))</f>
        <v>0.15</v>
      </c>
      <c r="O41" s="4" t="s">
        <v>98</v>
      </c>
      <c r="P41" s="4" t="s">
        <v>100</v>
      </c>
      <c r="Q41" s="4" t="s">
        <v>103</v>
      </c>
      <c r="R41" s="332">
        <f t="shared" ref="R41" si="17">+IFERROR(K41+N41,"")</f>
        <v>0.3</v>
      </c>
      <c r="S41" s="332">
        <f>IF(L41='11 FORMULAS'!$P$5,S40-(S40*R41),S40)</f>
        <v>0.29399999999999998</v>
      </c>
      <c r="T41" s="332">
        <f>IF(L41='11 FORMULAS'!$P$6,T40-(T40*R41),T40)</f>
        <v>0.6</v>
      </c>
      <c r="U41" s="461"/>
      <c r="V41" s="464"/>
      <c r="X41" s="327"/>
      <c r="Y41" s="328"/>
      <c r="Z41" s="328"/>
    </row>
    <row r="42" spans="1:26" ht="29.45" customHeight="1" x14ac:dyDescent="0.25">
      <c r="A42" s="455"/>
      <c r="B42" s="458"/>
      <c r="C42" s="435"/>
      <c r="D42" s="438"/>
      <c r="E42" s="69">
        <v>3</v>
      </c>
      <c r="F42" s="230"/>
      <c r="G42" s="230"/>
      <c r="H42" s="230"/>
      <c r="I42" s="317"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2" t="str">
        <f>+IFERROR(K42+N42,"")</f>
        <v/>
      </c>
      <c r="S42" s="332">
        <f>IF(L42='11 FORMULAS'!$P$5,S41-(S41*R42),S41)</f>
        <v>0.29399999999999998</v>
      </c>
      <c r="T42" s="332">
        <f>IF(L42='11 FORMULAS'!$P$6,T41-(T41*R42),T41)</f>
        <v>0.6</v>
      </c>
      <c r="U42" s="461"/>
      <c r="V42" s="464"/>
      <c r="X42" s="327"/>
      <c r="Y42" s="328"/>
      <c r="Z42" s="328"/>
    </row>
    <row r="43" spans="1:26" ht="29.45" customHeight="1" thickBot="1" x14ac:dyDescent="0.3">
      <c r="A43" s="456"/>
      <c r="B43" s="459"/>
      <c r="C43" s="436"/>
      <c r="D43" s="439"/>
      <c r="E43" s="70">
        <v>4</v>
      </c>
      <c r="F43" s="231"/>
      <c r="G43" s="231"/>
      <c r="H43" s="231"/>
      <c r="I43" s="318"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3" t="str">
        <f t="shared" ref="R43" si="18">+IFERROR(K43+N43,"")</f>
        <v/>
      </c>
      <c r="S43" s="333">
        <f>IF(L43='11 FORMULAS'!$P$5,S42-(S42*R43),S42)</f>
        <v>0.29399999999999998</v>
      </c>
      <c r="T43" s="333">
        <f>IF(L43='11 FORMULAS'!$P$6,T42-(T42*R43),T42)</f>
        <v>0.6</v>
      </c>
      <c r="U43" s="462"/>
      <c r="V43" s="465"/>
    </row>
    <row r="44" spans="1:26" ht="29.45" customHeight="1" x14ac:dyDescent="0.25">
      <c r="A44" s="454" t="str">
        <f>'2 CONTEXTO E IDENTIFICACIÓN'!A18</f>
        <v>R10</v>
      </c>
      <c r="B44" s="457" t="str">
        <f>+'2 CONTEXTO E IDENTIFICACIÓN'!E18</f>
        <v xml:space="preserve">  </v>
      </c>
      <c r="C44" s="434" t="str">
        <f>+'3 PROBABIL E IMPACTO INHERENTE'!E18</f>
        <v/>
      </c>
      <c r="D44" s="437" t="str">
        <f>+'3 PROBABIL E IMPACTO INHERENTE'!M18</f>
        <v/>
      </c>
      <c r="E44" s="68">
        <v>1</v>
      </c>
      <c r="F44" s="71"/>
      <c r="G44" s="71"/>
      <c r="H44" s="71"/>
      <c r="I44" s="316"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1" t="str">
        <f>+IFERROR(K44+N44,"")</f>
        <v/>
      </c>
      <c r="S44" s="331" t="str">
        <f>IF(L44='11 FORMULAS'!$P$5,C44-(C44*R44),C44)</f>
        <v/>
      </c>
      <c r="T44" s="331" t="str">
        <f>IF(L44='11 FORMULAS'!$P$6,D44-(D44*R44),D44)</f>
        <v/>
      </c>
      <c r="U44" s="460" t="str">
        <f>+IF(S47="","",S47)</f>
        <v/>
      </c>
      <c r="V44" s="463" t="str">
        <f>+IF(T47="","",T47)</f>
        <v/>
      </c>
      <c r="X44" s="327"/>
      <c r="Y44" s="328"/>
      <c r="Z44" s="328"/>
    </row>
    <row r="45" spans="1:26" ht="29.45" customHeight="1" x14ac:dyDescent="0.25">
      <c r="A45" s="455"/>
      <c r="B45" s="458"/>
      <c r="C45" s="435"/>
      <c r="D45" s="438"/>
      <c r="E45" s="69">
        <v>2</v>
      </c>
      <c r="F45" s="230"/>
      <c r="G45" s="230"/>
      <c r="H45" s="230"/>
      <c r="I45" s="317"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2" t="str">
        <f t="shared" ref="R45" si="19">+IFERROR(K45+N45,"")</f>
        <v/>
      </c>
      <c r="S45" s="332" t="str">
        <f>IF(L45='11 FORMULAS'!$P$5,S44-(S44*R45),S44)</f>
        <v/>
      </c>
      <c r="T45" s="332" t="str">
        <f>IF(L45='11 FORMULAS'!$P$6,T44-(T44*R45),T44)</f>
        <v/>
      </c>
      <c r="U45" s="461"/>
      <c r="V45" s="464"/>
      <c r="X45" s="327"/>
      <c r="Y45" s="328"/>
      <c r="Z45" s="328"/>
    </row>
    <row r="46" spans="1:26" ht="29.45" customHeight="1" x14ac:dyDescent="0.25">
      <c r="A46" s="455"/>
      <c r="B46" s="458"/>
      <c r="C46" s="435"/>
      <c r="D46" s="438"/>
      <c r="E46" s="69">
        <v>3</v>
      </c>
      <c r="F46" s="230"/>
      <c r="G46" s="230"/>
      <c r="H46" s="230"/>
      <c r="I46" s="317"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2" t="str">
        <f>+IFERROR(K46+N46,"")</f>
        <v/>
      </c>
      <c r="S46" s="332" t="str">
        <f>IF(L46='11 FORMULAS'!$P$5,S45-(S45*R46),S45)</f>
        <v/>
      </c>
      <c r="T46" s="332" t="str">
        <f>IF(L46='11 FORMULAS'!$P$6,T45-(T45*R46),T45)</f>
        <v/>
      </c>
      <c r="U46" s="461"/>
      <c r="V46" s="464"/>
      <c r="X46" s="327"/>
      <c r="Y46" s="328"/>
      <c r="Z46" s="328"/>
    </row>
    <row r="47" spans="1:26" ht="29.45" customHeight="1" thickBot="1" x14ac:dyDescent="0.3">
      <c r="A47" s="456"/>
      <c r="B47" s="459"/>
      <c r="C47" s="436"/>
      <c r="D47" s="439"/>
      <c r="E47" s="70">
        <v>4</v>
      </c>
      <c r="F47" s="231"/>
      <c r="G47" s="231"/>
      <c r="H47" s="231"/>
      <c r="I47" s="318"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3" t="str">
        <f t="shared" ref="R47" si="20">+IFERROR(K47+N47,"")</f>
        <v/>
      </c>
      <c r="S47" s="333" t="str">
        <f>IF(L47='11 FORMULAS'!$P$5,S46-(S46*R47),S46)</f>
        <v/>
      </c>
      <c r="T47" s="333" t="str">
        <f>IF(L47='11 FORMULAS'!$P$6,T46-(T46*R47),T46)</f>
        <v/>
      </c>
      <c r="U47" s="462"/>
      <c r="V47" s="465"/>
    </row>
    <row r="48" spans="1:26" ht="29.45" customHeight="1" x14ac:dyDescent="0.25">
      <c r="A48" s="454" t="str">
        <f>'2 CONTEXTO E IDENTIFICACIÓN'!A19</f>
        <v>R11</v>
      </c>
      <c r="B48" s="457" t="str">
        <f>+'2 CONTEXTO E IDENTIFICACIÓN'!E19</f>
        <v xml:space="preserve">  </v>
      </c>
      <c r="C48" s="434" t="str">
        <f>+'3 PROBABIL E IMPACTO INHERENTE'!E19</f>
        <v/>
      </c>
      <c r="D48" s="437" t="str">
        <f>+'3 PROBABIL E IMPACTO INHERENTE'!M19</f>
        <v/>
      </c>
      <c r="E48" s="68">
        <v>1</v>
      </c>
      <c r="F48" s="71"/>
      <c r="G48" s="71"/>
      <c r="H48" s="71"/>
      <c r="I48" s="316"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1" t="str">
        <f>+IFERROR(K48+N48,"")</f>
        <v/>
      </c>
      <c r="S48" s="331" t="str">
        <f>IF(L48='11 FORMULAS'!$P$5,C48-(C48*R48),C48)</f>
        <v/>
      </c>
      <c r="T48" s="331" t="str">
        <f>IF(L48='11 FORMULAS'!$P$6,D48-(D48*R48),D48)</f>
        <v/>
      </c>
      <c r="U48" s="460" t="str">
        <f>+IF(S51="","",S51)</f>
        <v/>
      </c>
      <c r="V48" s="463" t="str">
        <f>+IF(T51="","",T51)</f>
        <v/>
      </c>
      <c r="X48" s="327"/>
      <c r="Y48" s="328"/>
      <c r="Z48" s="328"/>
    </row>
    <row r="49" spans="1:26" ht="29.45" customHeight="1" x14ac:dyDescent="0.25">
      <c r="A49" s="455"/>
      <c r="B49" s="458"/>
      <c r="C49" s="435"/>
      <c r="D49" s="438"/>
      <c r="E49" s="69">
        <v>2</v>
      </c>
      <c r="F49" s="230"/>
      <c r="G49" s="230"/>
      <c r="H49" s="230"/>
      <c r="I49" s="317"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2" t="str">
        <f t="shared" ref="R49" si="21">+IFERROR(K49+N49,"")</f>
        <v/>
      </c>
      <c r="S49" s="332" t="str">
        <f>IF(L49='11 FORMULAS'!$P$5,S48-(S48*R49),S48)</f>
        <v/>
      </c>
      <c r="T49" s="332" t="str">
        <f>IF(L49='11 FORMULAS'!$P$6,T48-(T48*R49),T48)</f>
        <v/>
      </c>
      <c r="U49" s="461"/>
      <c r="V49" s="464"/>
      <c r="X49" s="327"/>
      <c r="Y49" s="328"/>
      <c r="Z49" s="328"/>
    </row>
    <row r="50" spans="1:26" ht="29.45" customHeight="1" x14ac:dyDescent="0.25">
      <c r="A50" s="455"/>
      <c r="B50" s="458"/>
      <c r="C50" s="435"/>
      <c r="D50" s="438"/>
      <c r="E50" s="69">
        <v>3</v>
      </c>
      <c r="F50" s="230"/>
      <c r="G50" s="230"/>
      <c r="H50" s="230"/>
      <c r="I50" s="317"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2" t="str">
        <f>+IFERROR(K50+N50,"")</f>
        <v/>
      </c>
      <c r="S50" s="332" t="str">
        <f>IF(L50='11 FORMULAS'!$P$5,S49-(S49*R50),S49)</f>
        <v/>
      </c>
      <c r="T50" s="332" t="str">
        <f>IF(L50='11 FORMULAS'!$P$6,T49-(T49*R50),T49)</f>
        <v/>
      </c>
      <c r="U50" s="461"/>
      <c r="V50" s="464"/>
      <c r="X50" s="327"/>
      <c r="Y50" s="328"/>
      <c r="Z50" s="328"/>
    </row>
    <row r="51" spans="1:26" ht="29.45" customHeight="1" thickBot="1" x14ac:dyDescent="0.3">
      <c r="A51" s="456"/>
      <c r="B51" s="459"/>
      <c r="C51" s="436"/>
      <c r="D51" s="439"/>
      <c r="E51" s="70">
        <v>4</v>
      </c>
      <c r="F51" s="231"/>
      <c r="G51" s="231"/>
      <c r="H51" s="231"/>
      <c r="I51" s="318"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3" t="str">
        <f t="shared" ref="R51" si="22">+IFERROR(K51+N51,"")</f>
        <v/>
      </c>
      <c r="S51" s="333" t="str">
        <f>IF(L51='11 FORMULAS'!$P$5,S50-(S50*R51),S50)</f>
        <v/>
      </c>
      <c r="T51" s="333" t="str">
        <f>IF(L51='11 FORMULAS'!$P$6,T50-(T50*R51),T50)</f>
        <v/>
      </c>
      <c r="U51" s="462"/>
      <c r="V51" s="465"/>
    </row>
    <row r="52" spans="1:26" ht="29.45" customHeight="1" x14ac:dyDescent="0.25">
      <c r="A52" s="454" t="str">
        <f>'2 CONTEXTO E IDENTIFICACIÓN'!A20</f>
        <v>R12</v>
      </c>
      <c r="B52" s="457" t="str">
        <f>+'2 CONTEXTO E IDENTIFICACIÓN'!E20</f>
        <v xml:space="preserve">  </v>
      </c>
      <c r="C52" s="434" t="str">
        <f>+'3 PROBABIL E IMPACTO INHERENTE'!E20</f>
        <v/>
      </c>
      <c r="D52" s="437" t="str">
        <f>+'3 PROBABIL E IMPACTO INHERENTE'!M20</f>
        <v/>
      </c>
      <c r="E52" s="68">
        <v>1</v>
      </c>
      <c r="F52" s="71"/>
      <c r="G52" s="71"/>
      <c r="H52" s="71"/>
      <c r="I52" s="316"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1" t="str">
        <f>+IFERROR(K52+N52,"")</f>
        <v/>
      </c>
      <c r="S52" s="331" t="str">
        <f>IF(L52='11 FORMULAS'!$P$5,C52-(C52*R52),C52)</f>
        <v/>
      </c>
      <c r="T52" s="331" t="str">
        <f>IF(L52='11 FORMULAS'!$P$6,D52-(D52*R52),D52)</f>
        <v/>
      </c>
      <c r="U52" s="460" t="str">
        <f>+IF(S55="","",S55)</f>
        <v/>
      </c>
      <c r="V52" s="463" t="str">
        <f>+IF(T55="","",T55)</f>
        <v/>
      </c>
      <c r="X52" s="327"/>
      <c r="Y52" s="328"/>
      <c r="Z52" s="328"/>
    </row>
    <row r="53" spans="1:26" ht="29.45" customHeight="1" x14ac:dyDescent="0.25">
      <c r="A53" s="455"/>
      <c r="B53" s="458"/>
      <c r="C53" s="435"/>
      <c r="D53" s="438"/>
      <c r="E53" s="69">
        <v>2</v>
      </c>
      <c r="F53" s="230"/>
      <c r="G53" s="230"/>
      <c r="H53" s="230"/>
      <c r="I53" s="317"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2" t="str">
        <f t="shared" ref="R53" si="23">+IFERROR(K53+N53,"")</f>
        <v/>
      </c>
      <c r="S53" s="332" t="str">
        <f>IF(L53='11 FORMULAS'!$P$5,S52-(S52*R53),S52)</f>
        <v/>
      </c>
      <c r="T53" s="332" t="str">
        <f>IF(L53='11 FORMULAS'!$P$6,T52-(T52*R53),T52)</f>
        <v/>
      </c>
      <c r="U53" s="461"/>
      <c r="V53" s="464"/>
      <c r="X53" s="327"/>
      <c r="Y53" s="328"/>
      <c r="Z53" s="328"/>
    </row>
    <row r="54" spans="1:26" ht="29.45" customHeight="1" x14ac:dyDescent="0.25">
      <c r="A54" s="455"/>
      <c r="B54" s="458"/>
      <c r="C54" s="435"/>
      <c r="D54" s="438"/>
      <c r="E54" s="69">
        <v>3</v>
      </c>
      <c r="F54" s="230"/>
      <c r="G54" s="230"/>
      <c r="H54" s="230"/>
      <c r="I54" s="317"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2" t="str">
        <f>+IFERROR(K54+N54,"")</f>
        <v/>
      </c>
      <c r="S54" s="332" t="str">
        <f>IF(L54='11 FORMULAS'!$P$5,S53-(S53*R54),S53)</f>
        <v/>
      </c>
      <c r="T54" s="332" t="str">
        <f>IF(L54='11 FORMULAS'!$P$6,T53-(T53*R54),T53)</f>
        <v/>
      </c>
      <c r="U54" s="461"/>
      <c r="V54" s="464"/>
      <c r="X54" s="327"/>
      <c r="Y54" s="328"/>
      <c r="Z54" s="328"/>
    </row>
    <row r="55" spans="1:26" ht="29.45" customHeight="1" thickBot="1" x14ac:dyDescent="0.3">
      <c r="A55" s="456"/>
      <c r="B55" s="459"/>
      <c r="C55" s="436"/>
      <c r="D55" s="439"/>
      <c r="E55" s="70">
        <v>4</v>
      </c>
      <c r="F55" s="231"/>
      <c r="G55" s="231"/>
      <c r="H55" s="231"/>
      <c r="I55" s="318"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3" t="str">
        <f t="shared" ref="R55" si="24">+IFERROR(K55+N55,"")</f>
        <v/>
      </c>
      <c r="S55" s="333" t="str">
        <f>IF(L55='11 FORMULAS'!$P$5,S54-(S54*R55),S54)</f>
        <v/>
      </c>
      <c r="T55" s="333" t="str">
        <f>IF(L55='11 FORMULAS'!$P$6,T54-(T54*R55),T54)</f>
        <v/>
      </c>
      <c r="U55" s="462"/>
      <c r="V55" s="465"/>
    </row>
    <row r="56" spans="1:26" ht="29.45" customHeight="1" x14ac:dyDescent="0.25">
      <c r="A56" s="454" t="str">
        <f>'2 CONTEXTO E IDENTIFICACIÓN'!A21</f>
        <v>R13</v>
      </c>
      <c r="B56" s="457" t="str">
        <f>+'2 CONTEXTO E IDENTIFICACIÓN'!E21</f>
        <v xml:space="preserve">  </v>
      </c>
      <c r="C56" s="434" t="str">
        <f>+'3 PROBABIL E IMPACTO INHERENTE'!E21</f>
        <v/>
      </c>
      <c r="D56" s="437" t="str">
        <f>+'3 PROBABIL E IMPACTO INHERENTE'!M21</f>
        <v/>
      </c>
      <c r="E56" s="68">
        <v>1</v>
      </c>
      <c r="F56" s="71"/>
      <c r="G56" s="71"/>
      <c r="H56" s="71"/>
      <c r="I56" s="316"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1" t="str">
        <f>+IFERROR(K56+N56,"")</f>
        <v/>
      </c>
      <c r="S56" s="331" t="str">
        <f>IF(L56='11 FORMULAS'!$P$5,C56-(C56*R56),C56)</f>
        <v/>
      </c>
      <c r="T56" s="331" t="str">
        <f>IF(L56='11 FORMULAS'!$P$6,D56-(D56*R56),D56)</f>
        <v/>
      </c>
      <c r="U56" s="460" t="str">
        <f>+IF(S59="","",S59)</f>
        <v/>
      </c>
      <c r="V56" s="463" t="str">
        <f>+IF(T59="","",T59)</f>
        <v/>
      </c>
      <c r="X56" s="327"/>
      <c r="Y56" s="328"/>
      <c r="Z56" s="328"/>
    </row>
    <row r="57" spans="1:26" ht="29.45" customHeight="1" x14ac:dyDescent="0.25">
      <c r="A57" s="455"/>
      <c r="B57" s="458"/>
      <c r="C57" s="435"/>
      <c r="D57" s="438"/>
      <c r="E57" s="69">
        <v>2</v>
      </c>
      <c r="F57" s="230"/>
      <c r="G57" s="230"/>
      <c r="H57" s="230"/>
      <c r="I57" s="317"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2" t="str">
        <f t="shared" ref="R57" si="25">+IFERROR(K57+N57,"")</f>
        <v/>
      </c>
      <c r="S57" s="332" t="str">
        <f>IF(L57='11 FORMULAS'!$P$5,S56-(S56*R57),S56)</f>
        <v/>
      </c>
      <c r="T57" s="332" t="str">
        <f>IF(L57='11 FORMULAS'!$P$6,T56-(T56*R57),T56)</f>
        <v/>
      </c>
      <c r="U57" s="461"/>
      <c r="V57" s="464"/>
      <c r="X57" s="327"/>
      <c r="Y57" s="328"/>
      <c r="Z57" s="328"/>
    </row>
    <row r="58" spans="1:26" ht="29.45" customHeight="1" x14ac:dyDescent="0.25">
      <c r="A58" s="455"/>
      <c r="B58" s="458"/>
      <c r="C58" s="435"/>
      <c r="D58" s="438"/>
      <c r="E58" s="69">
        <v>3</v>
      </c>
      <c r="F58" s="230"/>
      <c r="G58" s="230"/>
      <c r="H58" s="230"/>
      <c r="I58" s="317"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2" t="str">
        <f>+IFERROR(K58+N58,"")</f>
        <v/>
      </c>
      <c r="S58" s="332" t="str">
        <f>IF(L58='11 FORMULAS'!$P$5,S57-(S57*R58),S57)</f>
        <v/>
      </c>
      <c r="T58" s="332" t="str">
        <f>IF(L58='11 FORMULAS'!$P$6,T57-(T57*R58),T57)</f>
        <v/>
      </c>
      <c r="U58" s="461"/>
      <c r="V58" s="464"/>
      <c r="X58" s="327"/>
      <c r="Y58" s="328"/>
      <c r="Z58" s="328"/>
    </row>
    <row r="59" spans="1:26" ht="29.45" customHeight="1" thickBot="1" x14ac:dyDescent="0.3">
      <c r="A59" s="456"/>
      <c r="B59" s="459"/>
      <c r="C59" s="436"/>
      <c r="D59" s="439"/>
      <c r="E59" s="70">
        <v>4</v>
      </c>
      <c r="F59" s="231"/>
      <c r="G59" s="231"/>
      <c r="H59" s="231"/>
      <c r="I59" s="318"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3" t="str">
        <f t="shared" ref="R59" si="26">+IFERROR(K59+N59,"")</f>
        <v/>
      </c>
      <c r="S59" s="333" t="str">
        <f>IF(L59='11 FORMULAS'!$P$5,S58-(S58*R59),S58)</f>
        <v/>
      </c>
      <c r="T59" s="333" t="str">
        <f>IF(L59='11 FORMULAS'!$P$6,T58-(T58*R59),T58)</f>
        <v/>
      </c>
      <c r="U59" s="462"/>
      <c r="V59" s="465"/>
    </row>
    <row r="60" spans="1:26" ht="29.45" customHeight="1" x14ac:dyDescent="0.25">
      <c r="A60" s="454" t="str">
        <f>'2 CONTEXTO E IDENTIFICACIÓN'!A22</f>
        <v>R14</v>
      </c>
      <c r="B60" s="457" t="str">
        <f>+'2 CONTEXTO E IDENTIFICACIÓN'!E22</f>
        <v xml:space="preserve">  </v>
      </c>
      <c r="C60" s="434" t="str">
        <f>+'3 PROBABIL E IMPACTO INHERENTE'!E22</f>
        <v/>
      </c>
      <c r="D60" s="437" t="str">
        <f>+'3 PROBABIL E IMPACTO INHERENTE'!M22</f>
        <v/>
      </c>
      <c r="E60" s="68">
        <v>1</v>
      </c>
      <c r="F60" s="71"/>
      <c r="G60" s="71"/>
      <c r="H60" s="71"/>
      <c r="I60" s="316"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1" t="str">
        <f>+IFERROR(K60+N60,"")</f>
        <v/>
      </c>
      <c r="S60" s="331" t="str">
        <f>IF(L60='11 FORMULAS'!$P$5,C60-(C60*R60),C60)</f>
        <v/>
      </c>
      <c r="T60" s="331" t="str">
        <f>IF(L60='11 FORMULAS'!$P$6,D60-(D60*R60),D60)</f>
        <v/>
      </c>
      <c r="U60" s="460" t="str">
        <f>+IF(S63="","",S63)</f>
        <v/>
      </c>
      <c r="V60" s="463" t="str">
        <f>+IF(T63="","",T63)</f>
        <v/>
      </c>
      <c r="X60" s="327"/>
      <c r="Y60" s="328"/>
      <c r="Z60" s="328"/>
    </row>
    <row r="61" spans="1:26" ht="29.45" customHeight="1" x14ac:dyDescent="0.25">
      <c r="A61" s="455"/>
      <c r="B61" s="458"/>
      <c r="C61" s="435"/>
      <c r="D61" s="438"/>
      <c r="E61" s="69">
        <v>2</v>
      </c>
      <c r="F61" s="230"/>
      <c r="G61" s="230"/>
      <c r="H61" s="230"/>
      <c r="I61" s="317"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2" t="str">
        <f t="shared" ref="R61" si="27">+IFERROR(K61+N61,"")</f>
        <v/>
      </c>
      <c r="S61" s="332" t="str">
        <f>IF(L61='11 FORMULAS'!$P$5,S60-(S60*R61),S60)</f>
        <v/>
      </c>
      <c r="T61" s="332" t="str">
        <f>IF(L61='11 FORMULAS'!$P$6,T60-(T60*R61),T60)</f>
        <v/>
      </c>
      <c r="U61" s="461"/>
      <c r="V61" s="464"/>
      <c r="X61" s="327"/>
      <c r="Y61" s="328"/>
      <c r="Z61" s="328"/>
    </row>
    <row r="62" spans="1:26" ht="29.45" customHeight="1" x14ac:dyDescent="0.25">
      <c r="A62" s="455"/>
      <c r="B62" s="458"/>
      <c r="C62" s="435"/>
      <c r="D62" s="438"/>
      <c r="E62" s="69">
        <v>3</v>
      </c>
      <c r="F62" s="230"/>
      <c r="G62" s="230"/>
      <c r="H62" s="230"/>
      <c r="I62" s="317"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2" t="str">
        <f>+IFERROR(K62+N62,"")</f>
        <v/>
      </c>
      <c r="S62" s="332" t="str">
        <f>IF(L62='11 FORMULAS'!$P$5,S61-(S61*R62),S61)</f>
        <v/>
      </c>
      <c r="T62" s="332" t="str">
        <f>IF(L62='11 FORMULAS'!$P$6,T61-(T61*R62),T61)</f>
        <v/>
      </c>
      <c r="U62" s="461"/>
      <c r="V62" s="464"/>
      <c r="X62" s="327"/>
      <c r="Y62" s="328"/>
      <c r="Z62" s="328"/>
    </row>
    <row r="63" spans="1:26" ht="29.45" customHeight="1" thickBot="1" x14ac:dyDescent="0.3">
      <c r="A63" s="456"/>
      <c r="B63" s="459"/>
      <c r="C63" s="436"/>
      <c r="D63" s="439"/>
      <c r="E63" s="70">
        <v>4</v>
      </c>
      <c r="F63" s="231"/>
      <c r="G63" s="231"/>
      <c r="H63" s="231"/>
      <c r="I63" s="318"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3" t="str">
        <f t="shared" ref="R63" si="28">+IFERROR(K63+N63,"")</f>
        <v/>
      </c>
      <c r="S63" s="333" t="str">
        <f>IF(L63='11 FORMULAS'!$P$5,S62-(S62*R63),S62)</f>
        <v/>
      </c>
      <c r="T63" s="333" t="str">
        <f>IF(L63='11 FORMULAS'!$P$6,T62-(T62*R63),T62)</f>
        <v/>
      </c>
      <c r="U63" s="462"/>
      <c r="V63" s="465"/>
    </row>
    <row r="64" spans="1:26" ht="29.45" customHeight="1" x14ac:dyDescent="0.25">
      <c r="A64" s="454" t="str">
        <f>'2 CONTEXTO E IDENTIFICACIÓN'!A23</f>
        <v>R15</v>
      </c>
      <c r="B64" s="457" t="str">
        <f>+'2 CONTEXTO E IDENTIFICACIÓN'!E23</f>
        <v xml:space="preserve">  </v>
      </c>
      <c r="C64" s="434" t="str">
        <f>+'3 PROBABIL E IMPACTO INHERENTE'!E23</f>
        <v/>
      </c>
      <c r="D64" s="437" t="str">
        <f>+'3 PROBABIL E IMPACTO INHERENTE'!M23</f>
        <v/>
      </c>
      <c r="E64" s="68">
        <v>1</v>
      </c>
      <c r="F64" s="71"/>
      <c r="G64" s="71"/>
      <c r="H64" s="71"/>
      <c r="I64" s="316"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1" t="str">
        <f>+IFERROR(K64+N64,"")</f>
        <v/>
      </c>
      <c r="S64" s="331" t="str">
        <f>IF(L64='11 FORMULAS'!$P$5,C64-(C64*R64),C64)</f>
        <v/>
      </c>
      <c r="T64" s="331" t="str">
        <f>IF(L64='11 FORMULAS'!$P$6,D64-(D64*R64),D64)</f>
        <v/>
      </c>
      <c r="U64" s="460" t="str">
        <f>+IF(S67="","",S67)</f>
        <v/>
      </c>
      <c r="V64" s="463" t="str">
        <f>+IF(T67="","",T67)</f>
        <v/>
      </c>
      <c r="X64" s="327"/>
      <c r="Y64" s="328"/>
      <c r="Z64" s="328"/>
    </row>
    <row r="65" spans="1:26" ht="29.45" customHeight="1" x14ac:dyDescent="0.25">
      <c r="A65" s="455"/>
      <c r="B65" s="458"/>
      <c r="C65" s="435"/>
      <c r="D65" s="438"/>
      <c r="E65" s="69">
        <v>2</v>
      </c>
      <c r="F65" s="230"/>
      <c r="G65" s="230"/>
      <c r="H65" s="230"/>
      <c r="I65" s="317"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2" t="str">
        <f t="shared" ref="R65" si="29">+IFERROR(K65+N65,"")</f>
        <v/>
      </c>
      <c r="S65" s="332" t="str">
        <f>IF(L65='11 FORMULAS'!$P$5,S64-(S64*R65),S64)</f>
        <v/>
      </c>
      <c r="T65" s="332" t="str">
        <f>IF(L65='11 FORMULAS'!$P$6,T64-(T64*R65),T64)</f>
        <v/>
      </c>
      <c r="U65" s="461"/>
      <c r="V65" s="464"/>
      <c r="X65" s="327"/>
      <c r="Y65" s="328"/>
      <c r="Z65" s="328"/>
    </row>
    <row r="66" spans="1:26" ht="29.45" customHeight="1" x14ac:dyDescent="0.25">
      <c r="A66" s="455"/>
      <c r="B66" s="458"/>
      <c r="C66" s="435"/>
      <c r="D66" s="438"/>
      <c r="E66" s="69">
        <v>3</v>
      </c>
      <c r="F66" s="230"/>
      <c r="G66" s="230"/>
      <c r="H66" s="230"/>
      <c r="I66" s="317"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2" t="str">
        <f>+IFERROR(K66+N66,"")</f>
        <v/>
      </c>
      <c r="S66" s="332" t="str">
        <f>IF(L66='11 FORMULAS'!$P$5,S65-(S65*R66),S65)</f>
        <v/>
      </c>
      <c r="T66" s="332" t="str">
        <f>IF(L66='11 FORMULAS'!$P$6,T65-(T65*R66),T65)</f>
        <v/>
      </c>
      <c r="U66" s="461"/>
      <c r="V66" s="464"/>
      <c r="X66" s="327"/>
      <c r="Y66" s="328"/>
      <c r="Z66" s="328"/>
    </row>
    <row r="67" spans="1:26" ht="29.45" customHeight="1" thickBot="1" x14ac:dyDescent="0.3">
      <c r="A67" s="456"/>
      <c r="B67" s="459"/>
      <c r="C67" s="436"/>
      <c r="D67" s="439"/>
      <c r="E67" s="70">
        <v>4</v>
      </c>
      <c r="F67" s="231"/>
      <c r="G67" s="231"/>
      <c r="H67" s="231"/>
      <c r="I67" s="318"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3" t="str">
        <f t="shared" ref="R67" si="30">+IFERROR(K67+N67,"")</f>
        <v/>
      </c>
      <c r="S67" s="333" t="str">
        <f>IF(L67='11 FORMULAS'!$P$5,S66-(S66*R67),S66)</f>
        <v/>
      </c>
      <c r="T67" s="333" t="str">
        <f>IF(L67='11 FORMULAS'!$P$6,T66-(T66*R67),T66)</f>
        <v/>
      </c>
      <c r="U67" s="462"/>
      <c r="V67" s="465"/>
    </row>
    <row r="68" spans="1:26" ht="29.45" customHeight="1" x14ac:dyDescent="0.25">
      <c r="A68" s="454" t="str">
        <f>'2 CONTEXTO E IDENTIFICACIÓN'!A24</f>
        <v>R16</v>
      </c>
      <c r="B68" s="457" t="str">
        <f>+'2 CONTEXTO E IDENTIFICACIÓN'!E24</f>
        <v xml:space="preserve">  </v>
      </c>
      <c r="C68" s="434" t="str">
        <f>+'3 PROBABIL E IMPACTO INHERENTE'!E24</f>
        <v/>
      </c>
      <c r="D68" s="437" t="str">
        <f>+'3 PROBABIL E IMPACTO INHERENTE'!M24</f>
        <v/>
      </c>
      <c r="E68" s="68">
        <v>1</v>
      </c>
      <c r="F68" s="71"/>
      <c r="G68" s="71"/>
      <c r="H68" s="71"/>
      <c r="I68" s="316"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1" t="str">
        <f>+IFERROR(K68+N68,"")</f>
        <v/>
      </c>
      <c r="S68" s="331" t="str">
        <f>IF(L68='11 FORMULAS'!$P$5,C68-(C68*R68),C68)</f>
        <v/>
      </c>
      <c r="T68" s="331" t="str">
        <f>IF(L68='11 FORMULAS'!$P$6,D68-(D68*R68),D68)</f>
        <v/>
      </c>
      <c r="U68" s="460" t="str">
        <f>+IF(S71="","",S71)</f>
        <v/>
      </c>
      <c r="V68" s="463" t="str">
        <f>+IF(T71="","",T71)</f>
        <v/>
      </c>
      <c r="X68" s="327"/>
      <c r="Y68" s="328"/>
      <c r="Z68" s="328"/>
    </row>
    <row r="69" spans="1:26" ht="29.45" customHeight="1" x14ac:dyDescent="0.25">
      <c r="A69" s="455"/>
      <c r="B69" s="458"/>
      <c r="C69" s="435"/>
      <c r="D69" s="438"/>
      <c r="E69" s="69">
        <v>2</v>
      </c>
      <c r="F69" s="230"/>
      <c r="G69" s="230"/>
      <c r="H69" s="230"/>
      <c r="I69" s="317"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2" t="str">
        <f t="shared" ref="R69" si="31">+IFERROR(K69+N69,"")</f>
        <v/>
      </c>
      <c r="S69" s="332" t="str">
        <f>IF(L69='11 FORMULAS'!$P$5,S68-(S68*R69),S68)</f>
        <v/>
      </c>
      <c r="T69" s="332" t="str">
        <f>IF(L69='11 FORMULAS'!$P$6,T68-(T68*R69),T68)</f>
        <v/>
      </c>
      <c r="U69" s="461"/>
      <c r="V69" s="464"/>
      <c r="X69" s="327"/>
      <c r="Y69" s="328"/>
      <c r="Z69" s="328"/>
    </row>
    <row r="70" spans="1:26" ht="29.45" customHeight="1" x14ac:dyDescent="0.25">
      <c r="A70" s="455"/>
      <c r="B70" s="458"/>
      <c r="C70" s="435"/>
      <c r="D70" s="438"/>
      <c r="E70" s="69">
        <v>3</v>
      </c>
      <c r="F70" s="230"/>
      <c r="G70" s="230"/>
      <c r="H70" s="230"/>
      <c r="I70" s="317"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2" t="str">
        <f>+IFERROR(K70+N70,"")</f>
        <v/>
      </c>
      <c r="S70" s="332" t="str">
        <f>IF(L70='11 FORMULAS'!$P$5,S69-(S69*R70),S69)</f>
        <v/>
      </c>
      <c r="T70" s="332" t="str">
        <f>IF(L70='11 FORMULAS'!$P$6,T69-(T69*R70),T69)</f>
        <v/>
      </c>
      <c r="U70" s="461"/>
      <c r="V70" s="464"/>
      <c r="X70" s="327"/>
      <c r="Y70" s="328"/>
      <c r="Z70" s="328"/>
    </row>
    <row r="71" spans="1:26" ht="29.45" customHeight="1" thickBot="1" x14ac:dyDescent="0.3">
      <c r="A71" s="456"/>
      <c r="B71" s="459"/>
      <c r="C71" s="436"/>
      <c r="D71" s="439"/>
      <c r="E71" s="70">
        <v>4</v>
      </c>
      <c r="F71" s="231"/>
      <c r="G71" s="231"/>
      <c r="H71" s="231"/>
      <c r="I71" s="318"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3" t="str">
        <f t="shared" ref="R71" si="32">+IFERROR(K71+N71,"")</f>
        <v/>
      </c>
      <c r="S71" s="333" t="str">
        <f>IF(L71='11 FORMULAS'!$P$5,S70-(S70*R71),S70)</f>
        <v/>
      </c>
      <c r="T71" s="333" t="str">
        <f>IF(L71='11 FORMULAS'!$P$6,T70-(T70*R71),T70)</f>
        <v/>
      </c>
      <c r="U71" s="462"/>
      <c r="V71" s="465"/>
    </row>
    <row r="72" spans="1:26" ht="29.45" customHeight="1" x14ac:dyDescent="0.25">
      <c r="A72" s="454" t="str">
        <f>'2 CONTEXTO E IDENTIFICACIÓN'!A25</f>
        <v>R17</v>
      </c>
      <c r="B72" s="457" t="str">
        <f>+'2 CONTEXTO E IDENTIFICACIÓN'!E25</f>
        <v xml:space="preserve">  </v>
      </c>
      <c r="C72" s="434" t="str">
        <f>+'3 PROBABIL E IMPACTO INHERENTE'!E25</f>
        <v/>
      </c>
      <c r="D72" s="437" t="str">
        <f>+'3 PROBABIL E IMPACTO INHERENTE'!M25</f>
        <v/>
      </c>
      <c r="E72" s="68">
        <v>1</v>
      </c>
      <c r="F72" s="71"/>
      <c r="G72" s="71"/>
      <c r="H72" s="71"/>
      <c r="I72" s="316"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1" t="str">
        <f>+IFERROR(K72+N72,"")</f>
        <v/>
      </c>
      <c r="S72" s="331" t="str">
        <f>IF(L72='11 FORMULAS'!$P$5,C72-(C72*R72),C72)</f>
        <v/>
      </c>
      <c r="T72" s="331" t="str">
        <f>IF(L72='11 FORMULAS'!$P$6,D72-(D72*R72),D72)</f>
        <v/>
      </c>
      <c r="U72" s="460" t="str">
        <f>+IF(S75="","",S75)</f>
        <v/>
      </c>
      <c r="V72" s="463" t="str">
        <f>+IF(T75="","",T75)</f>
        <v/>
      </c>
      <c r="X72" s="327"/>
      <c r="Y72" s="328"/>
      <c r="Z72" s="328"/>
    </row>
    <row r="73" spans="1:26" ht="29.45" customHeight="1" x14ac:dyDescent="0.25">
      <c r="A73" s="455"/>
      <c r="B73" s="458"/>
      <c r="C73" s="435"/>
      <c r="D73" s="438"/>
      <c r="E73" s="69">
        <v>2</v>
      </c>
      <c r="F73" s="230"/>
      <c r="G73" s="230"/>
      <c r="H73" s="230"/>
      <c r="I73" s="317"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2" t="str">
        <f t="shared" ref="R73" si="34">+IFERROR(K73+N73,"")</f>
        <v/>
      </c>
      <c r="S73" s="332" t="str">
        <f>IF(L73='11 FORMULAS'!$P$5,S72-(S72*R73),S72)</f>
        <v/>
      </c>
      <c r="T73" s="332" t="str">
        <f>IF(L73='11 FORMULAS'!$P$6,T72-(T72*R73),T72)</f>
        <v/>
      </c>
      <c r="U73" s="461"/>
      <c r="V73" s="464"/>
      <c r="X73" s="327"/>
      <c r="Y73" s="328"/>
      <c r="Z73" s="328"/>
    </row>
    <row r="74" spans="1:26" ht="29.45" customHeight="1" x14ac:dyDescent="0.25">
      <c r="A74" s="455"/>
      <c r="B74" s="458"/>
      <c r="C74" s="435"/>
      <c r="D74" s="438"/>
      <c r="E74" s="69">
        <v>3</v>
      </c>
      <c r="F74" s="230"/>
      <c r="G74" s="230"/>
      <c r="H74" s="230"/>
      <c r="I74" s="317"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2" t="str">
        <f>+IFERROR(K74+N74,"")</f>
        <v/>
      </c>
      <c r="S74" s="332" t="str">
        <f>IF(L74='11 FORMULAS'!$P$5,S73-(S73*R74),S73)</f>
        <v/>
      </c>
      <c r="T74" s="332" t="str">
        <f>IF(L74='11 FORMULAS'!$P$6,T73-(T73*R74),T73)</f>
        <v/>
      </c>
      <c r="U74" s="461"/>
      <c r="V74" s="464"/>
      <c r="X74" s="327"/>
      <c r="Y74" s="328"/>
      <c r="Z74" s="328"/>
    </row>
    <row r="75" spans="1:26" ht="29.45" customHeight="1" thickBot="1" x14ac:dyDescent="0.3">
      <c r="A75" s="456"/>
      <c r="B75" s="459"/>
      <c r="C75" s="436"/>
      <c r="D75" s="439"/>
      <c r="E75" s="70">
        <v>4</v>
      </c>
      <c r="F75" s="231"/>
      <c r="G75" s="231"/>
      <c r="H75" s="231"/>
      <c r="I75" s="318"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3" t="str">
        <f t="shared" ref="R75" si="35">+IFERROR(K75+N75,"")</f>
        <v/>
      </c>
      <c r="S75" s="333" t="str">
        <f>IF(L75='11 FORMULAS'!$P$5,S74-(S74*R75),S74)</f>
        <v/>
      </c>
      <c r="T75" s="333" t="str">
        <f>IF(L75='11 FORMULAS'!$P$6,T74-(T74*R75),T74)</f>
        <v/>
      </c>
      <c r="U75" s="462"/>
      <c r="V75" s="465"/>
    </row>
    <row r="76" spans="1:26" ht="29.45" customHeight="1" x14ac:dyDescent="0.25">
      <c r="A76" s="454" t="str">
        <f>'2 CONTEXTO E IDENTIFICACIÓN'!A26</f>
        <v>R18</v>
      </c>
      <c r="B76" s="457" t="str">
        <f>+'2 CONTEXTO E IDENTIFICACIÓN'!E26</f>
        <v xml:space="preserve">  </v>
      </c>
      <c r="C76" s="434" t="str">
        <f>+'3 PROBABIL E IMPACTO INHERENTE'!E26</f>
        <v/>
      </c>
      <c r="D76" s="437" t="str">
        <f>+'3 PROBABIL E IMPACTO INHERENTE'!M26</f>
        <v/>
      </c>
      <c r="E76" s="68">
        <v>1</v>
      </c>
      <c r="F76" s="71"/>
      <c r="G76" s="71"/>
      <c r="H76" s="71"/>
      <c r="I76" s="316"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1" t="str">
        <f>+IFERROR(K76+N76,"")</f>
        <v/>
      </c>
      <c r="S76" s="331" t="str">
        <f>IF(L76='11 FORMULAS'!$P$5,C76-(C76*R76),C76)</f>
        <v/>
      </c>
      <c r="T76" s="331" t="str">
        <f>IF(L76='11 FORMULAS'!$P$6,D76-(D76*R76),D76)</f>
        <v/>
      </c>
      <c r="U76" s="460" t="str">
        <f>+IF(S79="","",S79)</f>
        <v/>
      </c>
      <c r="V76" s="463" t="str">
        <f>+IF(T79="","",T79)</f>
        <v/>
      </c>
      <c r="X76" s="327"/>
      <c r="Y76" s="328"/>
      <c r="Z76" s="328"/>
    </row>
    <row r="77" spans="1:26" ht="29.45" customHeight="1" x14ac:dyDescent="0.25">
      <c r="A77" s="455"/>
      <c r="B77" s="458"/>
      <c r="C77" s="435"/>
      <c r="D77" s="438"/>
      <c r="E77" s="69">
        <v>2</v>
      </c>
      <c r="F77" s="230"/>
      <c r="G77" s="230"/>
      <c r="H77" s="230"/>
      <c r="I77" s="317"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2" t="str">
        <f t="shared" ref="R77" si="36">+IFERROR(K77+N77,"")</f>
        <v/>
      </c>
      <c r="S77" s="332" t="str">
        <f>IF(L77='11 FORMULAS'!$P$5,S76-(S76*R77),S76)</f>
        <v/>
      </c>
      <c r="T77" s="332" t="str">
        <f>IF(L77='11 FORMULAS'!$P$6,T76-(T76*R77),T76)</f>
        <v/>
      </c>
      <c r="U77" s="461"/>
      <c r="V77" s="464"/>
      <c r="X77" s="327"/>
      <c r="Y77" s="328"/>
      <c r="Z77" s="328"/>
    </row>
    <row r="78" spans="1:26" ht="29.45" customHeight="1" x14ac:dyDescent="0.25">
      <c r="A78" s="455"/>
      <c r="B78" s="458"/>
      <c r="C78" s="435"/>
      <c r="D78" s="438"/>
      <c r="E78" s="69">
        <v>3</v>
      </c>
      <c r="F78" s="230"/>
      <c r="G78" s="230"/>
      <c r="H78" s="230"/>
      <c r="I78" s="317"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2" t="str">
        <f>+IFERROR(K78+N78,"")</f>
        <v/>
      </c>
      <c r="S78" s="332" t="str">
        <f>IF(L78='11 FORMULAS'!$P$5,S77-(S77*R78),S77)</f>
        <v/>
      </c>
      <c r="T78" s="332" t="str">
        <f>IF(L78='11 FORMULAS'!$P$6,T77-(T77*R78),T77)</f>
        <v/>
      </c>
      <c r="U78" s="461"/>
      <c r="V78" s="464"/>
      <c r="X78" s="327"/>
      <c r="Y78" s="328"/>
      <c r="Z78" s="328"/>
    </row>
    <row r="79" spans="1:26" ht="29.45" customHeight="1" thickBot="1" x14ac:dyDescent="0.3">
      <c r="A79" s="456"/>
      <c r="B79" s="459"/>
      <c r="C79" s="436"/>
      <c r="D79" s="439"/>
      <c r="E79" s="70">
        <v>4</v>
      </c>
      <c r="F79" s="231"/>
      <c r="G79" s="231"/>
      <c r="H79" s="231"/>
      <c r="I79" s="318"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3" t="str">
        <f t="shared" ref="R79" si="37">+IFERROR(K79+N79,"")</f>
        <v/>
      </c>
      <c r="S79" s="333" t="str">
        <f>IF(L79='11 FORMULAS'!$P$5,S78-(S78*R79),S78)</f>
        <v/>
      </c>
      <c r="T79" s="333" t="str">
        <f>IF(L79='11 FORMULAS'!$P$6,T78-(T78*R79),T78)</f>
        <v/>
      </c>
      <c r="U79" s="462"/>
      <c r="V79" s="465"/>
    </row>
    <row r="80" spans="1:26" ht="29.45" customHeight="1" x14ac:dyDescent="0.25">
      <c r="A80" s="454" t="str">
        <f>'2 CONTEXTO E IDENTIFICACIÓN'!A27</f>
        <v>R19</v>
      </c>
      <c r="B80" s="457" t="str">
        <f>+'2 CONTEXTO E IDENTIFICACIÓN'!E27</f>
        <v xml:space="preserve">  </v>
      </c>
      <c r="C80" s="434" t="str">
        <f>+'3 PROBABIL E IMPACTO INHERENTE'!E27</f>
        <v/>
      </c>
      <c r="D80" s="437" t="str">
        <f>+'3 PROBABIL E IMPACTO INHERENTE'!M27</f>
        <v/>
      </c>
      <c r="E80" s="68">
        <v>1</v>
      </c>
      <c r="F80" s="71"/>
      <c r="G80" s="71"/>
      <c r="H80" s="71"/>
      <c r="I80" s="316"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1" t="str">
        <f>+IFERROR(K80+N80,"")</f>
        <v/>
      </c>
      <c r="S80" s="331" t="str">
        <f>IF(L80='11 FORMULAS'!$P$5,C80-(C80*R80),C80)</f>
        <v/>
      </c>
      <c r="T80" s="331" t="str">
        <f>IF(L80='11 FORMULAS'!$P$6,D80-(D80*R80),D80)</f>
        <v/>
      </c>
      <c r="U80" s="460" t="str">
        <f>+IF(S83="","",S83)</f>
        <v/>
      </c>
      <c r="V80" s="463" t="str">
        <f>+IF(T83="","",T83)</f>
        <v/>
      </c>
      <c r="X80" s="327"/>
      <c r="Y80" s="328"/>
      <c r="Z80" s="328"/>
    </row>
    <row r="81" spans="1:26" ht="29.45" customHeight="1" x14ac:dyDescent="0.25">
      <c r="A81" s="455"/>
      <c r="B81" s="458"/>
      <c r="C81" s="435"/>
      <c r="D81" s="438"/>
      <c r="E81" s="69">
        <v>2</v>
      </c>
      <c r="F81" s="230"/>
      <c r="G81" s="230"/>
      <c r="H81" s="230"/>
      <c r="I81" s="317"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2" t="str">
        <f t="shared" ref="R81" si="38">+IFERROR(K81+N81,"")</f>
        <v/>
      </c>
      <c r="S81" s="332" t="str">
        <f>IF(L81='11 FORMULAS'!$P$5,S80-(S80*R81),S80)</f>
        <v/>
      </c>
      <c r="T81" s="332" t="str">
        <f>IF(L81='11 FORMULAS'!$P$6,T80-(T80*R81),T80)</f>
        <v/>
      </c>
      <c r="U81" s="461"/>
      <c r="V81" s="464"/>
      <c r="X81" s="327"/>
      <c r="Y81" s="328"/>
      <c r="Z81" s="328"/>
    </row>
    <row r="82" spans="1:26" ht="29.45" customHeight="1" x14ac:dyDescent="0.25">
      <c r="A82" s="455"/>
      <c r="B82" s="458"/>
      <c r="C82" s="435"/>
      <c r="D82" s="438"/>
      <c r="E82" s="69">
        <v>3</v>
      </c>
      <c r="F82" s="230"/>
      <c r="G82" s="230"/>
      <c r="H82" s="230"/>
      <c r="I82" s="317"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2" t="str">
        <f>+IFERROR(K82+N82,"")</f>
        <v/>
      </c>
      <c r="S82" s="332" t="str">
        <f>IF(L82='11 FORMULAS'!$P$5,S81-(S81*R82),S81)</f>
        <v/>
      </c>
      <c r="T82" s="332" t="str">
        <f>IF(L82='11 FORMULAS'!$P$6,T81-(T81*R82),T81)</f>
        <v/>
      </c>
      <c r="U82" s="461"/>
      <c r="V82" s="464"/>
      <c r="X82" s="327"/>
      <c r="Y82" s="328"/>
      <c r="Z82" s="328"/>
    </row>
    <row r="83" spans="1:26" ht="29.45" customHeight="1" thickBot="1" x14ac:dyDescent="0.3">
      <c r="A83" s="456"/>
      <c r="B83" s="459"/>
      <c r="C83" s="436"/>
      <c r="D83" s="439"/>
      <c r="E83" s="70">
        <v>4</v>
      </c>
      <c r="F83" s="231"/>
      <c r="G83" s="231"/>
      <c r="H83" s="231"/>
      <c r="I83" s="318"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3" t="str">
        <f t="shared" ref="R83" si="39">+IFERROR(K83+N83,"")</f>
        <v/>
      </c>
      <c r="S83" s="333" t="str">
        <f>IF(L83='11 FORMULAS'!$P$5,S82-(S82*R83),S82)</f>
        <v/>
      </c>
      <c r="T83" s="333" t="str">
        <f>IF(L83='11 FORMULAS'!$P$6,T82-(T82*R83),T82)</f>
        <v/>
      </c>
      <c r="U83" s="462"/>
      <c r="V83" s="465"/>
    </row>
    <row r="84" spans="1:26" ht="29.45" customHeight="1" x14ac:dyDescent="0.25">
      <c r="A84" s="454" t="str">
        <f>'2 CONTEXTO E IDENTIFICACIÓN'!A28</f>
        <v>R20</v>
      </c>
      <c r="B84" s="457" t="str">
        <f>+'2 CONTEXTO E IDENTIFICACIÓN'!E28</f>
        <v xml:space="preserve">  </v>
      </c>
      <c r="C84" s="434" t="str">
        <f>+'3 PROBABIL E IMPACTO INHERENTE'!E28</f>
        <v/>
      </c>
      <c r="D84" s="437" t="str">
        <f>+'3 PROBABIL E IMPACTO INHERENTE'!M28</f>
        <v/>
      </c>
      <c r="E84" s="68">
        <v>1</v>
      </c>
      <c r="F84" s="71"/>
      <c r="G84" s="71"/>
      <c r="H84" s="71"/>
      <c r="I84" s="316"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1" t="str">
        <f>+IFERROR(K84+N84,"")</f>
        <v/>
      </c>
      <c r="S84" s="331" t="str">
        <f>IF(L84='11 FORMULAS'!$P$5,C84-(C84*R84),C84)</f>
        <v/>
      </c>
      <c r="T84" s="331" t="str">
        <f>IF(L84='11 FORMULAS'!$P$6,D84-(D84*R84),D84)</f>
        <v/>
      </c>
      <c r="U84" s="460" t="str">
        <f>+IF(S87="","",S87)</f>
        <v/>
      </c>
      <c r="V84" s="463" t="str">
        <f>+IF(T87="","",T87)</f>
        <v/>
      </c>
      <c r="X84" s="327"/>
      <c r="Y84" s="328"/>
      <c r="Z84" s="328"/>
    </row>
    <row r="85" spans="1:26" ht="29.45" customHeight="1" x14ac:dyDescent="0.25">
      <c r="A85" s="455"/>
      <c r="B85" s="458"/>
      <c r="C85" s="435"/>
      <c r="D85" s="438"/>
      <c r="E85" s="69">
        <v>2</v>
      </c>
      <c r="F85" s="230"/>
      <c r="G85" s="230"/>
      <c r="H85" s="230"/>
      <c r="I85" s="317"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2" t="str">
        <f t="shared" ref="R85" si="40">+IFERROR(K85+N85,"")</f>
        <v/>
      </c>
      <c r="S85" s="332" t="str">
        <f>IF(L85='11 FORMULAS'!$P$5,S84-(S84*R85),S84)</f>
        <v/>
      </c>
      <c r="T85" s="332" t="str">
        <f>IF(L85='11 FORMULAS'!$P$6,T84-(T84*R85),T84)</f>
        <v/>
      </c>
      <c r="U85" s="461"/>
      <c r="V85" s="464"/>
      <c r="X85" s="327"/>
      <c r="Y85" s="328"/>
      <c r="Z85" s="328"/>
    </row>
    <row r="86" spans="1:26" ht="29.45" customHeight="1" x14ac:dyDescent="0.25">
      <c r="A86" s="455"/>
      <c r="B86" s="458"/>
      <c r="C86" s="435"/>
      <c r="D86" s="438"/>
      <c r="E86" s="69">
        <v>3</v>
      </c>
      <c r="F86" s="230"/>
      <c r="G86" s="230"/>
      <c r="H86" s="230"/>
      <c r="I86" s="317"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2" t="str">
        <f>+IFERROR(K86+N86,"")</f>
        <v/>
      </c>
      <c r="S86" s="332" t="str">
        <f>IF(L86='11 FORMULAS'!$P$5,S85-(S85*R86),S85)</f>
        <v/>
      </c>
      <c r="T86" s="332" t="str">
        <f>IF(L86='11 FORMULAS'!$P$6,T85-(T85*R86),T85)</f>
        <v/>
      </c>
      <c r="U86" s="461"/>
      <c r="V86" s="464"/>
      <c r="X86" s="327"/>
      <c r="Y86" s="328"/>
      <c r="Z86" s="328"/>
    </row>
    <row r="87" spans="1:26" ht="29.45" customHeight="1" thickBot="1" x14ac:dyDescent="0.3">
      <c r="A87" s="456"/>
      <c r="B87" s="459"/>
      <c r="C87" s="436"/>
      <c r="D87" s="439"/>
      <c r="E87" s="70">
        <v>4</v>
      </c>
      <c r="F87" s="231"/>
      <c r="G87" s="231"/>
      <c r="H87" s="231"/>
      <c r="I87" s="318"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3" t="str">
        <f t="shared" ref="R87" si="41">+IFERROR(K87+N87,"")</f>
        <v/>
      </c>
      <c r="S87" s="333" t="str">
        <f>IF(L87='11 FORMULAS'!$P$5,S86-(S86*R87),S86)</f>
        <v/>
      </c>
      <c r="T87" s="333" t="str">
        <f>IF(L87='11 FORMULAS'!$P$6,T86-(T86*R87),T86)</f>
        <v/>
      </c>
      <c r="U87" s="462"/>
      <c r="V87" s="465"/>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0.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50" t="str">
        <f>+'2 CONTEXTO E IDENTIFICACIÓN'!C1</f>
        <v>CÓDIGO:</v>
      </c>
      <c r="D1" s="131">
        <f>+'2 CONTEXTO E IDENTIFICACIÓN'!D1</f>
        <v>0</v>
      </c>
      <c r="E1" s="132"/>
      <c r="F1" s="9"/>
      <c r="G1" s="239" t="str">
        <f>+'2 CONTEXTO E IDENTIFICACIÓN'!$F$4</f>
        <v>Elaboración o Actualización:</v>
      </c>
      <c r="H1" s="260">
        <f>+IF('2 CONTEXTO E IDENTIFICACIÓN'!$G$4="","",'2 CONTEXTO E IDENTIFICACIÓN'!$G$4)</f>
        <v>44866</v>
      </c>
      <c r="I1" s="20"/>
      <c r="J1" s="20"/>
      <c r="AF1" s="76"/>
      <c r="AG1" s="76"/>
      <c r="AH1" s="76"/>
      <c r="AI1" s="76"/>
      <c r="AJ1" s="76"/>
    </row>
    <row r="2" spans="1:38" s="75" customFormat="1" ht="36" customHeight="1" x14ac:dyDescent="0.2">
      <c r="A2" s="422"/>
      <c r="B2" s="428"/>
      <c r="C2" s="50" t="str">
        <f>+'2 CONTEXTO E IDENTIFICACIÓN'!C2</f>
        <v>VERSIÓN:</v>
      </c>
      <c r="D2" s="131">
        <f>+'2 CONTEXTO E IDENTIFICACIÓN'!D2</f>
        <v>0</v>
      </c>
      <c r="E2" s="132"/>
      <c r="G2" s="242" t="str">
        <f>+'2 CONTEXTO E IDENTIFICACIÓN'!$D$5</f>
        <v>Vigencia del:</v>
      </c>
      <c r="H2" s="240" t="str">
        <f>+IF('2 CONTEXTO E IDENTIFICACIÓN'!$E$5="","",'2 CONTEXTO E IDENTIFICACIÓN'!$E$5)</f>
        <v/>
      </c>
      <c r="I2" s="241" t="s">
        <v>111</v>
      </c>
      <c r="J2" s="238" t="str">
        <f>+IF('2 CONTEXTO E IDENTIFICACIÓN'!$G$5="","",'2 CONTEXTO E IDENTIFICACIÓN'!$G$5)</f>
        <v/>
      </c>
      <c r="K2" s="78"/>
      <c r="L2" s="78"/>
      <c r="M2" s="78"/>
      <c r="N2" s="78"/>
      <c r="O2" s="78"/>
      <c r="P2" s="77"/>
      <c r="AF2" s="76"/>
      <c r="AG2" s="76"/>
      <c r="AH2" s="76"/>
      <c r="AI2" s="76"/>
      <c r="AJ2" s="76"/>
    </row>
    <row r="3" spans="1:38" s="75" customFormat="1" x14ac:dyDescent="0.2">
      <c r="A3" s="79"/>
      <c r="B3" s="77"/>
      <c r="C3" s="243"/>
      <c r="D3" s="243"/>
      <c r="E3" s="132"/>
      <c r="F3" s="263"/>
      <c r="G3" s="263"/>
      <c r="H3" s="264"/>
      <c r="I3" s="265"/>
      <c r="J3" s="236"/>
      <c r="K3" s="78"/>
      <c r="L3" s="78"/>
      <c r="M3" s="78"/>
      <c r="N3" s="78"/>
      <c r="O3" s="78"/>
      <c r="P3" s="77"/>
      <c r="AF3" s="76"/>
      <c r="AG3" s="76"/>
      <c r="AH3" s="76"/>
      <c r="AI3" s="76"/>
      <c r="AJ3" s="76"/>
    </row>
    <row r="4" spans="1:38" s="75" customFormat="1" ht="15" x14ac:dyDescent="0.2">
      <c r="A4" s="19" t="s">
        <v>159</v>
      </c>
      <c r="B4" s="412" t="str">
        <f>+IF('2 CONTEXTO E IDENTIFICACIÓN'!$B$4="","",'2 CONTEXTO E IDENTIFICACIÓN'!$B$4)</f>
        <v>HOSPITAL UNIVERSITARIO DEPARTAMENTAL DE NARIÑO</v>
      </c>
      <c r="C4" s="412"/>
      <c r="D4" s="412"/>
      <c r="E4" s="73"/>
      <c r="F4" s="133"/>
      <c r="AF4" s="76"/>
      <c r="AG4" s="76"/>
      <c r="AH4" s="76"/>
      <c r="AI4" s="76"/>
      <c r="AJ4" s="76"/>
    </row>
    <row r="5" spans="1:38" s="75" customFormat="1" ht="30.75" thickBot="1" x14ac:dyDescent="0.25">
      <c r="A5" s="19" t="s">
        <v>157</v>
      </c>
      <c r="B5" s="412" t="str">
        <f>+IF('2 CONTEXTO E IDENTIFICACIÓN'!$D$4="","",'2 CONTEXTO E IDENTIFICACIÓN'!$D$4)</f>
        <v>GESTIÓN DE LA INFORMACIÓN</v>
      </c>
      <c r="C5" s="413"/>
      <c r="D5" s="413"/>
      <c r="E5" s="73"/>
      <c r="F5" s="133"/>
      <c r="AF5" s="76"/>
      <c r="AG5" s="76"/>
      <c r="AH5" s="76"/>
      <c r="AI5" s="76"/>
      <c r="AJ5" s="76"/>
    </row>
    <row r="6" spans="1:38" s="75" customFormat="1" ht="13.5" thickBot="1" x14ac:dyDescent="0.25">
      <c r="D6" s="77"/>
      <c r="E6" s="52"/>
      <c r="F6" s="133"/>
      <c r="I6" s="429" t="s">
        <v>23</v>
      </c>
      <c r="J6" s="430"/>
      <c r="K6" s="430"/>
      <c r="L6" s="430"/>
      <c r="M6" s="430"/>
      <c r="N6" s="430"/>
      <c r="O6" s="431"/>
      <c r="R6" s="80"/>
      <c r="S6" s="81"/>
      <c r="T6" s="420" t="s">
        <v>87</v>
      </c>
      <c r="U6" s="420"/>
      <c r="V6" s="420"/>
      <c r="W6" s="420"/>
      <c r="X6" s="421"/>
      <c r="AF6" s="76"/>
      <c r="AG6" s="76"/>
      <c r="AH6" s="76"/>
      <c r="AI6" s="76"/>
      <c r="AJ6" s="76"/>
    </row>
    <row r="7" spans="1:38" x14ac:dyDescent="0.25">
      <c r="A7" s="134"/>
      <c r="B7" s="134"/>
      <c r="C7" s="84"/>
      <c r="D7" s="134"/>
      <c r="E7" s="423" t="s">
        <v>118</v>
      </c>
      <c r="F7" s="423"/>
      <c r="G7" s="423"/>
      <c r="H7" s="84"/>
      <c r="I7" s="85"/>
      <c r="J7" s="86"/>
      <c r="K7" s="420" t="s">
        <v>87</v>
      </c>
      <c r="L7" s="420"/>
      <c r="M7" s="420"/>
      <c r="N7" s="420"/>
      <c r="O7" s="421"/>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27.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35">
        <f>+'5 VALORACIÓN DEL CONTROL'!S11</f>
        <v>0.12</v>
      </c>
      <c r="D9" s="106">
        <f>+'5 VALORACIÓN DEL CONTROL'!T11</f>
        <v>0.4</v>
      </c>
      <c r="E9" s="136" t="str">
        <f>+IF(C9=0,"",IF(C9&lt;=$R$13,$S$13,IF(C9&lt;=$R$12,$S$12,IF(C9&lt;=$R$11,$S$11,IF(C9&lt;=$R$10,$S$10,IF(C9&lt;=$R$9,$S$9,""))))))</f>
        <v>Muy 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Bajo</v>
      </c>
      <c r="H9" s="107"/>
      <c r="I9" s="426"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6"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35">
        <f>+'5 VALORACIÓN DEL CONTROL'!S15</f>
        <v>0.12</v>
      </c>
      <c r="D10" s="106">
        <f>+'5 VALORACIÓN DEL CONTROL'!T15</f>
        <v>0.6</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6"/>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6"/>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63.7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35">
        <f>+'5 VALORACIÓN DEL CONTROL'!S19</f>
        <v>0.36</v>
      </c>
      <c r="D11" s="106">
        <f>+'5 VALORACIÓN DEL CONTROL'!T19</f>
        <v>0.6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6"/>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R7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6"/>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35">
        <f>+'5 VALORACIÓN DEL CONTROL'!S23</f>
        <v>0.12</v>
      </c>
      <c r="D12" s="106">
        <f>+'5 VALORACIÓN DEL CONTROL'!T23</f>
        <v>1</v>
      </c>
      <c r="E12" s="136" t="str">
        <f t="shared" si="0"/>
        <v>Muy Baja</v>
      </c>
      <c r="F12" s="136" t="str">
        <f t="shared" si="1"/>
        <v>Catastrófico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Extremo</v>
      </c>
      <c r="H12" s="107"/>
      <c r="I12" s="426"/>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R8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R3  R5    R9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6"/>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28.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35">
        <f>+'5 VALORACIÓN DEL CONTROL'!S27</f>
        <v>0.28000000000000003</v>
      </c>
      <c r="D13" s="106">
        <f>+'5 VALORACIÓN DEL CONTROL'!T27</f>
        <v>0.6</v>
      </c>
      <c r="E13" s="136" t="str">
        <f t="shared" si="0"/>
        <v>Baja</v>
      </c>
      <c r="F13" s="136" t="str">
        <f t="shared" si="1"/>
        <v>Moderado</v>
      </c>
      <c r="G13" s="105" t="str">
        <f t="shared" si="2"/>
        <v>Moderado</v>
      </c>
      <c r="H13" s="107"/>
      <c r="I13" s="427"/>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R1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R2    R6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R4                </v>
      </c>
      <c r="P13" s="107"/>
      <c r="Q13" s="466"/>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63.75" x14ac:dyDescent="0.2">
      <c r="A14" s="104" t="str">
        <f>'2 CONTEXTO E IDENTIFICACIÓN'!A14</f>
        <v>R6</v>
      </c>
      <c r="B14" s="105" t="str">
        <f>+'2 CONTEXTO E IDENTIFICACIÓN'!E14</f>
        <v>Posibilidad de pérdida Económica y Reputacional por perdida de información,  debido a errores humanos, fallas eléctricas y del sistema.</v>
      </c>
      <c r="C14" s="135">
        <f>+'5 VALORACIÓN DEL CONTROL'!S31</f>
        <v>7.1999999999999995E-2</v>
      </c>
      <c r="D14" s="106">
        <f>+'5 VALORACIÓN DEL CONTROL'!T31</f>
        <v>0.6</v>
      </c>
      <c r="E14" s="136" t="str">
        <f t="shared" si="0"/>
        <v>Muy Baja</v>
      </c>
      <c r="F14" s="136" t="str">
        <f t="shared" si="1"/>
        <v>Moderado</v>
      </c>
      <c r="G14" s="105" t="str">
        <f t="shared" si="2"/>
        <v>Moderado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35">
        <f>+'5 VALORACIÓN DEL CONTROL'!S35</f>
        <v>0.42</v>
      </c>
      <c r="D15" s="106">
        <f>+'5 VALORACIÓN DEL CONTROL'!T35</f>
        <v>0.4</v>
      </c>
      <c r="E15" s="136" t="str">
        <f t="shared" si="0"/>
        <v>Media</v>
      </c>
      <c r="F15" s="136" t="str">
        <f t="shared" si="1"/>
        <v>Menor</v>
      </c>
      <c r="G15" s="105" t="str">
        <f t="shared" si="2"/>
        <v>Moderado</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ht="76.5"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35">
        <f>+'5 VALORACIÓN DEL CONTROL'!S39</f>
        <v>0.36</v>
      </c>
      <c r="D16" s="106">
        <f>+'5 VALORACIÓN DEL CONTROL'!T39</f>
        <v>0.4</v>
      </c>
      <c r="E16" s="136" t="str">
        <f t="shared" si="0"/>
        <v>Baja</v>
      </c>
      <c r="F16" s="136" t="str">
        <f t="shared" si="1"/>
        <v>Menor</v>
      </c>
      <c r="G16" s="105" t="str">
        <f t="shared" si="2"/>
        <v>Moderado</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ht="127.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35">
        <f>+'5 VALORACIÓN DEL CONTROL'!S43</f>
        <v>0.29399999999999998</v>
      </c>
      <c r="D17" s="106">
        <f>+'5 VALORACIÓN DEL CONTROL'!T43</f>
        <v>0.6</v>
      </c>
      <c r="E17" s="136" t="str">
        <f t="shared" si="0"/>
        <v>Baja</v>
      </c>
      <c r="F17" s="136" t="str">
        <f t="shared" si="1"/>
        <v>Moderado</v>
      </c>
      <c r="G17" s="105" t="str">
        <f t="shared" si="2"/>
        <v>Moderado</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428"/>
      <c r="D1" s="428"/>
      <c r="E1" s="50" t="str">
        <f>+'2 CONTEXTO E IDENTIFICACIÓN'!C1</f>
        <v>CÓDIGO:</v>
      </c>
      <c r="F1" s="131">
        <f>+'2 CONTEXTO E IDENTIFICACIÓN'!D1</f>
        <v>0</v>
      </c>
      <c r="J1" s="239" t="str">
        <f>+'2 CONTEXTO E IDENTIFICACIÓN'!$F$4</f>
        <v>Elaboración o Actualización:</v>
      </c>
      <c r="K1" s="260">
        <f>+IF('2 CONTEXTO E IDENTIFICACIÓN'!$G$4="","",'2 CONTEXTO E IDENTIFICACIÓN'!$G$4)</f>
        <v>44866</v>
      </c>
      <c r="L1" s="20"/>
      <c r="M1" s="20"/>
      <c r="AF1" s="76"/>
      <c r="AG1" s="76"/>
      <c r="AH1" s="76"/>
      <c r="AI1" s="76"/>
      <c r="AJ1" s="76"/>
    </row>
    <row r="2" spans="1:38" s="75" customFormat="1" ht="36" customHeight="1" x14ac:dyDescent="0.2">
      <c r="A2" s="422"/>
      <c r="B2" s="428"/>
      <c r="C2" s="428"/>
      <c r="D2" s="428"/>
      <c r="E2" s="50" t="str">
        <f>+'2 CONTEXTO E IDENTIFICACIÓN'!C2</f>
        <v>VERSIÓN:</v>
      </c>
      <c r="F2" s="131">
        <f>+'2 CONTEXTO E IDENTIFICACIÓN'!D2</f>
        <v>0</v>
      </c>
      <c r="G2" s="77"/>
      <c r="H2" s="77"/>
      <c r="J2" s="242" t="str">
        <f>+'2 CONTEXTO E IDENTIFICACIÓN'!$D$5</f>
        <v>Vigencia del:</v>
      </c>
      <c r="K2" s="240" t="str">
        <f>+IF('2 CONTEXTO E IDENTIFICACIÓN'!$E$5="","",'2 CONTEXTO E IDENTIFICACIÓN'!$E$5)</f>
        <v/>
      </c>
      <c r="L2" s="241" t="s">
        <v>111</v>
      </c>
      <c r="M2" s="238" t="str">
        <f>+IF('2 CONTEXTO E IDENTIFICACIÓN'!$G$5="","",'2 CONTEXTO E IDENTIFICACIÓN'!$G$5)</f>
        <v/>
      </c>
      <c r="N2" s="78"/>
      <c r="O2" s="78"/>
      <c r="P2" s="77"/>
      <c r="AF2" s="76"/>
      <c r="AG2" s="76"/>
      <c r="AH2" s="76"/>
      <c r="AI2" s="76"/>
      <c r="AJ2" s="76"/>
    </row>
    <row r="3" spans="1:38" s="75" customFormat="1" x14ac:dyDescent="0.2">
      <c r="A3" s="79"/>
      <c r="B3" s="77"/>
      <c r="C3" s="77"/>
      <c r="D3" s="77"/>
      <c r="E3" s="243"/>
      <c r="F3" s="243"/>
      <c r="G3" s="77"/>
      <c r="H3" s="77"/>
      <c r="N3" s="78"/>
      <c r="O3" s="78"/>
      <c r="P3" s="77"/>
      <c r="AF3" s="76"/>
      <c r="AG3" s="76"/>
      <c r="AH3" s="76"/>
      <c r="AI3" s="76"/>
      <c r="AJ3" s="76"/>
    </row>
    <row r="4" spans="1:38" s="75" customFormat="1" ht="17.45" customHeight="1" x14ac:dyDescent="0.2">
      <c r="A4" s="19" t="s">
        <v>159</v>
      </c>
      <c r="B4" s="412" t="str">
        <f>+IF('2 CONTEXTO E IDENTIFICACIÓN'!$B$4="","",'2 CONTEXTO E IDENTIFICACIÓN'!$B$4)</f>
        <v>HOSPITAL UNIVERSITARIO DEPARTAMENTAL DE NARIÑO</v>
      </c>
      <c r="C4" s="412"/>
      <c r="D4" s="412"/>
      <c r="E4" s="73"/>
      <c r="F4" s="243"/>
      <c r="G4" s="77"/>
      <c r="H4" s="77"/>
      <c r="I4" s="244"/>
      <c r="J4" s="244"/>
      <c r="K4" s="245"/>
      <c r="L4" s="245"/>
      <c r="M4" s="245"/>
      <c r="N4" s="78"/>
      <c r="O4" s="78"/>
      <c r="P4" s="77"/>
      <c r="AF4" s="76"/>
      <c r="AG4" s="76"/>
      <c r="AH4" s="76"/>
      <c r="AI4" s="76"/>
      <c r="AJ4" s="76"/>
    </row>
    <row r="5" spans="1:38" s="75" customFormat="1" ht="33" customHeight="1" x14ac:dyDescent="0.2">
      <c r="A5" s="19" t="s">
        <v>157</v>
      </c>
      <c r="B5" s="412" t="str">
        <f>+IF('2 CONTEXTO E IDENTIFICACIÓN'!$D$4="","",'2 CONTEXTO E IDENTIFICACIÓN'!$D$4)</f>
        <v>GESTIÓN DE LA INFORMACIÓN</v>
      </c>
      <c r="C5" s="413"/>
      <c r="D5" s="413"/>
      <c r="E5" s="73"/>
      <c r="F5" s="243"/>
      <c r="G5" s="77"/>
      <c r="H5" s="77"/>
      <c r="I5" s="244"/>
      <c r="J5" s="244"/>
      <c r="K5" s="245"/>
      <c r="L5" s="245"/>
      <c r="M5" s="245"/>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7" t="s">
        <v>22</v>
      </c>
      <c r="B7" s="468"/>
      <c r="C7" s="468"/>
      <c r="D7" s="468"/>
      <c r="E7" s="468"/>
      <c r="F7" s="468"/>
      <c r="G7" s="469"/>
      <c r="I7" s="467" t="s">
        <v>23</v>
      </c>
      <c r="J7" s="468"/>
      <c r="K7" s="468"/>
      <c r="L7" s="468"/>
      <c r="M7" s="468"/>
      <c r="N7" s="468"/>
      <c r="O7" s="469"/>
      <c r="R7" s="80"/>
      <c r="S7" s="81"/>
      <c r="T7" s="420" t="s">
        <v>87</v>
      </c>
      <c r="U7" s="420"/>
      <c r="V7" s="420"/>
      <c r="W7" s="420"/>
      <c r="X7" s="421"/>
      <c r="AF7" s="76"/>
      <c r="AG7" s="76"/>
      <c r="AH7" s="76"/>
      <c r="AI7" s="76"/>
      <c r="AJ7" s="76"/>
    </row>
    <row r="8" spans="1:38" x14ac:dyDescent="0.25">
      <c r="A8" s="85"/>
      <c r="B8" s="86"/>
      <c r="C8" s="420" t="s">
        <v>87</v>
      </c>
      <c r="D8" s="420"/>
      <c r="E8" s="420"/>
      <c r="F8" s="420"/>
      <c r="G8" s="421"/>
      <c r="H8" s="84"/>
      <c r="I8" s="85"/>
      <c r="J8" s="86"/>
      <c r="K8" s="420" t="s">
        <v>87</v>
      </c>
      <c r="L8" s="420"/>
      <c r="M8" s="420"/>
      <c r="N8" s="420"/>
      <c r="O8" s="421"/>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6"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6"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6"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6"/>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6"/>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6"/>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6"/>
      <c r="B12" s="98" t="s">
        <v>59</v>
      </c>
      <c r="C12" s="112" t="str">
        <f>+'4 MAPA CALOR INHERENTE'!I11</f>
        <v xml:space="preserve">                   </v>
      </c>
      <c r="D12" s="112" t="str">
        <f>+'4 MAPA CALOR INHERENTE'!J11</f>
        <v xml:space="preserve">      R7 R8            </v>
      </c>
      <c r="E12" s="112" t="str">
        <f>+'4 MAPA CALOR INHERENTE'!K11</f>
        <v xml:space="preserve">  R3      R9           </v>
      </c>
      <c r="F12" s="108" t="str">
        <f>+'4 MAPA CALOR INHERENTE'!L11</f>
        <v xml:space="preserve">                   </v>
      </c>
      <c r="G12" s="109" t="str">
        <f>+'4 MAPA CALOR INHERENTE'!M11</f>
        <v xml:space="preserve">                   </v>
      </c>
      <c r="H12" s="107"/>
      <c r="I12" s="426"/>
      <c r="J12" s="98" t="s">
        <v>59</v>
      </c>
      <c r="K12" s="112" t="str">
        <f>+'6 MAPA CALOR RESIDUAL'!K11</f>
        <v xml:space="preserve">                   </v>
      </c>
      <c r="L12" s="112" t="str">
        <f>+'6 MAPA CALOR RESIDUAL'!L11</f>
        <v xml:space="preserve">      R7             </v>
      </c>
      <c r="M12" s="112" t="str">
        <f>+'6 MAPA CALOR RESIDUAL'!M11</f>
        <v xml:space="preserve">                   </v>
      </c>
      <c r="N12" s="108" t="str">
        <f>+'6 MAPA CALOR RESIDUAL'!N11</f>
        <v xml:space="preserve">                   </v>
      </c>
      <c r="O12" s="109" t="str">
        <f>+'6 MAPA CALOR RESIDUAL'!O11</f>
        <v xml:space="preserve">                   </v>
      </c>
      <c r="P12" s="107"/>
      <c r="Q12" s="466"/>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6"/>
      <c r="B13" s="98" t="s">
        <v>57</v>
      </c>
      <c r="C13" s="116" t="str">
        <f>+'4 MAPA CALOR INHERENTE'!I12</f>
        <v xml:space="preserve">                   </v>
      </c>
      <c r="D13" s="112" t="str">
        <f>+'4 MAPA CALOR INHERENTE'!J12</f>
        <v xml:space="preserve">                   </v>
      </c>
      <c r="E13" s="112" t="str">
        <f>+'4 MAPA CALOR INHERENTE'!K12</f>
        <v xml:space="preserve">    R5               </v>
      </c>
      <c r="F13" s="108" t="str">
        <f>+'4 MAPA CALOR INHERENTE'!L12</f>
        <v xml:space="preserve">                   </v>
      </c>
      <c r="G13" s="109" t="str">
        <f>+'4 MAPA CALOR INHERENTE'!M12</f>
        <v xml:space="preserve">                   </v>
      </c>
      <c r="H13" s="107"/>
      <c r="I13" s="426"/>
      <c r="J13" s="98" t="s">
        <v>57</v>
      </c>
      <c r="K13" s="116" t="str">
        <f>+'6 MAPA CALOR RESIDUAL'!K12</f>
        <v xml:space="preserve">                   </v>
      </c>
      <c r="L13" s="112" t="str">
        <f>+'6 MAPA CALOR RESIDUAL'!L12</f>
        <v xml:space="preserve">       R8            </v>
      </c>
      <c r="M13" s="112" t="str">
        <f>+'6 MAPA CALOR RESIDUAL'!M12</f>
        <v xml:space="preserve">  R3  R5    R9           </v>
      </c>
      <c r="N13" s="108" t="str">
        <f>+'6 MAPA CALOR RESIDUAL'!N12</f>
        <v xml:space="preserve">                   </v>
      </c>
      <c r="O13" s="109" t="str">
        <f>+'6 MAPA CALOR RESIDUAL'!O12</f>
        <v xml:space="preserve">                   </v>
      </c>
      <c r="P13" s="107"/>
      <c r="Q13" s="466"/>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7"/>
      <c r="B14" s="117" t="s">
        <v>55</v>
      </c>
      <c r="C14" s="118" t="str">
        <f>+'4 MAPA CALOR INHERENTE'!I13</f>
        <v xml:space="preserve">                   </v>
      </c>
      <c r="D14" s="118" t="str">
        <f>+'4 MAPA CALOR INHERENTE'!J13</f>
        <v xml:space="preserve">R1                   </v>
      </c>
      <c r="E14" s="119" t="str">
        <f>+'4 MAPA CALOR INHERENTE'!K13</f>
        <v xml:space="preserve"> R2    R6              </v>
      </c>
      <c r="F14" s="120" t="str">
        <f>+'4 MAPA CALOR INHERENTE'!L13</f>
        <v xml:space="preserve">                   </v>
      </c>
      <c r="G14" s="121" t="str">
        <f>+'4 MAPA CALOR INHERENTE'!M13</f>
        <v xml:space="preserve">   R4                </v>
      </c>
      <c r="H14" s="107"/>
      <c r="I14" s="427"/>
      <c r="J14" s="117" t="s">
        <v>55</v>
      </c>
      <c r="K14" s="118" t="str">
        <f>+'6 MAPA CALOR RESIDUAL'!K13</f>
        <v xml:space="preserve">                   </v>
      </c>
      <c r="L14" s="118" t="str">
        <f>+'6 MAPA CALOR RESIDUAL'!L13</f>
        <v xml:space="preserve">R1                   </v>
      </c>
      <c r="M14" s="119" t="str">
        <f>+'6 MAPA CALOR RESIDUAL'!M13</f>
        <v xml:space="preserve"> R2    R6              </v>
      </c>
      <c r="N14" s="120" t="str">
        <f>+'6 MAPA CALOR RESIDUAL'!N13</f>
        <v xml:space="preserve">                   </v>
      </c>
      <c r="O14" s="121" t="str">
        <f>+'6 MAPA CALOR RESIDUAL'!O13</f>
        <v xml:space="preserve">   R4                </v>
      </c>
      <c r="P14" s="107"/>
      <c r="Q14" s="466"/>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09"/>
      <c r="D15" s="210"/>
      <c r="E15" s="211"/>
      <c r="F15" s="211"/>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09"/>
      <c r="D16" s="210"/>
      <c r="E16" s="211"/>
      <c r="F16" s="211"/>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09"/>
      <c r="D17" s="210"/>
      <c r="E17" s="211"/>
      <c r="F17" s="211"/>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09"/>
      <c r="D18" s="210"/>
      <c r="E18" s="211"/>
      <c r="F18" s="211"/>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09"/>
      <c r="D19" s="210"/>
      <c r="E19" s="211"/>
      <c r="F19" s="211"/>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09"/>
      <c r="D20" s="210"/>
      <c r="E20" s="211"/>
      <c r="F20" s="211"/>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09"/>
      <c r="D21" s="210"/>
      <c r="E21" s="211"/>
      <c r="F21" s="211"/>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09"/>
      <c r="D22" s="210"/>
      <c r="E22" s="211"/>
      <c r="F22" s="211"/>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09"/>
      <c r="D23" s="210"/>
      <c r="E23" s="211"/>
      <c r="F23" s="211"/>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09"/>
      <c r="D24" s="210"/>
      <c r="E24" s="211"/>
      <c r="F24" s="211"/>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09"/>
      <c r="D25" s="210"/>
      <c r="E25" s="211"/>
      <c r="F25" s="211"/>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09"/>
      <c r="D26" s="210"/>
      <c r="E26" s="211"/>
      <c r="F26" s="211"/>
      <c r="G26" s="107"/>
      <c r="H26" s="107"/>
      <c r="I26" s="107"/>
      <c r="J26" s="107"/>
      <c r="K26" s="107"/>
      <c r="L26" s="107"/>
      <c r="M26" s="107"/>
      <c r="N26" s="107"/>
      <c r="O26" s="107"/>
      <c r="P26" s="107"/>
    </row>
    <row r="27" spans="1:38" x14ac:dyDescent="0.25">
      <c r="A27" s="92"/>
      <c r="B27" s="107"/>
      <c r="C27" s="209"/>
      <c r="D27" s="210"/>
      <c r="E27" s="211"/>
      <c r="F27" s="211"/>
      <c r="G27" s="107"/>
      <c r="H27" s="107"/>
      <c r="I27" s="107"/>
      <c r="J27" s="107"/>
      <c r="K27" s="107"/>
      <c r="L27" s="107"/>
      <c r="M27" s="107"/>
      <c r="N27" s="107"/>
      <c r="O27" s="107"/>
      <c r="P27" s="107"/>
    </row>
    <row r="28" spans="1:38" x14ac:dyDescent="0.25">
      <c r="A28" s="92"/>
      <c r="B28" s="107"/>
      <c r="C28" s="209"/>
      <c r="D28" s="210"/>
      <c r="E28" s="211"/>
      <c r="F28" s="211"/>
      <c r="G28" s="107"/>
      <c r="H28" s="107"/>
      <c r="I28" s="107"/>
      <c r="J28" s="107"/>
      <c r="K28" s="107"/>
      <c r="L28" s="107"/>
      <c r="M28" s="107"/>
      <c r="N28" s="107"/>
      <c r="O28" s="107"/>
      <c r="P28" s="107"/>
    </row>
    <row r="29" spans="1:38" x14ac:dyDescent="0.25">
      <c r="A29" s="92"/>
      <c r="B29" s="107"/>
      <c r="C29" s="209"/>
      <c r="D29" s="210"/>
      <c r="E29" s="211"/>
      <c r="F29" s="211"/>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9" zoomScaleNormal="89" workbookViewId="0">
      <pane xSplit="1" ySplit="8" topLeftCell="B9" activePane="bottomRight" state="frozen"/>
      <selection pane="topRight" activeCell="B1" sqref="B1"/>
      <selection pane="bottomLeft" activeCell="A7" sqref="A7"/>
      <selection pane="bottomRight" activeCell="U17" sqref="U17"/>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2" bestFit="1" customWidth="1"/>
    <col min="20" max="20" width="13.5703125" style="142" customWidth="1"/>
    <col min="21" max="21" width="42.4257812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2"/>
      <c r="B1" s="428" t="str">
        <f>+'2 CONTEXTO E IDENTIFICACIÓN'!B1</f>
        <v>MAPA DE RIESGOS</v>
      </c>
      <c r="C1" s="50" t="str">
        <f>+'2 CONTEXTO E IDENTIFICACIÓN'!C1</f>
        <v>CÓDIGO:</v>
      </c>
      <c r="D1" s="131">
        <f>+'2 CONTEXTO E IDENTIFICACIÓN'!D1</f>
        <v>0</v>
      </c>
      <c r="E1" s="132"/>
      <c r="F1" s="239" t="str">
        <f>+'2 CONTEXTO E IDENTIFICACIÓN'!$F$4</f>
        <v>Elaboración o Actualización:</v>
      </c>
      <c r="G1" s="260">
        <f>+IF('2 CONTEXTO E IDENTIFICACIÓN'!$G$4="","",'2 CONTEXTO E IDENTIFICACIÓN'!$G$4)</f>
        <v>44866</v>
      </c>
      <c r="H1" s="20"/>
      <c r="I1" s="20"/>
      <c r="R1" s="76"/>
      <c r="S1" s="76"/>
      <c r="T1" s="76"/>
      <c r="U1" s="340"/>
      <c r="V1" s="138"/>
      <c r="AR1" s="76"/>
      <c r="AS1" s="76"/>
      <c r="AT1" s="76"/>
      <c r="AU1" s="76"/>
      <c r="AV1" s="76"/>
    </row>
    <row r="2" spans="1:50" s="75" customFormat="1" ht="36" customHeight="1" x14ac:dyDescent="0.2">
      <c r="A2" s="422"/>
      <c r="B2" s="428"/>
      <c r="C2" s="50" t="str">
        <f>+'2 CONTEXTO E IDENTIFICACIÓN'!C2</f>
        <v>VERSIÓN:</v>
      </c>
      <c r="D2" s="131">
        <f>+'2 CONTEXTO E IDENTIFICACIÓN'!D2</f>
        <v>0</v>
      </c>
      <c r="E2" s="132"/>
      <c r="F2" s="242" t="str">
        <f>+'2 CONTEXTO E IDENTIFICACIÓN'!$D$5</f>
        <v>Vigencia del:</v>
      </c>
      <c r="G2" s="240" t="str">
        <f>+IF('2 CONTEXTO E IDENTIFICACIÓN'!$E$5="","",'2 CONTEXTO E IDENTIFICACIÓN'!$E$5)</f>
        <v/>
      </c>
      <c r="H2" s="241" t="s">
        <v>111</v>
      </c>
      <c r="I2" s="238"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3"/>
      <c r="D3" s="243"/>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2" t="str">
        <f>+IF('2 CONTEXTO E IDENTIFICACIÓN'!$B$4="","",'2 CONTEXTO E IDENTIFICACIÓN'!$B$4)</f>
        <v>HOSPITAL UNIVERSITARIO DEPARTAMENTAL DE NARIÑO</v>
      </c>
      <c r="C4" s="412"/>
      <c r="D4" s="412"/>
      <c r="E4" s="73"/>
      <c r="F4" s="73"/>
      <c r="G4" s="73"/>
      <c r="H4" s="73"/>
      <c r="I4" s="73"/>
      <c r="J4" s="73"/>
      <c r="K4" s="133"/>
      <c r="R4" s="76"/>
      <c r="S4" s="340"/>
      <c r="T4" s="340"/>
      <c r="U4" s="76"/>
      <c r="AR4" s="76"/>
      <c r="AS4" s="76"/>
      <c r="AT4" s="76"/>
      <c r="AU4" s="76"/>
      <c r="AV4" s="76"/>
    </row>
    <row r="5" spans="1:50" s="75" customFormat="1" ht="15" x14ac:dyDescent="0.2">
      <c r="A5" s="19" t="s">
        <v>157</v>
      </c>
      <c r="B5" s="412" t="str">
        <f>+IF('2 CONTEXTO E IDENTIFICACIÓN'!$D$4="","",'2 CONTEXTO E IDENTIFICACIÓN'!$D$4)</f>
        <v>GESTIÓN DE LA INFORMACIÓN</v>
      </c>
      <c r="C5" s="413"/>
      <c r="D5" s="413"/>
      <c r="E5" s="52"/>
      <c r="F5" s="133"/>
      <c r="H5" s="77"/>
      <c r="I5" s="77"/>
      <c r="J5" s="52"/>
      <c r="K5" s="133"/>
      <c r="R5" s="76"/>
      <c r="S5" s="340"/>
      <c r="T5" s="340"/>
      <c r="U5" s="76"/>
      <c r="AD5" s="80"/>
      <c r="AE5" s="81"/>
      <c r="AF5" s="473" t="s">
        <v>87</v>
      </c>
      <c r="AG5" s="474"/>
      <c r="AH5" s="474"/>
      <c r="AI5" s="474"/>
      <c r="AJ5" s="475"/>
      <c r="AR5" s="76"/>
      <c r="AS5" s="76"/>
      <c r="AT5" s="76"/>
      <c r="AU5" s="76"/>
      <c r="AV5" s="76"/>
    </row>
    <row r="6" spans="1:50" s="75" customFormat="1" ht="5.45" customHeight="1" x14ac:dyDescent="0.2">
      <c r="A6" s="246"/>
      <c r="B6" s="245"/>
      <c r="C6" s="245"/>
      <c r="D6" s="77"/>
      <c r="E6" s="52"/>
      <c r="F6" s="133"/>
      <c r="H6" s="77"/>
      <c r="I6" s="77"/>
      <c r="J6" s="52"/>
      <c r="K6" s="133"/>
      <c r="R6" s="76"/>
      <c r="S6" s="340"/>
      <c r="T6" s="340"/>
      <c r="U6" s="76"/>
      <c r="AD6" s="266"/>
      <c r="AF6" s="267"/>
      <c r="AG6" s="268"/>
      <c r="AH6" s="268"/>
      <c r="AI6" s="268"/>
      <c r="AJ6" s="269"/>
      <c r="AR6" s="76"/>
      <c r="AS6" s="76"/>
      <c r="AT6" s="76"/>
      <c r="AU6" s="76"/>
      <c r="AV6" s="76"/>
    </row>
    <row r="7" spans="1:50" ht="14.45" customHeight="1" x14ac:dyDescent="0.25">
      <c r="A7" s="134"/>
      <c r="B7" s="134"/>
      <c r="C7" s="134"/>
      <c r="D7" s="134"/>
      <c r="E7" s="423" t="s">
        <v>89</v>
      </c>
      <c r="F7" s="423"/>
      <c r="G7" s="423"/>
      <c r="H7" s="84"/>
      <c r="I7" s="134"/>
      <c r="J7" s="423" t="s">
        <v>118</v>
      </c>
      <c r="K7" s="423"/>
      <c r="L7" s="423"/>
      <c r="M7" s="84"/>
      <c r="N7" s="84"/>
      <c r="O7" s="84"/>
      <c r="P7" s="84"/>
      <c r="Q7" s="423" t="s">
        <v>131</v>
      </c>
      <c r="R7" s="423"/>
      <c r="S7" s="423"/>
      <c r="T7" s="423"/>
      <c r="U7" s="423" t="s">
        <v>150</v>
      </c>
      <c r="V7" s="423"/>
      <c r="W7" s="423"/>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89.2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41">
        <f>+'3 PROBABIL E IMPACTO INHERENTE'!E9</f>
        <v>0.2</v>
      </c>
      <c r="D9" s="141">
        <f>+'3 PROBABIL E IMPACTO INHERENTE'!M9</f>
        <v>0.4</v>
      </c>
      <c r="E9" s="136" t="str">
        <f>+'4 MAPA CALOR INHERENTE'!C9</f>
        <v>Muy Baja</v>
      </c>
      <c r="F9" s="136" t="str">
        <f>+'4 MAPA CALOR INHERENTE'!D9</f>
        <v>Menor</v>
      </c>
      <c r="G9" s="105" t="str">
        <f>+'4 MAPA CALOR INHERENTE'!E9</f>
        <v>Bajo</v>
      </c>
      <c r="H9" s="135">
        <f>+'6 MAPA CALOR RESIDUAL'!C9</f>
        <v>0.12</v>
      </c>
      <c r="I9" s="106">
        <f>+'6 MAPA CALOR RESIDUAL'!D9</f>
        <v>0.4</v>
      </c>
      <c r="J9" s="136" t="str">
        <f>+'6 MAPA CALOR RESIDUAL'!E9</f>
        <v>Muy Baja</v>
      </c>
      <c r="K9" s="136" t="str">
        <f>+'6 MAPA CALOR RESIDUAL'!F9</f>
        <v>Menor</v>
      </c>
      <c r="L9" s="105" t="str">
        <f>+'6 MAPA CALOR RESIDUAL'!G9</f>
        <v>Bajo</v>
      </c>
      <c r="M9" s="105" t="str">
        <f t="shared" ref="M9:M28" si="0">+IF($N9="","",IF($N9=$AG$16,$AH$16,IF($N9=$AG$19,$AH$19)))</f>
        <v>No requiere Plan de Acción</v>
      </c>
      <c r="N9" s="105" t="str">
        <f t="shared" ref="N9:N28" si="1">+IF(L9="","",IF(OR(L9=$AF$16,L9=$AF$17,L9=$AF$18),$AG$16,IF(L9=$AF$19,$AG$19)))</f>
        <v>Aceptar</v>
      </c>
      <c r="O9" s="232"/>
      <c r="P9" s="105" t="str">
        <f t="shared" ref="P9:P28" si="2">+IF($M9="","",IF($M9=$AH$19,$AG$19,$O9))</f>
        <v>Aceptar</v>
      </c>
      <c r="Q9" s="337" t="s">
        <v>284</v>
      </c>
      <c r="R9" s="341" t="s">
        <v>337</v>
      </c>
      <c r="S9" s="342">
        <v>44927</v>
      </c>
      <c r="T9" s="342">
        <v>45291</v>
      </c>
      <c r="U9" s="338" t="s">
        <v>339</v>
      </c>
      <c r="V9" s="232"/>
      <c r="W9" s="232"/>
      <c r="X9" s="232"/>
      <c r="Y9" s="232"/>
      <c r="Z9" s="232" t="s">
        <v>147</v>
      </c>
      <c r="AA9" s="107"/>
      <c r="AB9" s="107"/>
      <c r="AC9" s="470"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63.75"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41">
        <f>+'3 PROBABIL E IMPACTO INHERENTE'!E10</f>
        <v>0.2</v>
      </c>
      <c r="D10" s="141">
        <f>+'3 PROBABIL E IMPACTO INHERENTE'!M10</f>
        <v>0.6</v>
      </c>
      <c r="E10" s="136" t="str">
        <f>+'4 MAPA CALOR INHERENTE'!C10</f>
        <v>Muy Baja</v>
      </c>
      <c r="F10" s="136" t="str">
        <f>+'4 MAPA CALOR INHERENTE'!D10</f>
        <v>Moderado</v>
      </c>
      <c r="G10" s="105" t="str">
        <f>+'4 MAPA CALOR INHERENTE'!E10</f>
        <v>Moderado</v>
      </c>
      <c r="H10" s="135">
        <f>+'5 VALORACIÓN DEL CONTROL'!S15</f>
        <v>0.12</v>
      </c>
      <c r="I10" s="106">
        <f>+'5 VALORACIÓN DEL CONTROL'!T15</f>
        <v>0.6</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2"/>
      <c r="P10" s="105">
        <f t="shared" si="2"/>
        <v>0</v>
      </c>
      <c r="Q10" s="337" t="s">
        <v>284</v>
      </c>
      <c r="R10" s="341" t="s">
        <v>337</v>
      </c>
      <c r="S10" s="342">
        <v>44927</v>
      </c>
      <c r="T10" s="342">
        <v>45291</v>
      </c>
      <c r="U10" s="338" t="s">
        <v>341</v>
      </c>
      <c r="V10" s="232"/>
      <c r="W10" s="232"/>
      <c r="X10" s="232"/>
      <c r="Y10" s="232"/>
      <c r="Z10" s="232" t="s">
        <v>147</v>
      </c>
      <c r="AA10" s="107"/>
      <c r="AB10" s="107"/>
      <c r="AC10" s="471"/>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63.7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0.36</v>
      </c>
      <c r="I11" s="106">
        <f>+'5 VALORACIÓN DEL CONTROL'!T19</f>
        <v>0.6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2"/>
      <c r="P11" s="105">
        <f t="shared" si="2"/>
        <v>0</v>
      </c>
      <c r="Q11" s="337" t="s">
        <v>284</v>
      </c>
      <c r="R11" s="341" t="s">
        <v>337</v>
      </c>
      <c r="S11" s="342">
        <v>44927</v>
      </c>
      <c r="T11" s="342">
        <v>45291</v>
      </c>
      <c r="U11" s="338" t="s">
        <v>340</v>
      </c>
      <c r="V11" s="232"/>
      <c r="W11" s="232"/>
      <c r="X11" s="232"/>
      <c r="Y11" s="232"/>
      <c r="Z11" s="232" t="s">
        <v>147</v>
      </c>
      <c r="AA11" s="107"/>
      <c r="AB11" s="107"/>
      <c r="AC11" s="471"/>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41">
        <f>+'3 PROBABIL E IMPACTO INHERENTE'!E12</f>
        <v>0.2</v>
      </c>
      <c r="D12" s="141">
        <f>+'3 PROBABIL E IMPACTO INHERENTE'!M12</f>
        <v>1</v>
      </c>
      <c r="E12" s="136" t="str">
        <f>+'4 MAPA CALOR INHERENTE'!C12</f>
        <v>Muy Baja</v>
      </c>
      <c r="F12" s="136" t="str">
        <f>+'4 MAPA CALOR INHERENTE'!D12</f>
        <v>Catastrófico</v>
      </c>
      <c r="G12" s="105" t="str">
        <f>+'4 MAPA CALOR INHERENTE'!E12</f>
        <v>Extremo</v>
      </c>
      <c r="H12" s="135">
        <f>+'5 VALORACIÓN DEL CONTROL'!S23</f>
        <v>0.12</v>
      </c>
      <c r="I12" s="106">
        <f>+'5 VALORACIÓN DEL CONTROL'!T23</f>
        <v>1</v>
      </c>
      <c r="J12" s="136" t="str">
        <f t="shared" si="3"/>
        <v>Muy Baja</v>
      </c>
      <c r="K12" s="136" t="str">
        <f t="shared" si="4"/>
        <v>Catastrófico</v>
      </c>
      <c r="L12" s="105" t="str">
        <f t="shared" si="5"/>
        <v>Extremo</v>
      </c>
      <c r="M12" s="105" t="str">
        <f t="shared" si="0"/>
        <v>Requiere Plan de Acción</v>
      </c>
      <c r="N12" s="105" t="str">
        <f t="shared" si="1"/>
        <v>Reducir_mitigar_Transferir_Evitar</v>
      </c>
      <c r="O12" s="232"/>
      <c r="P12" s="105">
        <f t="shared" si="2"/>
        <v>0</v>
      </c>
      <c r="Q12" s="337" t="s">
        <v>338</v>
      </c>
      <c r="R12" s="341" t="s">
        <v>337</v>
      </c>
      <c r="S12" s="342">
        <v>44927</v>
      </c>
      <c r="T12" s="342">
        <v>45291</v>
      </c>
      <c r="U12" s="338" t="s">
        <v>342</v>
      </c>
      <c r="V12" s="232"/>
      <c r="W12" s="232"/>
      <c r="X12" s="232"/>
      <c r="Y12" s="232"/>
      <c r="Z12" s="232" t="s">
        <v>147</v>
      </c>
      <c r="AA12" s="107"/>
      <c r="AB12" s="107"/>
      <c r="AC12" s="471"/>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90"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41">
        <f>+'3 PROBABIL E IMPACTO INHERENTE'!E13</f>
        <v>0.4</v>
      </c>
      <c r="D13" s="141">
        <f>+'3 PROBABIL E IMPACTO INHERENTE'!M13</f>
        <v>0.6</v>
      </c>
      <c r="E13" s="136" t="str">
        <f>+'4 MAPA CALOR INHERENTE'!C13</f>
        <v>Baja</v>
      </c>
      <c r="F13" s="136" t="str">
        <f>+'4 MAPA CALOR INHERENTE'!D13</f>
        <v>Moderado</v>
      </c>
      <c r="G13" s="105" t="str">
        <f>+'4 MAPA CALOR INHERENTE'!E13</f>
        <v>Moderado</v>
      </c>
      <c r="H13" s="135">
        <f>+'5 VALORACIÓN DEL CONTROL'!S27</f>
        <v>0.28000000000000003</v>
      </c>
      <c r="I13" s="106">
        <f>+'5 VALORACIÓN DEL CONTROL'!T27</f>
        <v>0.6</v>
      </c>
      <c r="J13" s="136" t="str">
        <f t="shared" si="3"/>
        <v>Baja</v>
      </c>
      <c r="K13" s="136" t="str">
        <f t="shared" si="4"/>
        <v>Moderado</v>
      </c>
      <c r="L13" s="105" t="str">
        <f t="shared" si="5"/>
        <v>Moderado</v>
      </c>
      <c r="M13" s="105" t="str">
        <f t="shared" si="0"/>
        <v>Requiere Plan de Acción</v>
      </c>
      <c r="N13" s="105" t="str">
        <f t="shared" si="1"/>
        <v>Reducir_mitigar_Transferir_Evitar</v>
      </c>
      <c r="O13" s="232"/>
      <c r="P13" s="105">
        <f t="shared" si="2"/>
        <v>0</v>
      </c>
      <c r="Q13" s="337" t="s">
        <v>284</v>
      </c>
      <c r="R13" s="341" t="s">
        <v>337</v>
      </c>
      <c r="S13" s="342">
        <v>44927</v>
      </c>
      <c r="T13" s="342">
        <v>45291</v>
      </c>
      <c r="U13" s="338" t="s">
        <v>343</v>
      </c>
      <c r="V13" s="232"/>
      <c r="W13" s="232"/>
      <c r="X13" s="232"/>
      <c r="Y13" s="232"/>
      <c r="Z13" s="232" t="s">
        <v>147</v>
      </c>
      <c r="AA13" s="107"/>
      <c r="AB13" s="107"/>
      <c r="AC13" s="472"/>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127.5" x14ac:dyDescent="0.2">
      <c r="A14" s="104" t="str">
        <f>'2 CONTEXTO E IDENTIFICACIÓN'!A14</f>
        <v>R6</v>
      </c>
      <c r="B14" s="105" t="str">
        <f>+'2 CONTEXTO E IDENTIFICACIÓN'!E14</f>
        <v>Posibilidad de pérdida Económica y Reputacional por perdida de información,  debido a errores humanos, fallas eléctricas y del sistema.</v>
      </c>
      <c r="C14" s="141">
        <f>+'3 PROBABIL E IMPACTO INHERENTE'!E14</f>
        <v>0.2</v>
      </c>
      <c r="D14" s="141">
        <f>+'3 PROBABIL E IMPACTO INHERENTE'!M14</f>
        <v>0.6</v>
      </c>
      <c r="E14" s="136" t="str">
        <f>+'4 MAPA CALOR INHERENTE'!C14</f>
        <v>Muy Baja</v>
      </c>
      <c r="F14" s="136" t="str">
        <f>+'4 MAPA CALOR INHERENTE'!D14</f>
        <v>Moderado</v>
      </c>
      <c r="G14" s="105" t="str">
        <f>+'4 MAPA CALOR INHERENTE'!E14</f>
        <v>Moderado</v>
      </c>
      <c r="H14" s="135">
        <f>+'5 VALORACIÓN DEL CONTROL'!S31</f>
        <v>7.1999999999999995E-2</v>
      </c>
      <c r="I14" s="106">
        <f>+'5 VALORACIÓN DEL CONTROL'!T31</f>
        <v>0.6</v>
      </c>
      <c r="J14" s="136" t="str">
        <f t="shared" si="3"/>
        <v>Muy Baja</v>
      </c>
      <c r="K14" s="136" t="str">
        <f t="shared" si="4"/>
        <v>Moderado</v>
      </c>
      <c r="L14" s="105" t="str">
        <f t="shared" si="5"/>
        <v>Moderado</v>
      </c>
      <c r="M14" s="105" t="str">
        <f t="shared" si="0"/>
        <v>Requiere Plan de Acción</v>
      </c>
      <c r="N14" s="105" t="str">
        <f t="shared" si="1"/>
        <v>Reducir_mitigar_Transferir_Evitar</v>
      </c>
      <c r="O14" s="232"/>
      <c r="P14" s="105">
        <f t="shared" si="2"/>
        <v>0</v>
      </c>
      <c r="Q14" s="337" t="s">
        <v>284</v>
      </c>
      <c r="R14" s="341" t="s">
        <v>337</v>
      </c>
      <c r="S14" s="342">
        <v>44927</v>
      </c>
      <c r="T14" s="342">
        <v>45291</v>
      </c>
      <c r="U14" s="338" t="s">
        <v>344</v>
      </c>
      <c r="V14" s="232"/>
      <c r="W14" s="232"/>
      <c r="X14" s="232"/>
      <c r="Y14" s="232"/>
      <c r="Z14" s="232" t="s">
        <v>147</v>
      </c>
      <c r="AA14" s="107"/>
      <c r="AB14" s="107"/>
      <c r="AM14" s="91"/>
      <c r="AN14" s="91"/>
      <c r="AO14" s="103"/>
      <c r="AP14" s="113"/>
      <c r="AQ14" s="114"/>
      <c r="AR14" s="111"/>
      <c r="AS14" s="111"/>
      <c r="AT14" s="111"/>
      <c r="AU14" s="111"/>
      <c r="AV14" s="111"/>
      <c r="AW14" s="103"/>
      <c r="AX14" s="103"/>
    </row>
    <row r="15" spans="1:50" ht="89.25"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41">
        <f>+'3 PROBABIL E IMPACTO INHERENTE'!E15</f>
        <v>0.6</v>
      </c>
      <c r="D15" s="141">
        <f>+'3 PROBABIL E IMPACTO INHERENTE'!M15</f>
        <v>0.4</v>
      </c>
      <c r="E15" s="136" t="str">
        <f>+'4 MAPA CALOR INHERENTE'!C15</f>
        <v>Media</v>
      </c>
      <c r="F15" s="136" t="str">
        <f>+'4 MAPA CALOR INHERENTE'!D15</f>
        <v>Menor</v>
      </c>
      <c r="G15" s="105" t="str">
        <f>+'4 MAPA CALOR INHERENTE'!E15</f>
        <v>Moderado</v>
      </c>
      <c r="H15" s="135">
        <f>+'5 VALORACIÓN DEL CONTROL'!S35</f>
        <v>0.42</v>
      </c>
      <c r="I15" s="106">
        <f>+'5 VALORACIÓN DEL CONTROL'!T35</f>
        <v>0.4</v>
      </c>
      <c r="J15" s="136" t="str">
        <f t="shared" si="3"/>
        <v>Media</v>
      </c>
      <c r="K15" s="136" t="str">
        <f t="shared" si="4"/>
        <v>Menor</v>
      </c>
      <c r="L15" s="105" t="str">
        <f t="shared" si="5"/>
        <v>Moderado</v>
      </c>
      <c r="M15" s="105" t="str">
        <f t="shared" si="0"/>
        <v>Requiere Plan de Acción</v>
      </c>
      <c r="N15" s="105" t="str">
        <f t="shared" si="1"/>
        <v>Reducir_mitigar_Transferir_Evitar</v>
      </c>
      <c r="O15" s="232"/>
      <c r="P15" s="105">
        <f t="shared" si="2"/>
        <v>0</v>
      </c>
      <c r="Q15" s="337" t="s">
        <v>284</v>
      </c>
      <c r="R15" s="341" t="s">
        <v>337</v>
      </c>
      <c r="S15" s="342">
        <v>44927</v>
      </c>
      <c r="T15" s="342">
        <v>45291</v>
      </c>
      <c r="U15" s="338" t="s">
        <v>345</v>
      </c>
      <c r="V15" s="232"/>
      <c r="W15" s="232"/>
      <c r="X15" s="232"/>
      <c r="Y15" s="232"/>
      <c r="Z15" s="232" t="s">
        <v>147</v>
      </c>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63.75"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41">
        <f>+'3 PROBABIL E IMPACTO INHERENTE'!E16</f>
        <v>0.6</v>
      </c>
      <c r="D16" s="141">
        <f>+'3 PROBABIL E IMPACTO INHERENTE'!M16</f>
        <v>0.4</v>
      </c>
      <c r="E16" s="136" t="str">
        <f>+'4 MAPA CALOR INHERENTE'!C16</f>
        <v>Media</v>
      </c>
      <c r="F16" s="136" t="str">
        <f>+'4 MAPA CALOR INHERENTE'!D16</f>
        <v>Menor</v>
      </c>
      <c r="G16" s="105" t="str">
        <f>+'4 MAPA CALOR INHERENTE'!E16</f>
        <v>Moderado</v>
      </c>
      <c r="H16" s="135">
        <f>+'5 VALORACIÓN DEL CONTROL'!S39</f>
        <v>0.36</v>
      </c>
      <c r="I16" s="106">
        <f>+'5 VALORACIÓN DEL CONTROL'!T39</f>
        <v>0.4</v>
      </c>
      <c r="J16" s="136" t="str">
        <f t="shared" si="3"/>
        <v>Baja</v>
      </c>
      <c r="K16" s="136" t="str">
        <f t="shared" si="4"/>
        <v>Menor</v>
      </c>
      <c r="L16" s="105" t="str">
        <f t="shared" si="5"/>
        <v>Moderado</v>
      </c>
      <c r="M16" s="105" t="str">
        <f t="shared" si="0"/>
        <v>Requiere Plan de Acción</v>
      </c>
      <c r="N16" s="105" t="str">
        <f t="shared" si="1"/>
        <v>Reducir_mitigar_Transferir_Evitar</v>
      </c>
      <c r="O16" s="232"/>
      <c r="P16" s="105">
        <f t="shared" si="2"/>
        <v>0</v>
      </c>
      <c r="Q16" s="337" t="s">
        <v>284</v>
      </c>
      <c r="R16" s="341" t="s">
        <v>337</v>
      </c>
      <c r="S16" s="342">
        <v>44927</v>
      </c>
      <c r="T16" s="342">
        <v>45291</v>
      </c>
      <c r="U16" s="338" t="s">
        <v>346</v>
      </c>
      <c r="V16" s="232"/>
      <c r="W16" s="232"/>
      <c r="X16" s="232"/>
      <c r="Y16" s="232"/>
      <c r="Z16" s="232" t="s">
        <v>147</v>
      </c>
      <c r="AA16" s="107"/>
      <c r="AB16" s="107"/>
      <c r="AF16" s="125" t="s">
        <v>84</v>
      </c>
      <c r="AG16" s="100" t="s">
        <v>280</v>
      </c>
      <c r="AH16" s="100" t="s">
        <v>179</v>
      </c>
      <c r="AI16" s="91"/>
      <c r="AJ16" s="336" t="s">
        <v>278</v>
      </c>
      <c r="AM16" s="91"/>
      <c r="AN16" s="91"/>
      <c r="AO16" s="103"/>
      <c r="AP16" s="103"/>
      <c r="AQ16" s="103"/>
      <c r="AR16" s="111"/>
      <c r="AS16" s="111"/>
      <c r="AT16" s="111"/>
      <c r="AU16" s="111"/>
      <c r="AV16" s="111"/>
      <c r="AW16" s="103"/>
      <c r="AX16" s="103"/>
    </row>
    <row r="17" spans="1:50" ht="89.2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41">
        <f>+'3 PROBABIL E IMPACTO INHERENTE'!E17</f>
        <v>0.6</v>
      </c>
      <c r="D17" s="141">
        <f>+'3 PROBABIL E IMPACTO INHERENTE'!M17</f>
        <v>0.6</v>
      </c>
      <c r="E17" s="136" t="str">
        <f>+'4 MAPA CALOR INHERENTE'!C17</f>
        <v>Media</v>
      </c>
      <c r="F17" s="136" t="str">
        <f>+'4 MAPA CALOR INHERENTE'!D17</f>
        <v>Moderado</v>
      </c>
      <c r="G17" s="105" t="str">
        <f>+'4 MAPA CALOR INHERENTE'!E17</f>
        <v>Moderado</v>
      </c>
      <c r="H17" s="135">
        <f>+'5 VALORACIÓN DEL CONTROL'!S43</f>
        <v>0.29399999999999998</v>
      </c>
      <c r="I17" s="106">
        <f>+'5 VALORACIÓN DEL CONTROL'!T43</f>
        <v>0.6</v>
      </c>
      <c r="J17" s="136" t="str">
        <f t="shared" si="3"/>
        <v>Baja</v>
      </c>
      <c r="K17" s="136" t="str">
        <f t="shared" si="4"/>
        <v>Moderado</v>
      </c>
      <c r="L17" s="105" t="str">
        <f t="shared" si="5"/>
        <v>Moderado</v>
      </c>
      <c r="M17" s="105" t="str">
        <f t="shared" si="0"/>
        <v>Requiere Plan de Acción</v>
      </c>
      <c r="N17" s="105" t="str">
        <f t="shared" si="1"/>
        <v>Reducir_mitigar_Transferir_Evitar</v>
      </c>
      <c r="O17" s="232"/>
      <c r="P17" s="105">
        <f t="shared" si="2"/>
        <v>0</v>
      </c>
      <c r="Q17" s="337" t="s">
        <v>284</v>
      </c>
      <c r="R17" s="341" t="s">
        <v>337</v>
      </c>
      <c r="S17" s="342">
        <v>44927</v>
      </c>
      <c r="T17" s="342">
        <v>45291</v>
      </c>
      <c r="U17" s="338" t="s">
        <v>347</v>
      </c>
      <c r="V17" s="232"/>
      <c r="W17" s="232"/>
      <c r="X17" s="232"/>
      <c r="Y17" s="232"/>
      <c r="Z17" s="232" t="s">
        <v>147</v>
      </c>
      <c r="AA17" s="107"/>
      <c r="AB17" s="107"/>
      <c r="AF17" s="108" t="s">
        <v>85</v>
      </c>
      <c r="AG17" s="100" t="s">
        <v>280</v>
      </c>
      <c r="AH17" s="100" t="s">
        <v>179</v>
      </c>
      <c r="AI17" s="91"/>
      <c r="AJ17" s="336"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2"/>
      <c r="P18" s="105" t="str">
        <f t="shared" si="2"/>
        <v/>
      </c>
      <c r="Q18" s="232"/>
      <c r="R18" s="338"/>
      <c r="S18" s="339"/>
      <c r="T18" s="339"/>
      <c r="U18" s="338"/>
      <c r="V18" s="232"/>
      <c r="W18" s="232"/>
      <c r="X18" s="232"/>
      <c r="Y18" s="232"/>
      <c r="Z18" s="232"/>
      <c r="AA18" s="107"/>
      <c r="AB18" s="107"/>
      <c r="AE18" s="126"/>
      <c r="AF18" s="112" t="s">
        <v>5</v>
      </c>
      <c r="AG18" s="100" t="s">
        <v>280</v>
      </c>
      <c r="AH18" s="100" t="s">
        <v>179</v>
      </c>
      <c r="AI18" s="126"/>
      <c r="AJ18" s="336"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2"/>
      <c r="P19" s="105" t="str">
        <f t="shared" si="2"/>
        <v/>
      </c>
      <c r="Q19" s="232"/>
      <c r="R19" s="338"/>
      <c r="S19" s="339"/>
      <c r="T19" s="339"/>
      <c r="U19" s="338"/>
      <c r="V19" s="232"/>
      <c r="W19" s="232"/>
      <c r="X19" s="232"/>
      <c r="Y19" s="232"/>
      <c r="Z19" s="232"/>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2"/>
      <c r="P20" s="105" t="str">
        <f t="shared" si="2"/>
        <v/>
      </c>
      <c r="Q20" s="232"/>
      <c r="R20" s="338"/>
      <c r="S20" s="339"/>
      <c r="T20" s="339"/>
      <c r="U20" s="338"/>
      <c r="V20" s="232"/>
      <c r="W20" s="232"/>
      <c r="X20" s="232"/>
      <c r="Y20" s="232"/>
      <c r="Z20" s="232"/>
      <c r="AA20" s="107"/>
      <c r="AB20" s="107"/>
      <c r="AC20" s="128"/>
      <c r="AD20" s="128"/>
      <c r="AE20" s="126"/>
      <c r="AF20" s="208"/>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2"/>
      <c r="P21" s="105" t="str">
        <f t="shared" si="2"/>
        <v/>
      </c>
      <c r="Q21" s="232"/>
      <c r="R21" s="338"/>
      <c r="S21" s="339"/>
      <c r="T21" s="339"/>
      <c r="U21" s="338"/>
      <c r="V21" s="232"/>
      <c r="W21" s="232"/>
      <c r="X21" s="232"/>
      <c r="Y21" s="232"/>
      <c r="Z21" s="232"/>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2"/>
      <c r="P22" s="105" t="str">
        <f t="shared" si="2"/>
        <v/>
      </c>
      <c r="Q22" s="232"/>
      <c r="R22" s="338"/>
      <c r="S22" s="339"/>
      <c r="T22" s="339"/>
      <c r="U22" s="338"/>
      <c r="V22" s="232"/>
      <c r="W22" s="232"/>
      <c r="X22" s="232"/>
      <c r="Y22" s="232"/>
      <c r="Z22" s="232"/>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2"/>
      <c r="P23" s="105" t="str">
        <f t="shared" si="2"/>
        <v/>
      </c>
      <c r="Q23" s="232"/>
      <c r="R23" s="338"/>
      <c r="S23" s="339"/>
      <c r="T23" s="339"/>
      <c r="U23" s="338"/>
      <c r="V23" s="232"/>
      <c r="W23" s="232"/>
      <c r="X23" s="232"/>
      <c r="Y23" s="232"/>
      <c r="Z23" s="232"/>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2"/>
      <c r="P24" s="105" t="str">
        <f t="shared" si="2"/>
        <v/>
      </c>
      <c r="Q24" s="232"/>
      <c r="R24" s="338"/>
      <c r="S24" s="339"/>
      <c r="T24" s="339"/>
      <c r="U24" s="338"/>
      <c r="V24" s="232"/>
      <c r="W24" s="232"/>
      <c r="X24" s="232"/>
      <c r="Y24" s="232"/>
      <c r="Z24" s="232"/>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2"/>
      <c r="P25" s="105" t="str">
        <f t="shared" si="2"/>
        <v/>
      </c>
      <c r="Q25" s="232"/>
      <c r="R25" s="338"/>
      <c r="S25" s="339"/>
      <c r="T25" s="339"/>
      <c r="U25" s="338"/>
      <c r="V25" s="232"/>
      <c r="W25" s="232"/>
      <c r="X25" s="232"/>
      <c r="Y25" s="232"/>
      <c r="Z25" s="232"/>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2"/>
      <c r="P26" s="105" t="str">
        <f t="shared" si="2"/>
        <v/>
      </c>
      <c r="Q26" s="232"/>
      <c r="R26" s="338"/>
      <c r="S26" s="339"/>
      <c r="T26" s="339"/>
      <c r="U26" s="338"/>
      <c r="V26" s="232"/>
      <c r="W26" s="232"/>
      <c r="X26" s="232"/>
      <c r="Y26" s="232"/>
      <c r="Z26" s="232"/>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2"/>
      <c r="P27" s="105" t="str">
        <f t="shared" si="2"/>
        <v/>
      </c>
      <c r="Q27" s="232"/>
      <c r="R27" s="338"/>
      <c r="S27" s="339"/>
      <c r="T27" s="339"/>
      <c r="U27" s="338"/>
      <c r="V27" s="232"/>
      <c r="W27" s="232"/>
      <c r="X27" s="232"/>
      <c r="Y27" s="232"/>
      <c r="Z27" s="232"/>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2"/>
      <c r="P28" s="105" t="str">
        <f t="shared" si="2"/>
        <v/>
      </c>
      <c r="Q28" s="232"/>
      <c r="R28" s="338"/>
      <c r="S28" s="339"/>
      <c r="T28" s="339"/>
      <c r="U28" s="338"/>
      <c r="V28" s="232"/>
      <c r="W28" s="232"/>
      <c r="X28" s="232"/>
      <c r="Y28" s="232"/>
      <c r="Z28" s="232"/>
      <c r="AA28" s="107"/>
      <c r="AB28" s="107"/>
    </row>
    <row r="29" spans="1:50" ht="14.45" customHeight="1" x14ac:dyDescent="0.25">
      <c r="B29" s="87"/>
      <c r="C29" s="87"/>
      <c r="D29" s="87"/>
      <c r="G29" s="87"/>
      <c r="I29" s="87"/>
      <c r="L29" s="87"/>
      <c r="M29" s="87"/>
      <c r="N29" s="87"/>
      <c r="O29" s="87"/>
      <c r="P29" s="87"/>
      <c r="Q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R33" s="92"/>
      <c r="S33" s="142"/>
      <c r="T33" s="142"/>
      <c r="U33" s="92"/>
      <c r="AM33" s="92"/>
      <c r="AN33" s="92"/>
      <c r="AO33" s="92"/>
      <c r="AP33" s="92"/>
      <c r="AQ33" s="92"/>
    </row>
    <row r="34" spans="5:43" s="87" customFormat="1" ht="19.5" customHeight="1" x14ac:dyDescent="0.25">
      <c r="E34" s="137"/>
      <c r="F34" s="137"/>
      <c r="H34" s="92"/>
      <c r="J34" s="137"/>
      <c r="K34" s="137"/>
      <c r="R34" s="92"/>
      <c r="S34" s="142"/>
      <c r="T34" s="142"/>
      <c r="U34" s="92"/>
      <c r="AM34" s="92"/>
      <c r="AN34" s="92"/>
      <c r="AO34" s="92"/>
      <c r="AP34" s="92"/>
      <c r="AQ34" s="92"/>
    </row>
    <row r="35" spans="5:43" s="87" customFormat="1" ht="19.5" customHeight="1" x14ac:dyDescent="0.25">
      <c r="E35" s="137"/>
      <c r="F35" s="137"/>
      <c r="H35" s="92"/>
      <c r="J35" s="137"/>
      <c r="K35" s="137"/>
      <c r="R35" s="92"/>
      <c r="S35" s="142"/>
      <c r="T35" s="142"/>
      <c r="U35" s="9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8" t="s">
        <v>281</v>
      </c>
      <c r="B1" s="478"/>
      <c r="E1" s="477" t="s">
        <v>135</v>
      </c>
      <c r="F1" s="477"/>
      <c r="G1" s="477"/>
      <c r="H1" s="477"/>
    </row>
    <row r="2" spans="1:22" ht="48.95" customHeight="1" x14ac:dyDescent="0.2">
      <c r="B2" s="169" t="s">
        <v>51</v>
      </c>
      <c r="C2" s="169"/>
      <c r="E2" s="476" t="s">
        <v>105</v>
      </c>
      <c r="F2" s="476"/>
      <c r="G2" s="476"/>
      <c r="H2" s="476"/>
      <c r="I2" s="476"/>
      <c r="K2" s="476" t="s">
        <v>96</v>
      </c>
      <c r="L2" s="476"/>
      <c r="M2" s="476"/>
      <c r="O2" s="476" t="s">
        <v>114</v>
      </c>
      <c r="P2" s="476"/>
      <c r="R2" s="155" t="s">
        <v>125</v>
      </c>
      <c r="T2" s="155" t="s">
        <v>156</v>
      </c>
      <c r="V2" s="95" t="s">
        <v>132</v>
      </c>
    </row>
    <row r="3" spans="1:22" ht="29.25" thickBot="1" x14ac:dyDescent="0.25">
      <c r="A3" s="156" t="s">
        <v>8</v>
      </c>
      <c r="B3" s="169" t="s">
        <v>8</v>
      </c>
      <c r="C3" s="169" t="s">
        <v>51</v>
      </c>
      <c r="E3" s="157" t="s">
        <v>90</v>
      </c>
      <c r="F3" s="157" t="s">
        <v>91</v>
      </c>
      <c r="H3" s="157" t="s">
        <v>92</v>
      </c>
      <c r="I3" s="157" t="s">
        <v>93</v>
      </c>
      <c r="K3" s="155" t="s">
        <v>97</v>
      </c>
      <c r="L3" s="155" t="s">
        <v>3</v>
      </c>
      <c r="M3" s="155" t="s">
        <v>102</v>
      </c>
      <c r="O3" s="161" t="s">
        <v>90</v>
      </c>
      <c r="P3" s="161" t="s">
        <v>204</v>
      </c>
      <c r="R3" s="156" t="s">
        <v>126</v>
      </c>
      <c r="T3" s="18" t="s">
        <v>140</v>
      </c>
      <c r="V3" s="72" t="s">
        <v>145</v>
      </c>
    </row>
    <row r="4" spans="1:22" ht="28.5" x14ac:dyDescent="0.2">
      <c r="A4" s="168" t="s">
        <v>160</v>
      </c>
      <c r="B4" s="171" t="s">
        <v>160</v>
      </c>
      <c r="C4" s="183" t="s">
        <v>136</v>
      </c>
      <c r="E4" s="156" t="s">
        <v>106</v>
      </c>
      <c r="F4" s="158">
        <v>0.25</v>
      </c>
      <c r="H4" s="156" t="s">
        <v>94</v>
      </c>
      <c r="I4" s="158">
        <v>0.25</v>
      </c>
      <c r="K4" s="156" t="s">
        <v>98</v>
      </c>
      <c r="L4" s="156" t="s">
        <v>100</v>
      </c>
      <c r="M4" s="156" t="s">
        <v>103</v>
      </c>
      <c r="O4" s="156" t="s">
        <v>106</v>
      </c>
      <c r="P4" s="207" t="s">
        <v>54</v>
      </c>
      <c r="R4" s="156" t="s">
        <v>127</v>
      </c>
      <c r="T4" s="18" t="s">
        <v>141</v>
      </c>
      <c r="V4" s="72" t="s">
        <v>147</v>
      </c>
    </row>
    <row r="5" spans="1:22" ht="29.25" thickBot="1" x14ac:dyDescent="0.25">
      <c r="A5" s="168" t="s">
        <v>161</v>
      </c>
      <c r="B5" s="175"/>
      <c r="C5" s="184"/>
      <c r="E5" s="156" t="s">
        <v>107</v>
      </c>
      <c r="F5" s="158">
        <v>0.15</v>
      </c>
      <c r="H5" s="156" t="s">
        <v>95</v>
      </c>
      <c r="I5" s="158">
        <v>0.15</v>
      </c>
      <c r="K5" s="156" t="s">
        <v>99</v>
      </c>
      <c r="L5" s="156" t="s">
        <v>101</v>
      </c>
      <c r="M5" s="156" t="s">
        <v>104</v>
      </c>
      <c r="O5" s="156" t="s">
        <v>107</v>
      </c>
      <c r="P5" s="207" t="s">
        <v>54</v>
      </c>
      <c r="R5" s="156" t="s">
        <v>128</v>
      </c>
      <c r="T5" s="18" t="s">
        <v>142</v>
      </c>
      <c r="V5" s="72" t="s">
        <v>146</v>
      </c>
    </row>
    <row r="6" spans="1:22" ht="28.5" x14ac:dyDescent="0.2">
      <c r="A6" s="168" t="s">
        <v>162</v>
      </c>
      <c r="B6" s="177" t="s">
        <v>161</v>
      </c>
      <c r="C6" s="185" t="s">
        <v>143</v>
      </c>
      <c r="E6" s="156" t="s">
        <v>108</v>
      </c>
      <c r="F6" s="158">
        <v>0.1</v>
      </c>
      <c r="H6" s="156"/>
      <c r="I6" s="156"/>
      <c r="K6" s="156"/>
      <c r="L6" s="156"/>
      <c r="M6" s="156"/>
      <c r="O6" s="156" t="s">
        <v>108</v>
      </c>
      <c r="P6" s="207" t="s">
        <v>87</v>
      </c>
      <c r="R6" s="156" t="s">
        <v>129</v>
      </c>
      <c r="T6" s="18" t="s">
        <v>267</v>
      </c>
      <c r="V6" s="156"/>
    </row>
    <row r="7" spans="1:22" ht="13.5" thickBot="1" x14ac:dyDescent="0.25">
      <c r="A7" s="168" t="s">
        <v>163</v>
      </c>
      <c r="B7" s="175"/>
      <c r="C7" s="184"/>
      <c r="E7" s="156"/>
      <c r="F7" s="158"/>
      <c r="O7" s="159"/>
      <c r="R7" s="156" t="s">
        <v>130</v>
      </c>
    </row>
    <row r="8" spans="1:22" x14ac:dyDescent="0.2">
      <c r="A8" s="168" t="s">
        <v>164</v>
      </c>
      <c r="B8" s="177" t="s">
        <v>162</v>
      </c>
      <c r="C8" s="185" t="s">
        <v>77</v>
      </c>
      <c r="R8" s="156"/>
    </row>
    <row r="9" spans="1:22" ht="26.25" thickBot="1" x14ac:dyDescent="0.25">
      <c r="A9" s="168" t="s">
        <v>165</v>
      </c>
      <c r="B9" s="179"/>
      <c r="C9" s="184"/>
    </row>
    <row r="10" spans="1:22" x14ac:dyDescent="0.2">
      <c r="A10" s="168" t="s">
        <v>166</v>
      </c>
      <c r="B10" s="177" t="s">
        <v>163</v>
      </c>
      <c r="C10" s="185" t="s">
        <v>137</v>
      </c>
    </row>
    <row r="11" spans="1:22" ht="14.1" customHeight="1" thickBot="1" x14ac:dyDescent="0.25">
      <c r="A11" s="170"/>
      <c r="B11" s="175"/>
      <c r="C11" s="184"/>
    </row>
    <row r="12" spans="1:22" ht="14.1" customHeight="1" x14ac:dyDescent="0.2">
      <c r="B12" s="177" t="s">
        <v>164</v>
      </c>
      <c r="C12" s="178" t="s">
        <v>136</v>
      </c>
    </row>
    <row r="13" spans="1:22" ht="14.1" customHeight="1" x14ac:dyDescent="0.2">
      <c r="B13" s="174"/>
      <c r="C13" s="173" t="s">
        <v>143</v>
      </c>
    </row>
    <row r="14" spans="1:22" ht="14.1" customHeight="1" x14ac:dyDescent="0.2">
      <c r="B14" s="172"/>
      <c r="C14" s="173" t="s">
        <v>77</v>
      </c>
    </row>
    <row r="15" spans="1:22" ht="14.1" customHeight="1" x14ac:dyDescent="0.2">
      <c r="B15" s="172"/>
      <c r="C15" s="173" t="s">
        <v>137</v>
      </c>
    </row>
    <row r="16" spans="1:22" ht="14.1" customHeight="1" x14ac:dyDescent="0.2">
      <c r="B16" s="172"/>
      <c r="C16" s="173" t="s">
        <v>49</v>
      </c>
    </row>
    <row r="17" spans="2:3" ht="14.1" customHeight="1" thickBot="1" x14ac:dyDescent="0.25">
      <c r="B17" s="175"/>
      <c r="C17" s="176"/>
    </row>
    <row r="18" spans="2:3" ht="25.5" x14ac:dyDescent="0.2">
      <c r="B18" s="177" t="s">
        <v>165</v>
      </c>
      <c r="C18" s="178" t="s">
        <v>136</v>
      </c>
    </row>
    <row r="19" spans="2:3" ht="14.1" customHeight="1" x14ac:dyDescent="0.2">
      <c r="B19" s="172"/>
      <c r="C19" s="173" t="s">
        <v>143</v>
      </c>
    </row>
    <row r="20" spans="2:3" ht="14.1" customHeight="1" x14ac:dyDescent="0.2">
      <c r="B20" s="172"/>
      <c r="C20" s="173" t="s">
        <v>77</v>
      </c>
    </row>
    <row r="21" spans="2:3" ht="14.1" customHeight="1" x14ac:dyDescent="0.2">
      <c r="B21" s="172"/>
      <c r="C21" s="173" t="s">
        <v>137</v>
      </c>
    </row>
    <row r="22" spans="2:3" ht="14.1" customHeight="1" x14ac:dyDescent="0.2">
      <c r="B22" s="172"/>
      <c r="C22" s="173" t="s">
        <v>49</v>
      </c>
    </row>
    <row r="23" spans="2:3" ht="14.1" customHeight="1" thickBot="1" x14ac:dyDescent="0.25">
      <c r="B23" s="179"/>
      <c r="C23" s="180"/>
    </row>
    <row r="24" spans="2:3" ht="14.1" customHeight="1" x14ac:dyDescent="0.2">
      <c r="B24" s="177" t="s">
        <v>166</v>
      </c>
      <c r="C24" s="178" t="s">
        <v>49</v>
      </c>
    </row>
    <row r="25" spans="2:3" ht="14.1" customHeight="1" x14ac:dyDescent="0.2">
      <c r="B25" s="172"/>
      <c r="C25" s="173" t="s">
        <v>143</v>
      </c>
    </row>
    <row r="26" spans="2:3" ht="14.1" customHeight="1" thickBot="1" x14ac:dyDescent="0.25">
      <c r="B26" s="175"/>
      <c r="C26" s="176"/>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2023-06-09T16:20:57Z</dcterms:modified>
</cp:coreProperties>
</file>