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196EC701-6070-41F8-94EA-E645233FE617}" xr6:coauthVersionLast="47" xr6:coauthVersionMax="47" xr10:uidLastSave="{00000000-0000-0000-0000-000000000000}"/>
  <bookViews>
    <workbookView xWindow="-120" yWindow="-120" windowWidth="20730" windowHeight="11160" firstSheet="2"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R86" i="9" s="1"/>
  <c r="L86" i="9"/>
  <c r="K86" i="9"/>
  <c r="I86" i="9"/>
  <c r="N85" i="9"/>
  <c r="L85" i="9"/>
  <c r="K85" i="9"/>
  <c r="I85" i="9"/>
  <c r="N84" i="9"/>
  <c r="R84" i="9" s="1"/>
  <c r="L84" i="9"/>
  <c r="S84" i="9" s="1"/>
  <c r="K84" i="9"/>
  <c r="I84" i="9"/>
  <c r="N83" i="9"/>
  <c r="L83" i="9"/>
  <c r="K83" i="9"/>
  <c r="I83" i="9"/>
  <c r="N82" i="9"/>
  <c r="L82" i="9"/>
  <c r="K82" i="9"/>
  <c r="I82" i="9"/>
  <c r="N81" i="9"/>
  <c r="R81" i="9" s="1"/>
  <c r="L81" i="9"/>
  <c r="K81" i="9"/>
  <c r="I81" i="9"/>
  <c r="N80" i="9"/>
  <c r="L80" i="9"/>
  <c r="K80" i="9"/>
  <c r="I80" i="9"/>
  <c r="N79" i="9"/>
  <c r="L79" i="9"/>
  <c r="K79" i="9"/>
  <c r="I79" i="9"/>
  <c r="N78" i="9"/>
  <c r="L78" i="9"/>
  <c r="K78" i="9"/>
  <c r="I78" i="9"/>
  <c r="N77" i="9"/>
  <c r="R77" i="9" s="1"/>
  <c r="L77" i="9"/>
  <c r="K77" i="9"/>
  <c r="I77" i="9"/>
  <c r="N76" i="9"/>
  <c r="L76" i="9"/>
  <c r="K76" i="9"/>
  <c r="I76" i="9"/>
  <c r="N75" i="9"/>
  <c r="R75" i="9" s="1"/>
  <c r="L75" i="9"/>
  <c r="K75" i="9"/>
  <c r="I75" i="9"/>
  <c r="N74" i="9"/>
  <c r="R74" i="9" s="1"/>
  <c r="L74" i="9"/>
  <c r="K74" i="9"/>
  <c r="I74" i="9"/>
  <c r="N73" i="9"/>
  <c r="R73" i="9" s="1"/>
  <c r="L73" i="9"/>
  <c r="K73" i="9"/>
  <c r="I73" i="9"/>
  <c r="N72" i="9"/>
  <c r="R72" i="9" s="1"/>
  <c r="L72" i="9"/>
  <c r="K72" i="9"/>
  <c r="I72" i="9"/>
  <c r="N71" i="9"/>
  <c r="L71" i="9"/>
  <c r="K71" i="9"/>
  <c r="R71" i="9"/>
  <c r="I71" i="9"/>
  <c r="N70" i="9"/>
  <c r="L70" i="9"/>
  <c r="K70" i="9"/>
  <c r="R70" i="9" s="1"/>
  <c r="I70" i="9"/>
  <c r="N69" i="9"/>
  <c r="R69" i="9" s="1"/>
  <c r="L69" i="9"/>
  <c r="K69" i="9"/>
  <c r="I69" i="9"/>
  <c r="N68" i="9"/>
  <c r="L68" i="9"/>
  <c r="K68" i="9"/>
  <c r="R68" i="9"/>
  <c r="I68" i="9"/>
  <c r="N67" i="9"/>
  <c r="L67" i="9"/>
  <c r="K67" i="9"/>
  <c r="R67" i="9" s="1"/>
  <c r="I67" i="9"/>
  <c r="N66" i="9"/>
  <c r="L66" i="9"/>
  <c r="K66" i="9"/>
  <c r="R66" i="9" s="1"/>
  <c r="I66" i="9"/>
  <c r="N65" i="9"/>
  <c r="R65" i="9" s="1"/>
  <c r="L65" i="9"/>
  <c r="K65" i="9"/>
  <c r="I65" i="9"/>
  <c r="N64" i="9"/>
  <c r="R64" i="9" s="1"/>
  <c r="L64" i="9"/>
  <c r="K64" i="9"/>
  <c r="I64" i="9"/>
  <c r="N63" i="9"/>
  <c r="L63" i="9"/>
  <c r="K63" i="9"/>
  <c r="R63" i="9"/>
  <c r="I63" i="9"/>
  <c r="N62" i="9"/>
  <c r="L62" i="9"/>
  <c r="K62" i="9"/>
  <c r="R62" i="9" s="1"/>
  <c r="I62" i="9"/>
  <c r="N61" i="9"/>
  <c r="R61" i="9" s="1"/>
  <c r="L61" i="9"/>
  <c r="K61" i="9"/>
  <c r="I61" i="9"/>
  <c r="N60" i="9"/>
  <c r="L60" i="9"/>
  <c r="K60" i="9"/>
  <c r="R60" i="9"/>
  <c r="I60" i="9"/>
  <c r="N59" i="9"/>
  <c r="L59" i="9"/>
  <c r="K59" i="9"/>
  <c r="R59" i="9" s="1"/>
  <c r="I59" i="9"/>
  <c r="N58" i="9"/>
  <c r="L58" i="9"/>
  <c r="K58" i="9"/>
  <c r="R58" i="9" s="1"/>
  <c r="I58" i="9"/>
  <c r="N57" i="9"/>
  <c r="R57" i="9" s="1"/>
  <c r="L57" i="9"/>
  <c r="K57" i="9"/>
  <c r="I57" i="9"/>
  <c r="N56" i="9"/>
  <c r="R56" i="9" s="1"/>
  <c r="L56" i="9"/>
  <c r="K56" i="9"/>
  <c r="I56" i="9"/>
  <c r="N55" i="9"/>
  <c r="L55" i="9"/>
  <c r="K55" i="9"/>
  <c r="R55" i="9"/>
  <c r="I55" i="9"/>
  <c r="N54" i="9"/>
  <c r="L54" i="9"/>
  <c r="K54" i="9"/>
  <c r="R54" i="9" s="1"/>
  <c r="I54" i="9"/>
  <c r="N53" i="9"/>
  <c r="R53" i="9" s="1"/>
  <c r="L53" i="9"/>
  <c r="K53" i="9"/>
  <c r="I53" i="9"/>
  <c r="N52" i="9"/>
  <c r="L52" i="9"/>
  <c r="K52" i="9"/>
  <c r="R52" i="9"/>
  <c r="I52" i="9"/>
  <c r="N51" i="9"/>
  <c r="L51" i="9"/>
  <c r="K51" i="9"/>
  <c r="R51" i="9" s="1"/>
  <c r="I51" i="9"/>
  <c r="N50" i="9"/>
  <c r="L50" i="9"/>
  <c r="K50" i="9"/>
  <c r="R50" i="9" s="1"/>
  <c r="I50" i="9"/>
  <c r="N49" i="9"/>
  <c r="R49" i="9" s="1"/>
  <c r="L49" i="9"/>
  <c r="K49" i="9"/>
  <c r="I49" i="9"/>
  <c r="N48" i="9"/>
  <c r="R48" i="9" s="1"/>
  <c r="L48" i="9"/>
  <c r="K48" i="9"/>
  <c r="I48" i="9"/>
  <c r="N47" i="9"/>
  <c r="L47" i="9"/>
  <c r="K47" i="9"/>
  <c r="R47" i="9"/>
  <c r="I47" i="9"/>
  <c r="N46" i="9"/>
  <c r="L46" i="9"/>
  <c r="K46" i="9"/>
  <c r="R46" i="9" s="1"/>
  <c r="I46" i="9"/>
  <c r="N45" i="9"/>
  <c r="R45" i="9" s="1"/>
  <c r="L45" i="9"/>
  <c r="K45" i="9"/>
  <c r="I45" i="9"/>
  <c r="N44" i="9"/>
  <c r="L44" i="9"/>
  <c r="K44" i="9"/>
  <c r="R44" i="9"/>
  <c r="I44" i="9"/>
  <c r="N43" i="9"/>
  <c r="L43" i="9"/>
  <c r="K43" i="9"/>
  <c r="R43" i="9" s="1"/>
  <c r="I43" i="9"/>
  <c r="N42" i="9"/>
  <c r="L42" i="9"/>
  <c r="K42" i="9"/>
  <c r="R42" i="9" s="1"/>
  <c r="I42" i="9"/>
  <c r="N41" i="9"/>
  <c r="R41" i="9" s="1"/>
  <c r="L41" i="9"/>
  <c r="K41" i="9"/>
  <c r="I41" i="9"/>
  <c r="N40" i="9"/>
  <c r="R40" i="9" s="1"/>
  <c r="L40" i="9"/>
  <c r="K40" i="9"/>
  <c r="I40" i="9"/>
  <c r="N39" i="9"/>
  <c r="L39" i="9"/>
  <c r="K39" i="9"/>
  <c r="R39" i="9"/>
  <c r="I39" i="9"/>
  <c r="N38" i="9"/>
  <c r="L38" i="9"/>
  <c r="K38" i="9"/>
  <c r="R38" i="9" s="1"/>
  <c r="I38" i="9"/>
  <c r="N37" i="9"/>
  <c r="R37" i="9" s="1"/>
  <c r="L37" i="9"/>
  <c r="K37" i="9"/>
  <c r="I37" i="9"/>
  <c r="N36" i="9"/>
  <c r="L36" i="9"/>
  <c r="K36" i="9"/>
  <c r="R36" i="9"/>
  <c r="I36" i="9"/>
  <c r="N35" i="9"/>
  <c r="L35" i="9"/>
  <c r="K35" i="9"/>
  <c r="R35" i="9" s="1"/>
  <c r="I35" i="9"/>
  <c r="N34" i="9"/>
  <c r="L34" i="9"/>
  <c r="K34" i="9"/>
  <c r="R34" i="9" s="1"/>
  <c r="I34" i="9"/>
  <c r="N33" i="9"/>
  <c r="R33" i="9" s="1"/>
  <c r="L33" i="9"/>
  <c r="K33" i="9"/>
  <c r="I33" i="9"/>
  <c r="N32" i="9"/>
  <c r="R32" i="9" s="1"/>
  <c r="L32" i="9"/>
  <c r="K32" i="9"/>
  <c r="I32" i="9"/>
  <c r="N31" i="9"/>
  <c r="L31" i="9"/>
  <c r="K31" i="9"/>
  <c r="R31" i="9"/>
  <c r="I31" i="9"/>
  <c r="N30" i="9"/>
  <c r="L30" i="9"/>
  <c r="K30" i="9"/>
  <c r="R30" i="9" s="1"/>
  <c r="I30" i="9"/>
  <c r="N29" i="9"/>
  <c r="R29" i="9" s="1"/>
  <c r="L29" i="9"/>
  <c r="K29" i="9"/>
  <c r="I29" i="9"/>
  <c r="N28" i="9"/>
  <c r="L28" i="9"/>
  <c r="K28" i="9"/>
  <c r="R28" i="9"/>
  <c r="I28" i="9"/>
  <c r="N27" i="9"/>
  <c r="L27" i="9"/>
  <c r="K27" i="9"/>
  <c r="R27" i="9" s="1"/>
  <c r="I27" i="9"/>
  <c r="N26" i="9"/>
  <c r="L26" i="9"/>
  <c r="K26" i="9"/>
  <c r="R26" i="9" s="1"/>
  <c r="I26" i="9"/>
  <c r="N25" i="9"/>
  <c r="R25" i="9" s="1"/>
  <c r="L25" i="9"/>
  <c r="K25" i="9"/>
  <c r="I25" i="9"/>
  <c r="N24" i="9"/>
  <c r="R24" i="9" s="1"/>
  <c r="L24" i="9"/>
  <c r="K24" i="9"/>
  <c r="I24" i="9"/>
  <c r="N23" i="9"/>
  <c r="L23" i="9"/>
  <c r="K23" i="9"/>
  <c r="R23" i="9"/>
  <c r="I23" i="9"/>
  <c r="N22" i="9"/>
  <c r="L22" i="9"/>
  <c r="K22" i="9"/>
  <c r="R22" i="9" s="1"/>
  <c r="I22" i="9"/>
  <c r="N21" i="9"/>
  <c r="L21" i="9"/>
  <c r="K21" i="9"/>
  <c r="I21" i="9"/>
  <c r="N20" i="9"/>
  <c r="R20" i="9" s="1"/>
  <c r="L20" i="9"/>
  <c r="K20" i="9"/>
  <c r="I20" i="9"/>
  <c r="N19" i="9"/>
  <c r="L19" i="9"/>
  <c r="K19" i="9"/>
  <c r="R19" i="9"/>
  <c r="I19" i="9"/>
  <c r="N18" i="9"/>
  <c r="L18" i="9"/>
  <c r="K18" i="9"/>
  <c r="R18" i="9" s="1"/>
  <c r="I18" i="9"/>
  <c r="N17" i="9"/>
  <c r="L17" i="9"/>
  <c r="K17" i="9"/>
  <c r="R17" i="9" s="1"/>
  <c r="I17" i="9"/>
  <c r="N16" i="9"/>
  <c r="L16" i="9"/>
  <c r="K16" i="9"/>
  <c r="R16" i="9" s="1"/>
  <c r="I16" i="9"/>
  <c r="A12" i="9"/>
  <c r="N15" i="9"/>
  <c r="R15" i="9" s="1"/>
  <c r="L15" i="9"/>
  <c r="K15" i="9"/>
  <c r="I15" i="9"/>
  <c r="N14" i="9"/>
  <c r="R14" i="9" s="1"/>
  <c r="L14" i="9"/>
  <c r="K14" i="9"/>
  <c r="I14" i="9"/>
  <c r="N13" i="9"/>
  <c r="L13" i="9"/>
  <c r="K13" i="9"/>
  <c r="I13" i="9"/>
  <c r="N12" i="9"/>
  <c r="R12" i="9" s="1"/>
  <c r="L12" i="9"/>
  <c r="K12" i="9"/>
  <c r="I12" i="9"/>
  <c r="N10" i="9"/>
  <c r="R10" i="9" s="1"/>
  <c r="L10" i="9"/>
  <c r="K10" i="9"/>
  <c r="I10" i="9"/>
  <c r="I11" i="9"/>
  <c r="I9" i="9"/>
  <c r="I8" i="9"/>
  <c r="R76" i="9"/>
  <c r="R78" i="9"/>
  <c r="R79" i="9"/>
  <c r="R80" i="9"/>
  <c r="R82" i="9"/>
  <c r="R83" i="9"/>
  <c r="R85" i="9"/>
  <c r="R87" i="9"/>
  <c r="R21" i="9"/>
  <c r="R13" i="9"/>
  <c r="I3" i="31"/>
  <c r="I2" i="31"/>
  <c r="G4" i="15"/>
  <c r="G2" i="15"/>
  <c r="L9" i="9"/>
  <c r="L11" i="9"/>
  <c r="L8" i="9"/>
  <c r="H10" i="30"/>
  <c r="I10" i="30"/>
  <c r="H11" i="30"/>
  <c r="I11" i="30" s="1"/>
  <c r="H12" i="30"/>
  <c r="I12" i="30" s="1"/>
  <c r="H13" i="30"/>
  <c r="I13" i="30" s="1"/>
  <c r="H14" i="30"/>
  <c r="I14" i="30" s="1"/>
  <c r="H15" i="30"/>
  <c r="I15" i="30" s="1"/>
  <c r="H16" i="30"/>
  <c r="I16" i="30"/>
  <c r="H17" i="30"/>
  <c r="I17" i="30" s="1"/>
  <c r="H18" i="30"/>
  <c r="I18" i="30"/>
  <c r="H19" i="30"/>
  <c r="I19" i="30" s="1"/>
  <c r="H20" i="30"/>
  <c r="I20" i="30" s="1"/>
  <c r="H21" i="30"/>
  <c r="I21" i="30" s="1"/>
  <c r="H22" i="30"/>
  <c r="I22" i="30"/>
  <c r="H23" i="30"/>
  <c r="I23" i="30" s="1"/>
  <c r="H24" i="30"/>
  <c r="I24" i="30"/>
  <c r="H25" i="30"/>
  <c r="I25" i="30" s="1"/>
  <c r="H26" i="30"/>
  <c r="I26" i="30"/>
  <c r="H27" i="30"/>
  <c r="I27" i="30" s="1"/>
  <c r="H28" i="30"/>
  <c r="I28" i="30" s="1"/>
  <c r="F2" i="37"/>
  <c r="F1" i="37"/>
  <c r="H9" i="15"/>
  <c r="H10" i="15"/>
  <c r="H11" i="15"/>
  <c r="H12" i="15"/>
  <c r="H13" i="15"/>
  <c r="M13" i="15" s="1"/>
  <c r="H14" i="15"/>
  <c r="H15" i="15"/>
  <c r="H16" i="15"/>
  <c r="H17" i="15"/>
  <c r="M17" i="15" s="1"/>
  <c r="H18" i="15"/>
  <c r="H19" i="15"/>
  <c r="H20" i="15"/>
  <c r="H21" i="15"/>
  <c r="M21" i="15" s="1"/>
  <c r="D21" i="36" s="1"/>
  <c r="H22" i="15"/>
  <c r="H23" i="15"/>
  <c r="M23" i="15" s="1"/>
  <c r="N23" i="15" s="1"/>
  <c r="H24" i="15"/>
  <c r="H25" i="15"/>
  <c r="H26" i="15"/>
  <c r="H27" i="15"/>
  <c r="H28" i="15"/>
  <c r="L9" i="15"/>
  <c r="K10" i="15"/>
  <c r="L10" i="15"/>
  <c r="K11" i="15"/>
  <c r="L11" i="15"/>
  <c r="K12" i="15"/>
  <c r="L12" i="15"/>
  <c r="K13" i="15"/>
  <c r="L13" i="15"/>
  <c r="K14" i="15"/>
  <c r="M14" i="15"/>
  <c r="D28" i="9" s="1"/>
  <c r="T28" i="9" s="1"/>
  <c r="T29" i="9" s="1"/>
  <c r="T30" i="9" s="1"/>
  <c r="T31" i="9" s="1"/>
  <c r="I14" i="36" s="1"/>
  <c r="V28" i="9"/>
  <c r="L14" i="15"/>
  <c r="K15" i="15"/>
  <c r="L15" i="15"/>
  <c r="K16" i="15"/>
  <c r="M16" i="15" s="1"/>
  <c r="L16" i="15"/>
  <c r="K17" i="15"/>
  <c r="L17" i="15"/>
  <c r="K18" i="15"/>
  <c r="M18" i="15" s="1"/>
  <c r="L18" i="15"/>
  <c r="K19" i="15"/>
  <c r="L19" i="15"/>
  <c r="K20" i="15"/>
  <c r="M20" i="15" s="1"/>
  <c r="L20" i="15"/>
  <c r="K21" i="15"/>
  <c r="L21" i="15"/>
  <c r="K22" i="15"/>
  <c r="M22" i="15" s="1"/>
  <c r="L22" i="15"/>
  <c r="K23" i="15"/>
  <c r="L23" i="15"/>
  <c r="K24" i="15"/>
  <c r="M24" i="15" s="1"/>
  <c r="L24" i="15"/>
  <c r="K25" i="15"/>
  <c r="L25" i="15"/>
  <c r="K26" i="15"/>
  <c r="M26" i="15" s="1"/>
  <c r="L26" i="15"/>
  <c r="K27" i="15"/>
  <c r="L27" i="15"/>
  <c r="K28" i="15"/>
  <c r="M28" i="15" s="1"/>
  <c r="L28" i="15"/>
  <c r="K9" i="15"/>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C12" i="36" s="1"/>
  <c r="D13" i="15"/>
  <c r="D14" i="15"/>
  <c r="E14" i="15" s="1"/>
  <c r="D15" i="15"/>
  <c r="D16" i="15"/>
  <c r="D17" i="15"/>
  <c r="D18" i="15"/>
  <c r="E18" i="15" s="1"/>
  <c r="D19" i="15"/>
  <c r="E19" i="15" s="1"/>
  <c r="C48" i="9" s="1"/>
  <c r="D20" i="15"/>
  <c r="E20" i="15" s="1"/>
  <c r="D21" i="15"/>
  <c r="D22" i="15"/>
  <c r="D23" i="15"/>
  <c r="D24" i="15"/>
  <c r="D25" i="15"/>
  <c r="D26" i="15"/>
  <c r="D27" i="15"/>
  <c r="D28" i="15"/>
  <c r="E21" i="15"/>
  <c r="C56" i="9"/>
  <c r="S56" i="9" s="1"/>
  <c r="E13" i="15"/>
  <c r="E25" i="15"/>
  <c r="E17" i="15"/>
  <c r="C40" i="9" s="1"/>
  <c r="S40" i="9"/>
  <c r="E28" i="15"/>
  <c r="E24" i="15"/>
  <c r="C24" i="36" s="1"/>
  <c r="E16" i="15"/>
  <c r="E27" i="15"/>
  <c r="C80" i="9" s="1"/>
  <c r="E23" i="15"/>
  <c r="E15" i="15"/>
  <c r="C17" i="36"/>
  <c r="N14" i="15"/>
  <c r="D14" i="31" s="1"/>
  <c r="D14" i="36"/>
  <c r="M12" i="15"/>
  <c r="F9" i="15"/>
  <c r="C9" i="31" s="1"/>
  <c r="E9" i="36" s="1"/>
  <c r="M25" i="15"/>
  <c r="M27" i="15"/>
  <c r="M19" i="15"/>
  <c r="M15" i="15"/>
  <c r="E10" i="30"/>
  <c r="B12" i="9" s="1"/>
  <c r="E11" i="30"/>
  <c r="E12" i="30"/>
  <c r="B20" i="9" s="1"/>
  <c r="E13" i="30"/>
  <c r="B24" i="9"/>
  <c r="E14" i="30"/>
  <c r="E15" i="30"/>
  <c r="B32" i="9"/>
  <c r="E16" i="30"/>
  <c r="B36" i="9" s="1"/>
  <c r="E17" i="30"/>
  <c r="B40" i="9"/>
  <c r="E18" i="30"/>
  <c r="B44" i="9" s="1"/>
  <c r="E19" i="30"/>
  <c r="B48" i="9"/>
  <c r="E20" i="30"/>
  <c r="B52" i="9" s="1"/>
  <c r="E21" i="30"/>
  <c r="B56" i="9"/>
  <c r="E22" i="30"/>
  <c r="E23" i="30"/>
  <c r="B64" i="9"/>
  <c r="E24" i="30"/>
  <c r="B68" i="9" s="1"/>
  <c r="E25" i="30"/>
  <c r="B72" i="9"/>
  <c r="E26" i="30"/>
  <c r="B76" i="9" s="1"/>
  <c r="E27" i="30"/>
  <c r="B80" i="9"/>
  <c r="E28" i="30"/>
  <c r="E9" i="30"/>
  <c r="B9" i="15" s="1"/>
  <c r="D32" i="9"/>
  <c r="T32" i="9"/>
  <c r="T33" i="9" s="1"/>
  <c r="C68" i="9"/>
  <c r="S68" i="9"/>
  <c r="D19" i="36"/>
  <c r="D23" i="36"/>
  <c r="D64" i="9"/>
  <c r="T64" i="9" s="1"/>
  <c r="D56" i="9"/>
  <c r="T56" i="9" s="1"/>
  <c r="C19" i="36"/>
  <c r="S48" i="9"/>
  <c r="C20" i="36"/>
  <c r="C52" i="9"/>
  <c r="S52" i="9" s="1"/>
  <c r="S53" i="9" s="1"/>
  <c r="S54" i="9" s="1"/>
  <c r="S55" i="9" s="1"/>
  <c r="D12" i="36"/>
  <c r="D20" i="9"/>
  <c r="T20" i="9" s="1"/>
  <c r="T21" i="9" s="1"/>
  <c r="T22" i="9" s="1"/>
  <c r="T23" i="9"/>
  <c r="C20" i="9"/>
  <c r="S20" i="9"/>
  <c r="S21" i="9"/>
  <c r="S22" i="9" s="1"/>
  <c r="S23" i="9" s="1"/>
  <c r="C28" i="36"/>
  <c r="C84" i="9"/>
  <c r="B28" i="15"/>
  <c r="B84" i="9"/>
  <c r="C21" i="36"/>
  <c r="C27" i="36"/>
  <c r="N28" i="15"/>
  <c r="D28" i="31" s="1"/>
  <c r="F28" i="36" s="1"/>
  <c r="D23" i="31"/>
  <c r="N17" i="15"/>
  <c r="D17" i="31" s="1"/>
  <c r="F17" i="36" s="1"/>
  <c r="N12" i="15"/>
  <c r="D12" i="31" s="1"/>
  <c r="F12" i="36" s="1"/>
  <c r="D2" i="33"/>
  <c r="D1" i="33"/>
  <c r="D2" i="36"/>
  <c r="D1" i="36"/>
  <c r="D2" i="35"/>
  <c r="D1" i="35"/>
  <c r="D2" i="9"/>
  <c r="D1" i="9"/>
  <c r="D2" i="31"/>
  <c r="D1" i="31"/>
  <c r="D2" i="15"/>
  <c r="D2" i="20"/>
  <c r="D1" i="20"/>
  <c r="B28" i="36"/>
  <c r="A28" i="36"/>
  <c r="B27" i="36"/>
  <c r="A27" i="36"/>
  <c r="B26" i="36"/>
  <c r="A26" i="36"/>
  <c r="B25" i="36"/>
  <c r="A25" i="36"/>
  <c r="B24" i="36"/>
  <c r="A24" i="36"/>
  <c r="B23" i="36"/>
  <c r="A23" i="36"/>
  <c r="A22" i="36"/>
  <c r="B21" i="36"/>
  <c r="A21" i="36"/>
  <c r="B20" i="36"/>
  <c r="A20" i="36"/>
  <c r="B19" i="36"/>
  <c r="A19" i="36"/>
  <c r="B18" i="36"/>
  <c r="A18" i="36"/>
  <c r="B17" i="36"/>
  <c r="A17" i="36"/>
  <c r="B16" i="36"/>
  <c r="A16" i="36"/>
  <c r="B15" i="36"/>
  <c r="A15" i="36"/>
  <c r="B14" i="36"/>
  <c r="A14" i="36"/>
  <c r="B13" i="36"/>
  <c r="A13" i="36"/>
  <c r="B12" i="36"/>
  <c r="A12" i="36"/>
  <c r="A11" i="36"/>
  <c r="A10" i="36"/>
  <c r="A9" i="36"/>
  <c r="B28" i="35"/>
  <c r="A28" i="35"/>
  <c r="B27" i="35"/>
  <c r="A27" i="35"/>
  <c r="B26" i="35"/>
  <c r="A26" i="35"/>
  <c r="B25" i="35"/>
  <c r="A25" i="35"/>
  <c r="A24" i="35"/>
  <c r="B23" i="35"/>
  <c r="A23" i="35"/>
  <c r="A22" i="35"/>
  <c r="B21" i="35"/>
  <c r="A21" i="35"/>
  <c r="B20" i="35"/>
  <c r="A20" i="35"/>
  <c r="B19" i="35"/>
  <c r="A19" i="35"/>
  <c r="B18" i="35"/>
  <c r="A18" i="35"/>
  <c r="B17" i="35"/>
  <c r="A17" i="35"/>
  <c r="A16" i="35"/>
  <c r="B15" i="35"/>
  <c r="A15" i="35"/>
  <c r="A14" i="35"/>
  <c r="B13" i="35"/>
  <c r="A13" i="35"/>
  <c r="B12" i="35"/>
  <c r="A12" i="35"/>
  <c r="A11" i="35"/>
  <c r="A10" i="35"/>
  <c r="A9" i="35"/>
  <c r="N8" i="9"/>
  <c r="N9" i="9"/>
  <c r="N11" i="9"/>
  <c r="R11" i="9" s="1"/>
  <c r="A8" i="9"/>
  <c r="K9" i="9"/>
  <c r="K11" i="9"/>
  <c r="K8" i="9"/>
  <c r="R8" i="9" s="1"/>
  <c r="F14" i="36"/>
  <c r="F23" i="36"/>
  <c r="F11" i="15"/>
  <c r="C11" i="31" s="1"/>
  <c r="F12" i="15"/>
  <c r="C12" i="31" s="1"/>
  <c r="E12" i="36" s="1"/>
  <c r="F13" i="15"/>
  <c r="C13" i="31" s="1"/>
  <c r="F15" i="15"/>
  <c r="C15" i="31"/>
  <c r="E15" i="36" s="1"/>
  <c r="F16" i="15"/>
  <c r="C16" i="31" s="1"/>
  <c r="F17" i="15"/>
  <c r="C17" i="31"/>
  <c r="E17" i="36" s="1"/>
  <c r="F18" i="15"/>
  <c r="C18" i="31" s="1"/>
  <c r="E18" i="31" s="1"/>
  <c r="G18" i="36" s="1"/>
  <c r="F19" i="15"/>
  <c r="C19" i="31"/>
  <c r="E19" i="31" s="1"/>
  <c r="G19" i="36" s="1"/>
  <c r="F20" i="15"/>
  <c r="C20" i="31" s="1"/>
  <c r="F21" i="15"/>
  <c r="C21" i="31" s="1"/>
  <c r="E21" i="36" s="1"/>
  <c r="F23" i="15"/>
  <c r="C23" i="31" s="1"/>
  <c r="E23" i="31" s="1"/>
  <c r="G23" i="36" s="1"/>
  <c r="F24" i="15"/>
  <c r="C24" i="31"/>
  <c r="E24" i="31" s="1"/>
  <c r="G24" i="36" s="1"/>
  <c r="F25" i="15"/>
  <c r="C25" i="31" s="1"/>
  <c r="F27" i="15"/>
  <c r="C27" i="31" s="1"/>
  <c r="F28" i="15"/>
  <c r="C28" i="31"/>
  <c r="E28" i="36" s="1"/>
  <c r="E23" i="36"/>
  <c r="E19" i="36"/>
  <c r="E21" i="31"/>
  <c r="G21" i="36" s="1"/>
  <c r="E17" i="31"/>
  <c r="G17" i="36"/>
  <c r="E28" i="31"/>
  <c r="G28" i="36" s="1"/>
  <c r="E15" i="31"/>
  <c r="G15" i="36"/>
  <c r="A10" i="31"/>
  <c r="K14" i="36"/>
  <c r="B13" i="15"/>
  <c r="A11" i="31"/>
  <c r="A9"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B12" i="15"/>
  <c r="A12" i="15"/>
  <c r="A11" i="15"/>
  <c r="A10" i="15"/>
  <c r="A9" i="15"/>
  <c r="V20" i="9" l="1"/>
  <c r="D12" i="35"/>
  <c r="F12" i="35" s="1"/>
  <c r="E22" i="15"/>
  <c r="F22" i="15"/>
  <c r="C22" i="31" s="1"/>
  <c r="E10" i="15"/>
  <c r="C12" i="9" s="1"/>
  <c r="F10" i="15"/>
  <c r="C10" i="31" s="1"/>
  <c r="D26" i="36"/>
  <c r="N26" i="15"/>
  <c r="D26" i="31" s="1"/>
  <c r="F26" i="36" s="1"/>
  <c r="D76" i="9"/>
  <c r="N22" i="15"/>
  <c r="D22" i="31" s="1"/>
  <c r="F22" i="36" s="1"/>
  <c r="D22" i="36"/>
  <c r="D60" i="9"/>
  <c r="T60" i="9" s="1"/>
  <c r="T61" i="9" s="1"/>
  <c r="T62" i="9" s="1"/>
  <c r="T63" i="9" s="1"/>
  <c r="D16" i="36"/>
  <c r="D36" i="9"/>
  <c r="T36" i="9" s="1"/>
  <c r="T37" i="9" s="1"/>
  <c r="T38" i="9" s="1"/>
  <c r="T39" i="9" s="1"/>
  <c r="N16" i="15"/>
  <c r="D16" i="31" s="1"/>
  <c r="F16" i="36" s="1"/>
  <c r="S73" i="9"/>
  <c r="T85" i="9"/>
  <c r="T86" i="9" s="1"/>
  <c r="T87" i="9" s="1"/>
  <c r="S85" i="9"/>
  <c r="S86" i="9"/>
  <c r="S87" i="9" s="1"/>
  <c r="I12" i="36"/>
  <c r="K12" i="36" s="1"/>
  <c r="E24" i="36"/>
  <c r="E18" i="36"/>
  <c r="E20" i="31"/>
  <c r="G20" i="36" s="1"/>
  <c r="E20" i="36"/>
  <c r="C15" i="36"/>
  <c r="C32" i="9"/>
  <c r="S32" i="9" s="1"/>
  <c r="S33" i="9" s="1"/>
  <c r="F14" i="15"/>
  <c r="C14" i="31" s="1"/>
  <c r="B60" i="9"/>
  <c r="B22" i="35"/>
  <c r="B28" i="9"/>
  <c r="B14" i="35"/>
  <c r="B16" i="9"/>
  <c r="B11" i="31"/>
  <c r="D27" i="36"/>
  <c r="N27" i="15"/>
  <c r="D27" i="31" s="1"/>
  <c r="F27" i="36" s="1"/>
  <c r="D80" i="9"/>
  <c r="C64" i="9"/>
  <c r="S64" i="9" s="1"/>
  <c r="S65" i="9" s="1"/>
  <c r="S66" i="9" s="1"/>
  <c r="S67" i="9" s="1"/>
  <c r="C23" i="36"/>
  <c r="C25" i="36"/>
  <c r="C72" i="9"/>
  <c r="S72" i="9" s="1"/>
  <c r="E26" i="15"/>
  <c r="F26" i="15"/>
  <c r="C26" i="31" s="1"/>
  <c r="C44" i="9"/>
  <c r="S44" i="9" s="1"/>
  <c r="S45" i="9" s="1"/>
  <c r="S46" i="9" s="1"/>
  <c r="S47" i="9" s="1"/>
  <c r="C18" i="36"/>
  <c r="C28" i="9"/>
  <c r="S28" i="9" s="1"/>
  <c r="S29" i="9" s="1"/>
  <c r="S30" i="9" s="1"/>
  <c r="S31" i="9" s="1"/>
  <c r="C14" i="36"/>
  <c r="D84" i="9"/>
  <c r="T84" i="9" s="1"/>
  <c r="D28" i="36"/>
  <c r="D68" i="9"/>
  <c r="T68" i="9" s="1"/>
  <c r="T69" i="9" s="1"/>
  <c r="T70" i="9" s="1"/>
  <c r="T71" i="9" s="1"/>
  <c r="N24" i="15"/>
  <c r="D24" i="31" s="1"/>
  <c r="F24" i="36" s="1"/>
  <c r="D24" i="36"/>
  <c r="D52" i="9"/>
  <c r="T52" i="9" s="1"/>
  <c r="T53" i="9" s="1"/>
  <c r="T54" i="9" s="1"/>
  <c r="T55" i="9" s="1"/>
  <c r="N20" i="15"/>
  <c r="D20" i="31" s="1"/>
  <c r="F20" i="36" s="1"/>
  <c r="D20" i="36"/>
  <c r="D44" i="9"/>
  <c r="T44" i="9" s="1"/>
  <c r="T45" i="9" s="1"/>
  <c r="T46" i="9" s="1"/>
  <c r="T47" i="9" s="1"/>
  <c r="N18" i="15"/>
  <c r="D18" i="31" s="1"/>
  <c r="F18" i="36" s="1"/>
  <c r="D18" i="36"/>
  <c r="S41" i="9"/>
  <c r="S42" i="9" s="1"/>
  <c r="S43" i="9" s="1"/>
  <c r="T57" i="9"/>
  <c r="S57" i="9"/>
  <c r="S58" i="9" s="1"/>
  <c r="S59" i="9" s="1"/>
  <c r="S74" i="9"/>
  <c r="S75" i="9" s="1"/>
  <c r="T74" i="9"/>
  <c r="T75" i="9" s="1"/>
  <c r="T76" i="9"/>
  <c r="T77" i="9" s="1"/>
  <c r="T78" i="9" s="1"/>
  <c r="T79" i="9" s="1"/>
  <c r="S80" i="9"/>
  <c r="S81" i="9" s="1"/>
  <c r="S82" i="9" s="1"/>
  <c r="S83" i="9" s="1"/>
  <c r="T80" i="9"/>
  <c r="E12" i="31"/>
  <c r="G12" i="36" s="1"/>
  <c r="E27" i="36"/>
  <c r="E27" i="31"/>
  <c r="G27" i="36" s="1"/>
  <c r="U20" i="9"/>
  <c r="C12" i="35"/>
  <c r="E12" i="35" s="1"/>
  <c r="G12" i="35" s="1"/>
  <c r="T73" i="9"/>
  <c r="H12" i="36"/>
  <c r="J12" i="36" s="1"/>
  <c r="L12" i="36" s="1"/>
  <c r="N12" i="36" s="1"/>
  <c r="M12" i="36" s="1"/>
  <c r="P12" i="36" s="1"/>
  <c r="D14" i="35"/>
  <c r="F14" i="35" s="1"/>
  <c r="E25" i="31"/>
  <c r="G25" i="36" s="1"/>
  <c r="E25" i="36"/>
  <c r="E16" i="31"/>
  <c r="G16" i="36" s="1"/>
  <c r="E16" i="36"/>
  <c r="E13" i="31"/>
  <c r="G13" i="36" s="1"/>
  <c r="E13" i="36"/>
  <c r="B22" i="36"/>
  <c r="U52" i="9"/>
  <c r="H20" i="36"/>
  <c r="J20" i="36" s="1"/>
  <c r="L20" i="36" s="1"/>
  <c r="N20" i="36" s="1"/>
  <c r="M20" i="36" s="1"/>
  <c r="P20" i="36" s="1"/>
  <c r="C20" i="35"/>
  <c r="E20" i="35" s="1"/>
  <c r="G20" i="35" s="1"/>
  <c r="T81" i="9"/>
  <c r="T82" i="9" s="1"/>
  <c r="T83" i="9" s="1"/>
  <c r="T58" i="9"/>
  <c r="T59" i="9" s="1"/>
  <c r="D72" i="9"/>
  <c r="T72" i="9" s="1"/>
  <c r="D25" i="36"/>
  <c r="N25" i="15"/>
  <c r="D25" i="31" s="1"/>
  <c r="F25" i="36" s="1"/>
  <c r="C24" i="9"/>
  <c r="S24" i="9" s="1"/>
  <c r="S25" i="9" s="1"/>
  <c r="S26" i="9" s="1"/>
  <c r="S27" i="9" s="1"/>
  <c r="C13" i="36"/>
  <c r="D17" i="36"/>
  <c r="D40" i="9"/>
  <c r="T40" i="9" s="1"/>
  <c r="T41" i="9" s="1"/>
  <c r="T42" i="9" s="1"/>
  <c r="T43" i="9" s="1"/>
  <c r="D24" i="9"/>
  <c r="T24" i="9" s="1"/>
  <c r="T25" i="9" s="1"/>
  <c r="T26" i="9" s="1"/>
  <c r="T27" i="9" s="1"/>
  <c r="N13" i="15"/>
  <c r="D13" i="31" s="1"/>
  <c r="F13" i="36" s="1"/>
  <c r="R9" i="9"/>
  <c r="N21" i="15"/>
  <c r="D21" i="31" s="1"/>
  <c r="F21" i="36" s="1"/>
  <c r="D13" i="36"/>
  <c r="D15" i="36"/>
  <c r="N15" i="15"/>
  <c r="D15" i="31" s="1"/>
  <c r="F15" i="36" s="1"/>
  <c r="M9" i="15"/>
  <c r="D9" i="36" s="1"/>
  <c r="T34" i="9"/>
  <c r="T35" i="9" s="1"/>
  <c r="S34" i="9"/>
  <c r="S35" i="9" s="1"/>
  <c r="S49" i="9"/>
  <c r="S50" i="9" s="1"/>
  <c r="S51" i="9" s="1"/>
  <c r="T65" i="9"/>
  <c r="T66" i="9" s="1"/>
  <c r="T67" i="9" s="1"/>
  <c r="C36" i="9"/>
  <c r="S36" i="9" s="1"/>
  <c r="C16" i="36"/>
  <c r="B16" i="35"/>
  <c r="B24" i="35"/>
  <c r="D48" i="9"/>
  <c r="T48" i="9" s="1"/>
  <c r="T49" i="9" s="1"/>
  <c r="T50" i="9" s="1"/>
  <c r="T51" i="9" s="1"/>
  <c r="N19" i="15"/>
  <c r="D19" i="31" s="1"/>
  <c r="F19" i="36" s="1"/>
  <c r="S37" i="9"/>
  <c r="S38" i="9" s="1"/>
  <c r="S39" i="9" s="1"/>
  <c r="S69" i="9"/>
  <c r="S70" i="9" s="1"/>
  <c r="S71" i="9" s="1"/>
  <c r="M11" i="15"/>
  <c r="N11" i="15" s="1"/>
  <c r="D11" i="31" s="1"/>
  <c r="F11" i="36" s="1"/>
  <c r="S12" i="9"/>
  <c r="S13" i="9" s="1"/>
  <c r="S14" i="9" s="1"/>
  <c r="S15" i="9" s="1"/>
  <c r="U12" i="9" s="1"/>
  <c r="M10" i="15"/>
  <c r="D10" i="36" s="1"/>
  <c r="B10" i="31"/>
  <c r="B10" i="35"/>
  <c r="B10" i="36"/>
  <c r="C10" i="36"/>
  <c r="B10" i="15"/>
  <c r="B11" i="15"/>
  <c r="B9" i="31"/>
  <c r="B8" i="9"/>
  <c r="E11" i="36"/>
  <c r="E11" i="31"/>
  <c r="G11" i="36" s="1"/>
  <c r="C11" i="36"/>
  <c r="C16" i="9"/>
  <c r="S16" i="9" s="1"/>
  <c r="S17" i="9" s="1"/>
  <c r="S18" i="9" s="1"/>
  <c r="S19" i="9" s="1"/>
  <c r="D12" i="9"/>
  <c r="T12" i="9" s="1"/>
  <c r="T13" i="9" s="1"/>
  <c r="T14" i="9" s="1"/>
  <c r="T15" i="9" s="1"/>
  <c r="V12" i="9" s="1"/>
  <c r="E10" i="36"/>
  <c r="D8" i="9"/>
  <c r="T8" i="9" s="1"/>
  <c r="T9" i="9" s="1"/>
  <c r="T10" i="9" s="1"/>
  <c r="T11" i="9" s="1"/>
  <c r="N9" i="15"/>
  <c r="D9" i="31" s="1"/>
  <c r="C8" i="9"/>
  <c r="S8" i="9" s="1"/>
  <c r="B9" i="35"/>
  <c r="B9" i="36"/>
  <c r="B11" i="35"/>
  <c r="B11" i="36"/>
  <c r="I17" i="36" l="1"/>
  <c r="K17" i="36" s="1"/>
  <c r="V40" i="9"/>
  <c r="D17" i="35"/>
  <c r="F17" i="35" s="1"/>
  <c r="U80" i="9"/>
  <c r="H27" i="36"/>
  <c r="J27" i="36" s="1"/>
  <c r="L27" i="36" s="1"/>
  <c r="N27" i="36" s="1"/>
  <c r="M27" i="36" s="1"/>
  <c r="P27" i="36" s="1"/>
  <c r="C27" i="35"/>
  <c r="E27" i="35" s="1"/>
  <c r="G27" i="35" s="1"/>
  <c r="V76" i="9"/>
  <c r="D26" i="35"/>
  <c r="F26" i="35" s="1"/>
  <c r="I26" i="36"/>
  <c r="K26" i="36" s="1"/>
  <c r="U84" i="9"/>
  <c r="C28" i="35"/>
  <c r="E28" i="35" s="1"/>
  <c r="G28" i="35" s="1"/>
  <c r="H28" i="36"/>
  <c r="J28" i="36" s="1"/>
  <c r="L28" i="36" s="1"/>
  <c r="N28" i="36" s="1"/>
  <c r="M28" i="36" s="1"/>
  <c r="P28" i="36" s="1"/>
  <c r="I25" i="36"/>
  <c r="K25" i="36" s="1"/>
  <c r="V72" i="9"/>
  <c r="D25" i="35"/>
  <c r="F25" i="35" s="1"/>
  <c r="U40" i="9"/>
  <c r="C17" i="35"/>
  <c r="E17" i="35" s="1"/>
  <c r="G17" i="35" s="1"/>
  <c r="H17" i="36"/>
  <c r="J17" i="36" s="1"/>
  <c r="L17" i="36" s="1"/>
  <c r="N17" i="36" s="1"/>
  <c r="M17" i="36" s="1"/>
  <c r="P17" i="36" s="1"/>
  <c r="V36" i="9"/>
  <c r="I16" i="36"/>
  <c r="K16" i="36" s="1"/>
  <c r="D16" i="35"/>
  <c r="F16" i="35" s="1"/>
  <c r="V80" i="9"/>
  <c r="D27" i="35"/>
  <c r="F27" i="35" s="1"/>
  <c r="I27" i="36"/>
  <c r="K27" i="36" s="1"/>
  <c r="U56" i="9"/>
  <c r="H21" i="36"/>
  <c r="J21" i="36" s="1"/>
  <c r="L21" i="36" s="1"/>
  <c r="N21" i="36" s="1"/>
  <c r="M21" i="36" s="1"/>
  <c r="P21" i="36" s="1"/>
  <c r="C21" i="35"/>
  <c r="E21" i="35" s="1"/>
  <c r="G21" i="35" s="1"/>
  <c r="V24" i="9"/>
  <c r="D13" i="35"/>
  <c r="F13" i="35" s="1"/>
  <c r="I13" i="36"/>
  <c r="K13" i="36" s="1"/>
  <c r="U24" i="9"/>
  <c r="C13" i="35"/>
  <c r="E13" i="35" s="1"/>
  <c r="G13" i="35" s="1"/>
  <c r="H13" i="36"/>
  <c r="J13" i="36" s="1"/>
  <c r="L13" i="36" s="1"/>
  <c r="N13" i="36" s="1"/>
  <c r="M13" i="36" s="1"/>
  <c r="P13" i="36" s="1"/>
  <c r="H25" i="36"/>
  <c r="J25" i="36" s="1"/>
  <c r="L25" i="36" s="1"/>
  <c r="N25" i="36" s="1"/>
  <c r="M25" i="36" s="1"/>
  <c r="P25" i="36" s="1"/>
  <c r="U72" i="9"/>
  <c r="C25" i="35"/>
  <c r="E25" i="35" s="1"/>
  <c r="G25" i="35" s="1"/>
  <c r="I28" i="36"/>
  <c r="K28" i="36" s="1"/>
  <c r="V84" i="9"/>
  <c r="D28" i="35"/>
  <c r="F28" i="35" s="1"/>
  <c r="E26" i="36"/>
  <c r="E26" i="31"/>
  <c r="G26" i="36" s="1"/>
  <c r="E14" i="31"/>
  <c r="G14" i="36" s="1"/>
  <c r="E14" i="36"/>
  <c r="C22" i="36"/>
  <c r="C60" i="9"/>
  <c r="S60" i="9" s="1"/>
  <c r="S61" i="9" s="1"/>
  <c r="S62" i="9" s="1"/>
  <c r="S63" i="9" s="1"/>
  <c r="C24" i="35"/>
  <c r="E24" i="35" s="1"/>
  <c r="G24" i="35" s="1"/>
  <c r="H24" i="36"/>
  <c r="J24" i="36" s="1"/>
  <c r="L24" i="36" s="1"/>
  <c r="N24" i="36" s="1"/>
  <c r="M24" i="36" s="1"/>
  <c r="P24" i="36" s="1"/>
  <c r="U68" i="9"/>
  <c r="C15" i="35"/>
  <c r="E15" i="35" s="1"/>
  <c r="G15" i="35" s="1"/>
  <c r="U32" i="9"/>
  <c r="H15" i="36"/>
  <c r="J15" i="36" s="1"/>
  <c r="L15" i="36" s="1"/>
  <c r="N15" i="36" s="1"/>
  <c r="M15" i="36" s="1"/>
  <c r="P15" i="36" s="1"/>
  <c r="U36" i="9"/>
  <c r="H16" i="36"/>
  <c r="J16" i="36" s="1"/>
  <c r="L16" i="36" s="1"/>
  <c r="N16" i="36" s="1"/>
  <c r="M16" i="36" s="1"/>
  <c r="P16" i="36" s="1"/>
  <c r="C16" i="35"/>
  <c r="E16" i="35" s="1"/>
  <c r="G16" i="35" s="1"/>
  <c r="D11" i="36"/>
  <c r="V68" i="9"/>
  <c r="I24" i="36"/>
  <c r="K24" i="36" s="1"/>
  <c r="D24" i="35"/>
  <c r="F24" i="35" s="1"/>
  <c r="U64" i="9"/>
  <c r="C23" i="35"/>
  <c r="E23" i="35" s="1"/>
  <c r="G23" i="35" s="1"/>
  <c r="H23" i="36"/>
  <c r="J23" i="36" s="1"/>
  <c r="L23" i="36" s="1"/>
  <c r="N23" i="36" s="1"/>
  <c r="M23" i="36" s="1"/>
  <c r="P23" i="36" s="1"/>
  <c r="D16" i="9"/>
  <c r="T16" i="9" s="1"/>
  <c r="T17" i="9" s="1"/>
  <c r="T18" i="9" s="1"/>
  <c r="T19" i="9" s="1"/>
  <c r="V48" i="9"/>
  <c r="D19" i="35"/>
  <c r="F19" i="35" s="1"/>
  <c r="I19" i="36"/>
  <c r="K19" i="36" s="1"/>
  <c r="V32" i="9"/>
  <c r="I15" i="36"/>
  <c r="K15" i="36" s="1"/>
  <c r="D15" i="35"/>
  <c r="F15" i="35" s="1"/>
  <c r="V52" i="9"/>
  <c r="I20" i="36"/>
  <c r="K20" i="36" s="1"/>
  <c r="D20" i="35"/>
  <c r="F20" i="35" s="1"/>
  <c r="U48" i="9"/>
  <c r="H19" i="36"/>
  <c r="J19" i="36" s="1"/>
  <c r="L19" i="36" s="1"/>
  <c r="N19" i="36" s="1"/>
  <c r="M19" i="36" s="1"/>
  <c r="P19" i="36" s="1"/>
  <c r="C19" i="35"/>
  <c r="E19" i="35" s="1"/>
  <c r="G19" i="35" s="1"/>
  <c r="U28" i="9"/>
  <c r="H14" i="36"/>
  <c r="J14" i="36" s="1"/>
  <c r="L14" i="36" s="1"/>
  <c r="N14" i="36" s="1"/>
  <c r="M14" i="36" s="1"/>
  <c r="P14" i="36" s="1"/>
  <c r="C14" i="35"/>
  <c r="E14" i="35" s="1"/>
  <c r="G14" i="35" s="1"/>
  <c r="C26" i="36"/>
  <c r="C76" i="9"/>
  <c r="S76" i="9" s="1"/>
  <c r="S77" i="9" s="1"/>
  <c r="S78" i="9" s="1"/>
  <c r="S79" i="9" s="1"/>
  <c r="S9" i="9"/>
  <c r="S10" i="9" s="1"/>
  <c r="S11" i="9" s="1"/>
  <c r="C9" i="35" s="1"/>
  <c r="V64" i="9"/>
  <c r="D23" i="35"/>
  <c r="F23" i="35" s="1"/>
  <c r="I23" i="36"/>
  <c r="K23" i="36" s="1"/>
  <c r="V56" i="9"/>
  <c r="I21" i="36"/>
  <c r="K21" i="36" s="1"/>
  <c r="D21" i="35"/>
  <c r="F21" i="35" s="1"/>
  <c r="V44" i="9"/>
  <c r="D18" i="35"/>
  <c r="F18" i="35" s="1"/>
  <c r="I18" i="36"/>
  <c r="K18" i="36" s="1"/>
  <c r="U44" i="9"/>
  <c r="H18" i="36"/>
  <c r="J18" i="36" s="1"/>
  <c r="L18" i="36" s="1"/>
  <c r="N18" i="36" s="1"/>
  <c r="M18" i="36" s="1"/>
  <c r="P18" i="36" s="1"/>
  <c r="C18" i="35"/>
  <c r="E18" i="35" s="1"/>
  <c r="G18" i="35" s="1"/>
  <c r="V60" i="9"/>
  <c r="D22" i="35"/>
  <c r="F22" i="35" s="1"/>
  <c r="I22" i="36"/>
  <c r="K22" i="36" s="1"/>
  <c r="E22" i="36"/>
  <c r="E22" i="31"/>
  <c r="G22" i="36" s="1"/>
  <c r="N10" i="15"/>
  <c r="D10" i="31" s="1"/>
  <c r="K12" i="31" s="1"/>
  <c r="E13" i="37" s="1"/>
  <c r="V16" i="9"/>
  <c r="D11" i="35"/>
  <c r="F11" i="35" s="1"/>
  <c r="H10" i="36"/>
  <c r="J10" i="36" s="1"/>
  <c r="C10" i="35"/>
  <c r="E10" i="35" s="1"/>
  <c r="I10" i="36"/>
  <c r="K10" i="36" s="1"/>
  <c r="D10" i="35"/>
  <c r="F10" i="35" s="1"/>
  <c r="I11" i="31"/>
  <c r="C12" i="37" s="1"/>
  <c r="I11" i="36"/>
  <c r="K11" i="36" s="1"/>
  <c r="K9" i="31"/>
  <c r="E10" i="37" s="1"/>
  <c r="K11" i="31"/>
  <c r="E12" i="37" s="1"/>
  <c r="U16" i="9"/>
  <c r="H11" i="36"/>
  <c r="J11" i="36" s="1"/>
  <c r="L11" i="36" s="1"/>
  <c r="N11" i="36" s="1"/>
  <c r="M11" i="36" s="1"/>
  <c r="P11" i="36" s="1"/>
  <c r="C11" i="35"/>
  <c r="E11" i="35" s="1"/>
  <c r="G11" i="35" s="1"/>
  <c r="J11" i="31"/>
  <c r="D12" i="37" s="1"/>
  <c r="L12" i="31"/>
  <c r="F13" i="37" s="1"/>
  <c r="M9" i="31"/>
  <c r="G10" i="37" s="1"/>
  <c r="M13" i="31"/>
  <c r="G14" i="37" s="1"/>
  <c r="J10" i="31"/>
  <c r="D11" i="37" s="1"/>
  <c r="L13" i="31"/>
  <c r="F14" i="37" s="1"/>
  <c r="I12" i="31"/>
  <c r="C13" i="37" s="1"/>
  <c r="J9" i="31"/>
  <c r="D10" i="37" s="1"/>
  <c r="M10" i="31"/>
  <c r="G11" i="37" s="1"/>
  <c r="F9" i="36"/>
  <c r="L11" i="31"/>
  <c r="F12" i="37" s="1"/>
  <c r="K10" i="31"/>
  <c r="E11" i="37" s="1"/>
  <c r="L9" i="31"/>
  <c r="F10" i="37" s="1"/>
  <c r="M12" i="31"/>
  <c r="G13" i="37" s="1"/>
  <c r="E9" i="31"/>
  <c r="G9" i="36" s="1"/>
  <c r="I13" i="31"/>
  <c r="C14" i="37" s="1"/>
  <c r="K13" i="31"/>
  <c r="E14" i="37" s="1"/>
  <c r="L10" i="31"/>
  <c r="F11" i="37" s="1"/>
  <c r="I10" i="31"/>
  <c r="C11" i="37" s="1"/>
  <c r="J12" i="31"/>
  <c r="D13" i="37" s="1"/>
  <c r="J13" i="31"/>
  <c r="D14" i="37" s="1"/>
  <c r="I9" i="31"/>
  <c r="C10" i="37" s="1"/>
  <c r="M11" i="31"/>
  <c r="G12" i="37" s="1"/>
  <c r="V8" i="9"/>
  <c r="D9" i="35"/>
  <c r="C26" i="35" l="1"/>
  <c r="E26" i="35" s="1"/>
  <c r="G26" i="35" s="1"/>
  <c r="U76" i="9"/>
  <c r="H26" i="36"/>
  <c r="J26" i="36" s="1"/>
  <c r="L26" i="36" s="1"/>
  <c r="N26" i="36" s="1"/>
  <c r="M26" i="36" s="1"/>
  <c r="P26" i="36" s="1"/>
  <c r="U8" i="9"/>
  <c r="U60" i="9"/>
  <c r="C22" i="35"/>
  <c r="E22" i="35" s="1"/>
  <c r="G22" i="35" s="1"/>
  <c r="H22" i="36"/>
  <c r="J22" i="36" s="1"/>
  <c r="L22" i="36" s="1"/>
  <c r="N22" i="36" s="1"/>
  <c r="M22" i="36" s="1"/>
  <c r="P22" i="36" s="1"/>
  <c r="F10" i="36"/>
  <c r="E10" i="31"/>
  <c r="G10" i="36" s="1"/>
  <c r="B17" i="33" s="1"/>
  <c r="L10" i="36"/>
  <c r="N10" i="36" s="1"/>
  <c r="M10" i="36" s="1"/>
  <c r="P10"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<sst xmlns="http://schemas.openxmlformats.org/spreadsheetml/2006/main" count="782" uniqueCount="314">
  <si>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</si>
  <si>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</si>
  <si>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</si>
  <si>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</si>
  <si>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</si>
  <si>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</si>
  <si>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</si>
  <si>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</si>
  <si>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</si>
  <si>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</si>
  <si>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</si>
  <si>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</si>
  <si>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</si>
  <si>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</si>
  <si>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</si>
  <si>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</si>
  <si>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</si>
  <si>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</si>
  <si>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</si>
  <si>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</si>
  <si>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</si>
  <si>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</si>
  <si>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</si>
  <si>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</si>
  <si>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</si>
  <si>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</si>
  <si>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</si>
  <si>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</si>
  <si>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</si>
  <si>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</si>
  <si>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</si>
  <si>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</si>
  <si>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</si>
  <si>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</si>
  <si>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</si>
  <si>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</si>
  <si>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</si>
  <si>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</si>
  <si>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</si>
  <si>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</si>
  <si>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</si>
  <si>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</si>
  <si>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</si>
  <si>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</si>
  <si>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</si>
  <si>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</si>
  <si>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</si>
  <si>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</si>
  <si>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</si>
  <si>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</si>
  <si>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</si>
  <si>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</si>
  <si>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</si>
  <si>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</si>
  <si>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</si>
  <si>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</si>
  <si>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</si>
  <si>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</si>
  <si>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</si>
  <si>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</si>
  <si>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</si>
  <si>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</si>
  <si>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</si>
  <si>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</si>
  <si>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</si>
  <si>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</si>
  <si>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</si>
  <si>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</si>
  <si>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</si>
  <si>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</si>
  <si>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</si>
  <si>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</si>
  <si>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</si>
  <si>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</si>
  <si>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</si>
  <si>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</si>
  <si>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</si>
  <si>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</si>
  <si>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</si>
  <si>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</si>
  <si>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</si>
  <si>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</si>
  <si>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</si>
  <si>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</si>
  <si>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</si>
  <si>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</si>
  <si>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</si>
  <si>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</si>
  <si>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</si>
  <si>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</si>
  <si>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</si>
  <si>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</si>
  <si>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</si>
  <si>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</si>
  <si>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</si>
  <si>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</si>
  <si>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</si>
  <si>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</si>
  <si>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</si>
  <si>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</si>
  <si>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</si>
  <si>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</si>
  <si>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</si>
  <si>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</si>
  <si>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</si>
  <si>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</si>
  <si>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</si>
  <si>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</si>
  <si>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</si>
  <si>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</si>
  <si>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</si>
  <si>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</si>
  <si>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</si>
  <si>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</si>
  <si>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</si>
  <si>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</si>
  <si>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</si>
  <si>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</si>
  <si>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</si>
  <si>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</si>
  <si>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</si>
  <si>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</si>
  <si>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</si>
  <si>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</si>
  <si>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</si>
  <si>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</si>
  <si>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</si>
  <si>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</si>
  <si>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</si>
  <si>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</si>
  <si>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</si>
  <si>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</si>
  <si>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</si>
  <si>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</si>
  <si>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</si>
  <si>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</si>
  <si>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</si>
  <si>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</si>
  <si>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</si>
  <si>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</si>
  <si>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</si>
  <si>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</si>
  <si>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</si>
  <si>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</si>
  <si>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</si>
  <si>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</si>
  <si>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</si>
  <si>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</si>
  <si>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</si>
  <si>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</si>
  <si>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</si>
  <si>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</si>
  <si>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</si>
  <si>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</si>
  <si>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</si>
  <si>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</si>
  <si>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</si>
  <si>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</si>
  <si>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</si>
  <si>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</si>
  <si>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</si>
  <si>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</si>
  <si>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</si>
  <si>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</si>
  <si>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</si>
  <si>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</si>
  <si>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</si>
  <si>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</si>
  <si>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</si>
  <si>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</si>
  <si>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</si>
  <si>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</si>
  <si>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</si>
  <si>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</si>
  <si>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</si>
  <si>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</si>
  <si>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</si>
  <si>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</si>
  <si>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</si>
  <si>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</si>
  <si>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</si>
  <si>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</si>
  <si>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</si>
  <si>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</si>
  <si>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</si>
  <si>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</si>
  <si>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</si>
  <si>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</si>
  <si>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</si>
  <si>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</si>
  <si>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</si>
  <si>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</si>
  <si>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</si>
  <si>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</si>
  <si>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</si>
  <si>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</si>
  <si>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</si>
  <si>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</si>
  <si>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</si>
  <si>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</si>
  <si>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</si>
  <si>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</si>
  <si>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</si>
  <si>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</si>
  <si>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</si>
  <si>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</si>
  <si>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</si>
  <si>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</si>
  <si>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</si>
  <si>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</si>
  <si>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</si>
  <si>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</si>
  <si>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</si>
  <si>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</si>
  <si>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</si>
  <si>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</si>
  <si>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</si>
  <si>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</si>
  <si>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</si>
  <si>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</si>
  <si>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</si>
  <si>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</si>
  <si>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</si>
  <si>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</si>
  <si>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</si>
  <si>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</si>
  <si>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</si>
  <si>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</si>
  <si>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</si>
  <si>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</si>
  <si>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</si>
  <si>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</si>
  <si>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</si>
  <si>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</si>
  <si>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</si>
  <si>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</si>
  <si>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</si>
  <si>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</si>
  <si>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</si>
  <si>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</si>
  <si>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</si>
  <si>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</si>
  <si>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</si>
  <si>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</si>
  <si>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</si>
  <si>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</si>
  <si>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</si>
  <si>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</si>
  <si>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</si>
  <si>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</si>
  <si>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</si>
  <si>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</si>
  <si>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</si>
  <si>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</si>
  <si>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</si>
  <si>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</si>
  <si>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</si>
  <si>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</si>
  <si>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</si>
  <si>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</si>
  <si>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</si>
  <si>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</si>
  <si>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</si>
  <si>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</si>
  <si>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</si>
  <si>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</si>
  <si>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</si>
  <si>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</si>
  <si>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</si>
  <si>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</si>
  <si>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</si>
  <si>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</si>
  <si>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</si>
  <si>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</si>
  <si>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</si>
  <si>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</si>
  <si>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</si>
  <si>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</si>
  <si>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</si>
  <si>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</si>
  <si>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</si>
  <si>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</si>
  <si>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</si>
  <si>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</si>
  <si>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</si>
  <si>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CONTROL INTERNO DE GESTIÓN</t>
  </si>
  <si>
    <t xml:space="preserve">por incumplimiento del programa de auditorías y seguimientos, </t>
  </si>
  <si>
    <t>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t>
  </si>
  <si>
    <t xml:space="preserve">l por deficiencia en la evaluación y seguimiento de los componentes del sistema de CI, </t>
  </si>
  <si>
    <t>debido a incumplimiento de requisitos y la falta de continuidad del personal de apoyo de la OCI</t>
  </si>
  <si>
    <t xml:space="preserve">Los funcionarios de la OCIG, </t>
  </si>
  <si>
    <t xml:space="preserve">elaboran el Plan de Trabajo Anual de la OCIG que se presentará al comité de Coordinación de Control Interno, </t>
  </si>
  <si>
    <t xml:space="preserve"> con el  fin de tener un plan de acción claro y medible.</t>
  </si>
  <si>
    <t xml:space="preserve">Asesor de la OCIG, </t>
  </si>
  <si>
    <t>realiza seguimiento trimestral al cumplimiento del Plan de Trabajo Anual y del Programa de auditorías,</t>
  </si>
  <si>
    <t>con el fin de verificar el avance de la gestión de cada auditor.</t>
  </si>
  <si>
    <t xml:space="preserve">Auditor, </t>
  </si>
  <si>
    <t>realiza para cada auditoria programada,  el Plan de Auditorias (Evidencia Formato FRGCI-003 diligenciado), el cual plantea un cronograma claro de tiempos y actividades dentro de cada auditoria que permiten realizar seguimiento de su debida ejecución.</t>
  </si>
  <si>
    <t>Si se presentan incumplimientos o retrasos, se ajustara con los auditores el plan con cronograma de cumplimiento eficaz, si la situacion persiste se remitirá a Control Interno Disciplinario para análisis de la conducta.</t>
  </si>
  <si>
    <t xml:space="preserve">actualiza permanentemente el formato de seguimientos asignados en la vigencia (Evidencia FRGCI -007 diligenciado). </t>
  </si>
  <si>
    <t>Formato que permite tener un panorama claro de ejecución de seguimientos en toda la vigencia.</t>
  </si>
  <si>
    <t xml:space="preserve">Comité de control interno, </t>
  </si>
  <si>
    <t xml:space="preserve"> realiza aprobación del cronograma de trabajo de la OCI</t>
  </si>
  <si>
    <t>cada año.</t>
  </si>
  <si>
    <t xml:space="preserve">Funcionarios de la OCI, </t>
  </si>
  <si>
    <t xml:space="preserve">realizan informes de forma periódica, </t>
  </si>
  <si>
    <t>Asesor de OCIG,</t>
  </si>
  <si>
    <t xml:space="preserve">realiza rendición de informe general </t>
  </si>
  <si>
    <t>al comité coordinador de CI.</t>
  </si>
  <si>
    <t>con el fin de cumplimiento a la ley y para cumplimiento de seguimientos.</t>
  </si>
  <si>
    <t>Asesor de OCIG</t>
  </si>
  <si>
    <t>Medir y evaluar la eficiencia, eficacia y economía de los demás controles, asesorando a la alta dirección en la continuidad del proceso administrativo, la evaluación de los planes establecidos, recomendando mejoras en torno al sistema de control interno y en la gestión del riesgo, fomentando una cultura de control todo para el logro de las metas y objetivos institucionales.</t>
  </si>
  <si>
    <t>SEGUIMIENTO CTRL 1.
Se socializará al comité de coordinación de CI el plan de trabajo anual de OCIG, el día jueves 8 de junio 4:30pm la cual se llevará  a cabo en Sala de juntas de Gerencia.
También el personal de la OCIG tiene su propio plan de trabajo, con fechas establecidas.
Evidencia: formato FRGCI-012 denominado "plan anual de auditorías y seguimientos", acta de reunión, lista de asistencia, plan de trabajo del personal de CIG.
SEGUIMIENTO CTRL 2.
Respecto al plan de trabajo anual  el cual se compone de: 
INFORMES DE LEY: para el primer cuatrimestre del presente año se realizó el cargue de 7 informes de ley, los cuales se pueden evidenciar en la página institucional.
AUDITORIAS INTERNAS: para el primer cuatrimestre del presente año se realizó 3 seguimientos de auditorías, a finanzas, archivo y actividades de hospitalización, quirófanos y urgencias.	
SEGUIMIENTO A PLANES DE MEJORAMIENTO DE CONTRALORIA: para el primer cuatrimestre del presente año se realizó un seguimiento realizado el 8 de febrero del presente año. 
OTROS SEGUIMIENTOS: para el primer cuatrimestre del presente año se realizó 1 seguimiento a: MIPG, declaración de bienes y rentas y conflicto de intereses, Gestión Integral del Riesgo. Se lo puede evidenciar mediante correo enviado a planeación. 
AUDITORIAS ESPECIALES: surge una auditoria especial para el mes de mayo. La cual se plasma en el formato FRGCI-005 “INFORME AUDITORIA INTERNA” el cual tiene pasos específicos para ser realizada: planeación, reunión, ejecución, remisión informe final, plan de mejora.
SEGUIMIENTO CTRL 3.
Teniendo en cuenta el plan de auditorías, para el primer cuatrimestre a la fecha no se tienen programadas auditorias. 
SEGUIMIENTO CTRL 4.
En el momento el formato FRGCI-007 está desactualizado, está en proceso para modificar.</t>
  </si>
  <si>
    <t>SEGUIMIENTO CTRL 1.
Se socializará al comité de coordinación de CI el plan de trabajo anual de OCIG, el día jueves 8 de junio 4:30pm la cual se llevará  a cabo en Sala de juntas de Gerencia.
SEGUIMIENTO CTRL 2.
Para el primer cuatrimestre del presente año se realizó el cargue de 7 informes de ley, los cuales se pueden evidenciar en la página institucional.
SEGUIMIENTO CTRL 3.
El día jueves 8 de junio a se realizará rendición del informe general al comité de coordinación de 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</si>
</sst>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50" fillId="0" borderId="73" xfId="0" applyFont="1" applyBorder="1" applyAlignment="1" applyProtection="1">
      <alignment horizontal="center" vertical="top"/>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159159</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2" t="s">
        <v>183</v>
      </c>
      <c r="C2" s="343"/>
      <c r="D2" s="343"/>
      <c r="E2" s="343"/>
      <c r="F2" s="343"/>
      <c r="G2" s="343"/>
      <c r="H2" s="344"/>
    </row>
    <row r="3" spans="2:8" x14ac:dyDescent="0.25">
      <c r="B3" s="293"/>
      <c r="C3" s="294"/>
      <c r="D3" s="294"/>
      <c r="E3" s="294"/>
      <c r="F3" s="294"/>
      <c r="G3" s="294"/>
      <c r="H3" s="295"/>
    </row>
    <row r="4" spans="2:8" ht="63" customHeight="1" x14ac:dyDescent="0.25">
      <c r="B4" s="345" t="s">
        <v>193</v>
      </c>
      <c r="C4" s="346"/>
      <c r="D4" s="346"/>
      <c r="E4" s="346"/>
      <c r="F4" s="346"/>
      <c r="G4" s="346"/>
      <c r="H4" s="347"/>
    </row>
    <row r="5" spans="2:8" ht="63" customHeight="1" x14ac:dyDescent="0.25">
      <c r="B5" s="348"/>
      <c r="C5" s="349"/>
      <c r="D5" s="349"/>
      <c r="E5" s="349"/>
      <c r="F5" s="349"/>
      <c r="G5" s="349"/>
      <c r="H5" s="350"/>
    </row>
    <row r="6" spans="2:8" ht="16.5" x14ac:dyDescent="0.25">
      <c r="B6" s="351" t="s">
        <v>184</v>
      </c>
      <c r="C6" s="352"/>
      <c r="D6" s="352"/>
      <c r="E6" s="352"/>
      <c r="F6" s="352"/>
      <c r="G6" s="352"/>
      <c r="H6" s="353"/>
    </row>
    <row r="7" spans="2:8" ht="95.25" customHeight="1" x14ac:dyDescent="0.25">
      <c r="B7" s="354" t="s">
        <v>194</v>
      </c>
      <c r="C7" s="355"/>
      <c r="D7" s="355"/>
      <c r="E7" s="355"/>
      <c r="F7" s="355"/>
      <c r="G7" s="355"/>
      <c r="H7" s="356"/>
    </row>
    <row r="8" spans="2:8" ht="16.5" x14ac:dyDescent="0.25">
      <c r="B8" s="272"/>
      <c r="C8" s="273"/>
      <c r="D8" s="273"/>
      <c r="E8" s="273"/>
      <c r="F8" s="273"/>
      <c r="G8" s="273"/>
      <c r="H8" s="274"/>
    </row>
    <row r="9" spans="2:8" ht="20.45" customHeight="1" x14ac:dyDescent="0.25">
      <c r="B9" s="361" t="s">
        <v>211</v>
      </c>
      <c r="C9" s="362"/>
      <c r="D9" s="362"/>
      <c r="E9" s="362"/>
      <c r="F9" s="362"/>
      <c r="G9" s="362"/>
      <c r="H9" s="363"/>
    </row>
    <row r="10" spans="2:8" ht="16.5" x14ac:dyDescent="0.25">
      <c r="B10" s="278"/>
      <c r="C10" s="279"/>
      <c r="D10" s="279"/>
      <c r="E10" s="279"/>
      <c r="F10" s="279"/>
      <c r="G10" s="279"/>
      <c r="H10" s="280"/>
    </row>
    <row r="11" spans="2:8" ht="20.45" customHeight="1" x14ac:dyDescent="0.25">
      <c r="B11" s="364" t="s">
        <v>212</v>
      </c>
      <c r="C11" s="365"/>
      <c r="D11" s="365"/>
      <c r="E11" s="365"/>
      <c r="F11" s="365"/>
      <c r="G11" s="365"/>
      <c r="H11" s="366"/>
    </row>
    <row r="12" spans="2:8" s="317" customFormat="1" ht="20.45" customHeight="1" x14ac:dyDescent="0.25">
      <c r="B12" s="314"/>
      <c r="C12" s="315"/>
      <c r="D12" s="315"/>
      <c r="E12" s="315"/>
      <c r="F12" s="315"/>
      <c r="G12" s="315"/>
      <c r="H12" s="316"/>
    </row>
    <row r="13" spans="2:8" ht="20.45" customHeight="1" x14ac:dyDescent="0.25">
      <c r="B13" s="351" t="s">
        <v>209</v>
      </c>
      <c r="C13" s="367"/>
      <c r="D13" s="367"/>
      <c r="E13" s="367"/>
      <c r="F13" s="367"/>
      <c r="G13" s="367"/>
      <c r="H13" s="368"/>
    </row>
    <row r="14" spans="2:8" ht="9" customHeight="1" x14ac:dyDescent="0.25">
      <c r="B14" s="351"/>
      <c r="C14" s="367"/>
      <c r="D14" s="367"/>
      <c r="E14" s="367"/>
      <c r="F14" s="367"/>
      <c r="G14" s="367"/>
      <c r="H14" s="368"/>
    </row>
    <row r="15" spans="2:8" ht="16.5" x14ac:dyDescent="0.25">
      <c r="B15" s="351" t="s">
        <v>208</v>
      </c>
      <c r="C15" s="367"/>
      <c r="D15" s="367"/>
      <c r="E15" s="367"/>
      <c r="F15" s="367"/>
      <c r="G15" s="367"/>
      <c r="H15" s="368"/>
    </row>
    <row r="16" spans="2:8" ht="16.5" x14ac:dyDescent="0.25">
      <c r="B16" s="275"/>
      <c r="C16" s="276"/>
      <c r="D16" s="276"/>
      <c r="E16" s="276"/>
      <c r="F16" s="276"/>
      <c r="G16" s="276"/>
      <c r="H16" s="277"/>
    </row>
    <row r="17" spans="2:8" ht="18.600000000000001" customHeight="1" x14ac:dyDescent="0.25">
      <c r="B17" s="351" t="s">
        <v>210</v>
      </c>
      <c r="C17" s="367"/>
      <c r="D17" s="367"/>
      <c r="E17" s="367"/>
      <c r="F17" s="367"/>
      <c r="G17" s="367"/>
      <c r="H17" s="368"/>
    </row>
    <row r="18" spans="2:8" ht="18.600000000000001" customHeight="1" x14ac:dyDescent="0.25">
      <c r="B18" s="275"/>
      <c r="C18" s="276"/>
      <c r="D18" s="276"/>
      <c r="E18" s="276"/>
      <c r="F18" s="276"/>
      <c r="G18" s="276"/>
      <c r="H18" s="277"/>
    </row>
    <row r="19" spans="2:8" ht="18.600000000000001" customHeight="1" x14ac:dyDescent="0.25">
      <c r="B19" s="351" t="s">
        <v>213</v>
      </c>
      <c r="C19" s="367"/>
      <c r="D19" s="367"/>
      <c r="E19" s="367"/>
      <c r="F19" s="367"/>
      <c r="G19" s="367"/>
      <c r="H19" s="368"/>
    </row>
    <row r="20" spans="2:8" ht="18.600000000000001" customHeight="1" thickBot="1" x14ac:dyDescent="0.3">
      <c r="B20" s="214"/>
      <c r="C20" s="281"/>
      <c r="D20" s="281"/>
      <c r="E20" s="281"/>
      <c r="F20" s="281"/>
      <c r="G20" s="281"/>
      <c r="H20" s="282"/>
    </row>
    <row r="21" spans="2:8" ht="15.75" thickTop="1" x14ac:dyDescent="0.25">
      <c r="B21" s="296"/>
      <c r="C21" s="383" t="s">
        <v>185</v>
      </c>
      <c r="D21" s="358"/>
      <c r="E21" s="359" t="s">
        <v>186</v>
      </c>
      <c r="F21" s="360"/>
      <c r="G21" s="301"/>
      <c r="H21" s="297"/>
    </row>
    <row r="22" spans="2:8" ht="35.25" customHeight="1" x14ac:dyDescent="0.25">
      <c r="B22" s="296"/>
      <c r="C22" s="369" t="s">
        <v>187</v>
      </c>
      <c r="D22" s="370"/>
      <c r="E22" s="371" t="s">
        <v>188</v>
      </c>
      <c r="F22" s="372"/>
      <c r="G22" s="301"/>
      <c r="H22" s="297"/>
    </row>
    <row r="23" spans="2:8" ht="17.25" customHeight="1" x14ac:dyDescent="0.25">
      <c r="B23" s="296"/>
      <c r="C23" s="369" t="s">
        <v>222</v>
      </c>
      <c r="D23" s="370"/>
      <c r="E23" s="371" t="s">
        <v>189</v>
      </c>
      <c r="F23" s="372"/>
      <c r="G23" s="301"/>
      <c r="H23" s="297"/>
    </row>
    <row r="24" spans="2:8" ht="69.75" customHeight="1" x14ac:dyDescent="0.25">
      <c r="B24" s="296"/>
      <c r="C24" s="369" t="s">
        <v>207</v>
      </c>
      <c r="D24" s="370"/>
      <c r="E24" s="371" t="s">
        <v>236</v>
      </c>
      <c r="F24" s="372"/>
      <c r="G24" s="301"/>
      <c r="H24" s="297"/>
    </row>
    <row r="25" spans="2:8" ht="69.75" customHeight="1" x14ac:dyDescent="0.25">
      <c r="B25" s="296"/>
      <c r="C25" s="369" t="s">
        <v>237</v>
      </c>
      <c r="D25" s="370"/>
      <c r="E25" s="371" t="s">
        <v>238</v>
      </c>
      <c r="F25" s="372"/>
      <c r="G25" s="301"/>
      <c r="H25" s="297"/>
    </row>
    <row r="26" spans="2:8" ht="69.75" customHeight="1" x14ac:dyDescent="0.25">
      <c r="B26" s="296"/>
      <c r="C26" s="369" t="s">
        <v>224</v>
      </c>
      <c r="D26" s="370"/>
      <c r="E26" s="371" t="s">
        <v>190</v>
      </c>
      <c r="F26" s="372"/>
      <c r="G26" s="301"/>
      <c r="H26" s="297"/>
    </row>
    <row r="27" spans="2:8" ht="69.75" customHeight="1" x14ac:dyDescent="0.25">
      <c r="B27" s="296"/>
      <c r="C27" s="373" t="s">
        <v>78</v>
      </c>
      <c r="D27" s="374"/>
      <c r="E27" s="375" t="s">
        <v>235</v>
      </c>
      <c r="F27" s="376"/>
      <c r="G27" s="301"/>
      <c r="H27" s="297"/>
    </row>
    <row r="28" spans="2:8" ht="69.75" customHeight="1" x14ac:dyDescent="0.25">
      <c r="B28" s="296"/>
      <c r="C28" s="373" t="s">
        <v>225</v>
      </c>
      <c r="D28" s="374"/>
      <c r="E28" s="375" t="s">
        <v>226</v>
      </c>
      <c r="F28" s="376"/>
      <c r="G28" s="301"/>
      <c r="H28" s="297"/>
    </row>
    <row r="29" spans="2:8" ht="69.75" customHeight="1" x14ac:dyDescent="0.25">
      <c r="B29" s="296"/>
      <c r="C29" s="373" t="s">
        <v>227</v>
      </c>
      <c r="D29" s="374"/>
      <c r="E29" s="375" t="s">
        <v>228</v>
      </c>
      <c r="F29" s="376"/>
      <c r="G29" s="301"/>
      <c r="H29" s="297"/>
    </row>
    <row r="30" spans="2:8" ht="69.75" customHeight="1" x14ac:dyDescent="0.25">
      <c r="B30" s="296"/>
      <c r="C30" s="373" t="s">
        <v>50</v>
      </c>
      <c r="D30" s="374"/>
      <c r="E30" s="375" t="s">
        <v>229</v>
      </c>
      <c r="F30" s="376"/>
      <c r="G30" s="301"/>
      <c r="H30" s="297"/>
    </row>
    <row r="31" spans="2:8" ht="69.75" customHeight="1" x14ac:dyDescent="0.25">
      <c r="B31" s="296"/>
      <c r="C31" s="373" t="s">
        <v>230</v>
      </c>
      <c r="D31" s="374"/>
      <c r="E31" s="375" t="s">
        <v>231</v>
      </c>
      <c r="F31" s="376"/>
      <c r="G31" s="301"/>
      <c r="H31" s="297"/>
    </row>
    <row r="32" spans="2:8" ht="69.75" customHeight="1" x14ac:dyDescent="0.25">
      <c r="B32" s="296"/>
      <c r="C32" s="373" t="s">
        <v>232</v>
      </c>
      <c r="D32" s="374"/>
      <c r="E32" s="375" t="s">
        <v>233</v>
      </c>
      <c r="F32" s="376"/>
      <c r="G32" s="301"/>
      <c r="H32" s="297"/>
    </row>
    <row r="33" spans="2:8" ht="69.75" customHeight="1" x14ac:dyDescent="0.25">
      <c r="B33" s="296"/>
      <c r="C33" s="373" t="s">
        <v>167</v>
      </c>
      <c r="D33" s="374"/>
      <c r="E33" s="375" t="s">
        <v>234</v>
      </c>
      <c r="F33" s="376"/>
      <c r="G33" s="301"/>
      <c r="H33" s="297"/>
    </row>
    <row r="34" spans="2:8" x14ac:dyDescent="0.25">
      <c r="B34" s="296"/>
      <c r="C34" s="286"/>
      <c r="D34" s="286"/>
      <c r="E34" s="287"/>
      <c r="F34" s="287"/>
      <c r="G34" s="301"/>
      <c r="H34" s="297"/>
    </row>
    <row r="35" spans="2:8" ht="16.5" x14ac:dyDescent="0.25">
      <c r="B35" s="351" t="s">
        <v>239</v>
      </c>
      <c r="C35" s="367"/>
      <c r="D35" s="367"/>
      <c r="E35" s="367"/>
      <c r="F35" s="367"/>
      <c r="G35" s="367"/>
      <c r="H35" s="368"/>
    </row>
    <row r="36" spans="2:8" ht="14.45" customHeight="1" thickBot="1" x14ac:dyDescent="0.3">
      <c r="B36" s="302"/>
      <c r="C36" s="291"/>
      <c r="D36" s="291"/>
      <c r="E36" s="291"/>
      <c r="F36" s="291"/>
      <c r="G36" s="291"/>
      <c r="H36" s="303"/>
    </row>
    <row r="37" spans="2:8" ht="14.45" customHeight="1" thickTop="1" x14ac:dyDescent="0.25">
      <c r="B37" s="302"/>
      <c r="C37" s="383" t="s">
        <v>185</v>
      </c>
      <c r="D37" s="358"/>
      <c r="E37" s="359" t="s">
        <v>186</v>
      </c>
      <c r="F37" s="360"/>
      <c r="G37" s="291"/>
      <c r="H37" s="303"/>
    </row>
    <row r="38" spans="2:8" ht="90" customHeight="1" x14ac:dyDescent="0.25">
      <c r="B38" s="302"/>
      <c r="C38" s="373" t="s">
        <v>200</v>
      </c>
      <c r="D38" s="374"/>
      <c r="E38" s="375" t="s">
        <v>240</v>
      </c>
      <c r="F38" s="376"/>
      <c r="G38" s="291"/>
      <c r="H38" s="303"/>
    </row>
    <row r="39" spans="2:8" ht="53.45" customHeight="1" x14ac:dyDescent="0.25">
      <c r="B39" s="302"/>
      <c r="C39" s="373" t="s">
        <v>172</v>
      </c>
      <c r="D39" s="374"/>
      <c r="E39" s="375" t="s">
        <v>265</v>
      </c>
      <c r="F39" s="376"/>
      <c r="G39" s="291"/>
      <c r="H39" s="303"/>
    </row>
    <row r="40" spans="2:8" ht="54" customHeight="1" x14ac:dyDescent="0.25">
      <c r="B40" s="302"/>
      <c r="C40" s="373" t="s">
        <v>64</v>
      </c>
      <c r="D40" s="374"/>
      <c r="E40" s="375" t="s">
        <v>266</v>
      </c>
      <c r="F40" s="376"/>
      <c r="G40" s="291"/>
      <c r="H40" s="303"/>
    </row>
    <row r="41" spans="2:8" ht="32.450000000000003" customHeight="1" x14ac:dyDescent="0.25">
      <c r="B41" s="302"/>
      <c r="C41" s="373" t="s">
        <v>241</v>
      </c>
      <c r="D41" s="374"/>
      <c r="E41" s="375" t="s">
        <v>242</v>
      </c>
      <c r="F41" s="376"/>
      <c r="G41" s="291"/>
      <c r="H41" s="303"/>
    </row>
    <row r="42" spans="2:8" ht="16.5" x14ac:dyDescent="0.25">
      <c r="B42" s="302"/>
      <c r="C42" s="291"/>
      <c r="D42" s="291"/>
      <c r="E42" s="291"/>
      <c r="F42" s="291"/>
      <c r="G42" s="291"/>
      <c r="H42" s="303"/>
    </row>
    <row r="43" spans="2:8" ht="18.600000000000001" customHeight="1" x14ac:dyDescent="0.25">
      <c r="B43" s="391" t="s">
        <v>218</v>
      </c>
      <c r="C43" s="392"/>
      <c r="D43" s="392"/>
      <c r="E43" s="392"/>
      <c r="F43" s="392"/>
      <c r="G43" s="392"/>
      <c r="H43" s="393"/>
    </row>
    <row r="44" spans="2:8" ht="18.600000000000001" customHeight="1" x14ac:dyDescent="0.25">
      <c r="B44" s="288"/>
      <c r="C44" s="289"/>
      <c r="D44" s="289"/>
      <c r="E44" s="289"/>
      <c r="F44" s="289"/>
      <c r="G44" s="289"/>
      <c r="H44" s="290"/>
    </row>
    <row r="45" spans="2:8" ht="18.600000000000001" customHeight="1" x14ac:dyDescent="0.25">
      <c r="B45" s="351" t="s">
        <v>214</v>
      </c>
      <c r="C45" s="367"/>
      <c r="D45" s="367"/>
      <c r="E45" s="367"/>
      <c r="F45" s="367"/>
      <c r="G45" s="367"/>
      <c r="H45" s="368"/>
    </row>
    <row r="46" spans="2:8" ht="18.600000000000001" customHeight="1" thickBot="1" x14ac:dyDescent="0.3">
      <c r="B46" s="214"/>
      <c r="C46" s="281"/>
      <c r="D46" s="281"/>
      <c r="E46" s="281"/>
      <c r="F46" s="281"/>
      <c r="G46" s="281"/>
      <c r="H46" s="282"/>
    </row>
    <row r="47" spans="2:8" ht="18.600000000000001" customHeight="1" thickTop="1" x14ac:dyDescent="0.25">
      <c r="B47" s="214"/>
      <c r="C47" s="383" t="s">
        <v>185</v>
      </c>
      <c r="D47" s="358"/>
      <c r="E47" s="359" t="s">
        <v>186</v>
      </c>
      <c r="F47" s="360"/>
      <c r="G47" s="281"/>
      <c r="H47" s="282"/>
    </row>
    <row r="48" spans="2:8" ht="53.1" customHeight="1" x14ac:dyDescent="0.25">
      <c r="B48" s="214"/>
      <c r="C48" s="394" t="s">
        <v>175</v>
      </c>
      <c r="D48" s="378"/>
      <c r="E48" s="375" t="s">
        <v>191</v>
      </c>
      <c r="F48" s="376"/>
      <c r="G48" s="281"/>
      <c r="H48" s="282"/>
    </row>
    <row r="49" spans="2:8" ht="54" customHeight="1" x14ac:dyDescent="0.25">
      <c r="B49" s="214"/>
      <c r="C49" s="394" t="s">
        <v>90</v>
      </c>
      <c r="D49" s="378"/>
      <c r="E49" s="375" t="s">
        <v>243</v>
      </c>
      <c r="F49" s="376"/>
      <c r="G49" s="281"/>
      <c r="H49" s="282"/>
    </row>
    <row r="50" spans="2:8" ht="51.95" customHeight="1" x14ac:dyDescent="0.25">
      <c r="B50" s="214"/>
      <c r="C50" s="394" t="s">
        <v>91</v>
      </c>
      <c r="D50" s="378"/>
      <c r="E50" s="375" t="s">
        <v>245</v>
      </c>
      <c r="F50" s="376"/>
      <c r="G50" s="281"/>
      <c r="H50" s="282"/>
    </row>
    <row r="51" spans="2:8" ht="53.45" customHeight="1" x14ac:dyDescent="0.25">
      <c r="B51" s="214"/>
      <c r="C51" s="394" t="s">
        <v>114</v>
      </c>
      <c r="D51" s="378"/>
      <c r="E51" s="375" t="s">
        <v>245</v>
      </c>
      <c r="F51" s="376"/>
      <c r="G51" s="281"/>
      <c r="H51" s="282"/>
    </row>
    <row r="52" spans="2:8" ht="48.6" customHeight="1" x14ac:dyDescent="0.25">
      <c r="B52" s="214"/>
      <c r="C52" s="394" t="s">
        <v>92</v>
      </c>
      <c r="D52" s="378"/>
      <c r="E52" s="375" t="s">
        <v>246</v>
      </c>
      <c r="F52" s="376"/>
      <c r="G52" s="281"/>
      <c r="H52" s="282"/>
    </row>
    <row r="53" spans="2:8" ht="49.5" customHeight="1" x14ac:dyDescent="0.25">
      <c r="B53" s="214"/>
      <c r="C53" s="394" t="s">
        <v>93</v>
      </c>
      <c r="D53" s="378"/>
      <c r="E53" s="375" t="s">
        <v>244</v>
      </c>
      <c r="F53" s="376"/>
      <c r="G53" s="281"/>
      <c r="H53" s="282"/>
    </row>
    <row r="54" spans="2:8" ht="50.1" customHeight="1" x14ac:dyDescent="0.25">
      <c r="B54" s="214"/>
      <c r="C54" s="394" t="s">
        <v>109</v>
      </c>
      <c r="D54" s="378"/>
      <c r="E54" s="375" t="s">
        <v>249</v>
      </c>
      <c r="F54" s="376"/>
      <c r="G54" s="281"/>
      <c r="H54" s="282"/>
    </row>
    <row r="55" spans="2:8" ht="29.45" customHeight="1" x14ac:dyDescent="0.25">
      <c r="B55" s="214"/>
      <c r="C55" s="394" t="s">
        <v>113</v>
      </c>
      <c r="D55" s="378"/>
      <c r="E55" s="375" t="s">
        <v>247</v>
      </c>
      <c r="F55" s="376"/>
      <c r="G55" s="281"/>
      <c r="H55" s="282"/>
    </row>
    <row r="56" spans="2:8" ht="39.950000000000003" customHeight="1" x14ac:dyDescent="0.25">
      <c r="B56" s="214"/>
      <c r="C56" s="394" t="s">
        <v>117</v>
      </c>
      <c r="D56" s="378"/>
      <c r="E56" s="375" t="s">
        <v>248</v>
      </c>
      <c r="F56" s="376"/>
      <c r="G56" s="281"/>
      <c r="H56" s="282"/>
    </row>
    <row r="57" spans="2:8" ht="29.45" customHeight="1" x14ac:dyDescent="0.25">
      <c r="B57" s="214"/>
      <c r="C57" s="394" t="s">
        <v>10</v>
      </c>
      <c r="D57" s="378"/>
      <c r="E57" s="375" t="s">
        <v>203</v>
      </c>
      <c r="F57" s="376"/>
      <c r="G57" s="281"/>
      <c r="H57" s="282"/>
    </row>
    <row r="58" spans="2:8" ht="18.600000000000001" customHeight="1" x14ac:dyDescent="0.25">
      <c r="B58" s="214"/>
      <c r="C58" s="281"/>
      <c r="D58" s="281"/>
      <c r="E58" s="281"/>
      <c r="F58" s="281"/>
      <c r="G58" s="281"/>
      <c r="H58" s="282"/>
    </row>
    <row r="59" spans="2:8" ht="18.600000000000001" customHeight="1" x14ac:dyDescent="0.25">
      <c r="B59" s="384" t="s">
        <v>217</v>
      </c>
      <c r="C59" s="385"/>
      <c r="D59" s="385"/>
      <c r="E59" s="385"/>
      <c r="F59" s="385"/>
      <c r="G59" s="385"/>
      <c r="H59" s="386"/>
    </row>
    <row r="60" spans="2:8" ht="18.600000000000001" customHeight="1" x14ac:dyDescent="0.25">
      <c r="B60" s="214"/>
      <c r="C60" s="281"/>
      <c r="D60" s="281"/>
      <c r="E60" s="281"/>
      <c r="F60" s="281"/>
      <c r="G60" s="281"/>
      <c r="H60" s="282"/>
    </row>
    <row r="61" spans="2:8" ht="18.600000000000001" customHeight="1" x14ac:dyDescent="0.25">
      <c r="B61" s="387" t="s">
        <v>215</v>
      </c>
      <c r="C61" s="388"/>
      <c r="D61" s="388"/>
      <c r="E61" s="388"/>
      <c r="F61" s="388"/>
      <c r="G61" s="388"/>
      <c r="H61" s="389"/>
    </row>
    <row r="62" spans="2:8" ht="18.600000000000001" customHeight="1" x14ac:dyDescent="0.25">
      <c r="B62" s="275"/>
      <c r="C62" s="276"/>
      <c r="D62" s="276"/>
      <c r="E62" s="276"/>
      <c r="F62" s="276"/>
      <c r="G62" s="276"/>
      <c r="H62" s="277"/>
    </row>
    <row r="63" spans="2:8" ht="30" customHeight="1" x14ac:dyDescent="0.25">
      <c r="B63" s="351" t="s">
        <v>216</v>
      </c>
      <c r="C63" s="367"/>
      <c r="D63" s="367"/>
      <c r="E63" s="367"/>
      <c r="F63" s="367"/>
      <c r="G63" s="367"/>
      <c r="H63" s="368"/>
    </row>
    <row r="64" spans="2:8" ht="17.25" thickBot="1" x14ac:dyDescent="0.3">
      <c r="B64" s="214"/>
      <c r="C64" s="281"/>
      <c r="D64" s="281"/>
      <c r="E64" s="281"/>
      <c r="F64" s="281"/>
      <c r="G64" s="281"/>
      <c r="H64" s="282"/>
    </row>
    <row r="65" spans="2:8" ht="30" customHeight="1" thickTop="1" x14ac:dyDescent="0.25">
      <c r="B65" s="214"/>
      <c r="C65" s="383" t="s">
        <v>185</v>
      </c>
      <c r="D65" s="358"/>
      <c r="E65" s="359" t="s">
        <v>186</v>
      </c>
      <c r="F65" s="360"/>
      <c r="G65" s="281"/>
      <c r="H65" s="282"/>
    </row>
    <row r="66" spans="2:8" ht="30" customHeight="1" x14ac:dyDescent="0.25">
      <c r="B66" s="214"/>
      <c r="C66" s="394" t="s">
        <v>124</v>
      </c>
      <c r="D66" s="378"/>
      <c r="E66" s="375" t="s">
        <v>250</v>
      </c>
      <c r="F66" s="376"/>
      <c r="G66" s="281"/>
      <c r="H66" s="282"/>
    </row>
    <row r="67" spans="2:8" ht="44.45" customHeight="1" x14ac:dyDescent="0.25">
      <c r="B67" s="214"/>
      <c r="C67" s="394" t="s">
        <v>125</v>
      </c>
      <c r="D67" s="378"/>
      <c r="E67" s="375" t="s">
        <v>251</v>
      </c>
      <c r="F67" s="376"/>
      <c r="G67" s="281"/>
      <c r="H67" s="282"/>
    </row>
    <row r="68" spans="2:8" ht="51" customHeight="1" x14ac:dyDescent="0.25">
      <c r="B68" s="214"/>
      <c r="C68" s="394" t="s">
        <v>178</v>
      </c>
      <c r="D68" s="378"/>
      <c r="E68" s="375" t="s">
        <v>252</v>
      </c>
      <c r="F68" s="376"/>
      <c r="G68" s="281"/>
      <c r="H68" s="282"/>
    </row>
    <row r="69" spans="2:8" ht="76.5" customHeight="1" x14ac:dyDescent="0.25">
      <c r="B69" s="214"/>
      <c r="C69" s="394" t="s">
        <v>253</v>
      </c>
      <c r="D69" s="378"/>
      <c r="E69" s="375" t="s">
        <v>192</v>
      </c>
      <c r="F69" s="376"/>
      <c r="G69" s="281"/>
      <c r="H69" s="282"/>
    </row>
    <row r="70" spans="2:8" ht="30" customHeight="1" x14ac:dyDescent="0.25">
      <c r="B70" s="214"/>
      <c r="C70" s="394" t="s">
        <v>150</v>
      </c>
      <c r="D70" s="378"/>
      <c r="E70" s="375" t="s">
        <v>255</v>
      </c>
      <c r="F70" s="376"/>
      <c r="G70" s="281"/>
      <c r="H70" s="282"/>
    </row>
    <row r="71" spans="2:8" ht="30" customHeight="1" x14ac:dyDescent="0.25">
      <c r="B71" s="214"/>
      <c r="C71" s="394" t="s">
        <v>256</v>
      </c>
      <c r="D71" s="378"/>
      <c r="E71" s="375" t="s">
        <v>257</v>
      </c>
      <c r="F71" s="376"/>
      <c r="G71" s="281"/>
      <c r="H71" s="282"/>
    </row>
    <row r="72" spans="2:8" ht="30" customHeight="1" x14ac:dyDescent="0.25">
      <c r="B72" s="214"/>
      <c r="C72" s="394" t="s">
        <v>258</v>
      </c>
      <c r="D72" s="378"/>
      <c r="E72" s="375" t="s">
        <v>259</v>
      </c>
      <c r="F72" s="376"/>
      <c r="G72" s="281"/>
      <c r="H72" s="282"/>
    </row>
    <row r="73" spans="2:8" ht="53.45" customHeight="1" x14ac:dyDescent="0.25">
      <c r="B73" s="214"/>
      <c r="C73" s="394" t="s">
        <v>132</v>
      </c>
      <c r="D73" s="378"/>
      <c r="E73" s="375" t="s">
        <v>254</v>
      </c>
      <c r="F73" s="376"/>
      <c r="G73" s="281"/>
      <c r="H73" s="282"/>
    </row>
    <row r="74" spans="2:8" ht="30" customHeight="1" x14ac:dyDescent="0.25">
      <c r="B74" s="214"/>
      <c r="C74" s="281"/>
      <c r="D74" s="281"/>
      <c r="E74" s="281"/>
      <c r="F74" s="281"/>
      <c r="G74" s="281"/>
      <c r="H74" s="282"/>
    </row>
    <row r="75" spans="2:8" ht="18.600000000000001" customHeight="1" x14ac:dyDescent="0.25">
      <c r="B75" s="387" t="s">
        <v>219</v>
      </c>
      <c r="C75" s="388"/>
      <c r="D75" s="388"/>
      <c r="E75" s="388"/>
      <c r="F75" s="388"/>
      <c r="G75" s="388"/>
      <c r="H75" s="389"/>
    </row>
    <row r="76" spans="2:8" ht="18.600000000000001" customHeight="1" x14ac:dyDescent="0.25">
      <c r="B76" s="283"/>
      <c r="C76" s="284"/>
      <c r="D76" s="284"/>
      <c r="E76" s="284"/>
      <c r="F76" s="284"/>
      <c r="G76" s="284"/>
      <c r="H76" s="285"/>
    </row>
    <row r="77" spans="2:8" ht="18.600000000000001" customHeight="1" x14ac:dyDescent="0.25">
      <c r="B77" s="387" t="s">
        <v>220</v>
      </c>
      <c r="C77" s="388"/>
      <c r="D77" s="388"/>
      <c r="E77" s="388"/>
      <c r="F77" s="388"/>
      <c r="G77" s="388"/>
      <c r="H77" s="389"/>
    </row>
    <row r="78" spans="2:8" ht="18.600000000000001" customHeight="1" x14ac:dyDescent="0.25">
      <c r="B78" s="283"/>
      <c r="C78" s="284"/>
      <c r="D78" s="284"/>
      <c r="E78" s="284"/>
      <c r="F78" s="284"/>
      <c r="G78" s="284"/>
      <c r="H78" s="285"/>
    </row>
    <row r="79" spans="2:8" ht="18.600000000000001" customHeight="1" x14ac:dyDescent="0.25">
      <c r="B79" s="387" t="s">
        <v>221</v>
      </c>
      <c r="C79" s="388"/>
      <c r="D79" s="388"/>
      <c r="E79" s="388"/>
      <c r="F79" s="388"/>
      <c r="G79" s="388"/>
      <c r="H79" s="389"/>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57" t="s">
        <v>185</v>
      </c>
      <c r="D85" s="358"/>
      <c r="E85" s="359" t="s">
        <v>186</v>
      </c>
      <c r="F85" s="360"/>
      <c r="G85" s="301"/>
      <c r="H85" s="297"/>
    </row>
    <row r="86" spans="2:8" s="213" customFormat="1" x14ac:dyDescent="0.25">
      <c r="B86" s="312">
        <v>2</v>
      </c>
      <c r="C86" s="390" t="s">
        <v>187</v>
      </c>
      <c r="D86" s="370"/>
      <c r="E86" s="371" t="s">
        <v>188</v>
      </c>
      <c r="F86" s="372"/>
      <c r="G86" s="309"/>
      <c r="H86" s="216"/>
    </row>
    <row r="87" spans="2:8" s="213" customFormat="1" ht="17.25" customHeight="1" x14ac:dyDescent="0.25">
      <c r="B87" s="312">
        <v>2</v>
      </c>
      <c r="C87" s="390" t="s">
        <v>222</v>
      </c>
      <c r="D87" s="370"/>
      <c r="E87" s="371" t="s">
        <v>189</v>
      </c>
      <c r="F87" s="372"/>
      <c r="G87" s="309"/>
      <c r="H87" s="216"/>
    </row>
    <row r="88" spans="2:8" s="213" customFormat="1" ht="25.5" customHeight="1" x14ac:dyDescent="0.25">
      <c r="B88" s="312">
        <v>2</v>
      </c>
      <c r="C88" s="390" t="s">
        <v>207</v>
      </c>
      <c r="D88" s="370"/>
      <c r="E88" s="371" t="s">
        <v>236</v>
      </c>
      <c r="F88" s="372"/>
      <c r="G88" s="309"/>
      <c r="H88" s="216"/>
    </row>
    <row r="89" spans="2:8" s="213" customFormat="1" ht="25.5" customHeight="1" x14ac:dyDescent="0.25">
      <c r="B89" s="312">
        <v>2</v>
      </c>
      <c r="C89" s="390" t="s">
        <v>237</v>
      </c>
      <c r="D89" s="370"/>
      <c r="E89" s="371" t="s">
        <v>238</v>
      </c>
      <c r="F89" s="372"/>
      <c r="G89" s="309"/>
      <c r="H89" s="216"/>
    </row>
    <row r="90" spans="2:8" s="213" customFormat="1" ht="66.95" customHeight="1" x14ac:dyDescent="0.25">
      <c r="B90" s="312">
        <v>2</v>
      </c>
      <c r="C90" s="390" t="s">
        <v>224</v>
      </c>
      <c r="D90" s="370"/>
      <c r="E90" s="371" t="s">
        <v>190</v>
      </c>
      <c r="F90" s="372"/>
      <c r="G90" s="309"/>
      <c r="H90" s="216"/>
    </row>
    <row r="91" spans="2:8" s="213" customFormat="1" ht="67.5" customHeight="1" x14ac:dyDescent="0.25">
      <c r="B91" s="312">
        <v>2</v>
      </c>
      <c r="C91" s="378" t="s">
        <v>78</v>
      </c>
      <c r="D91" s="374"/>
      <c r="E91" s="375" t="s">
        <v>235</v>
      </c>
      <c r="F91" s="376"/>
      <c r="G91" s="309"/>
      <c r="H91" s="216"/>
    </row>
    <row r="92" spans="2:8" s="213" customFormat="1" ht="43.5" customHeight="1" x14ac:dyDescent="0.25">
      <c r="B92" s="312">
        <v>2</v>
      </c>
      <c r="C92" s="378" t="s">
        <v>225</v>
      </c>
      <c r="D92" s="374"/>
      <c r="E92" s="375" t="s">
        <v>226</v>
      </c>
      <c r="F92" s="376"/>
      <c r="G92" s="309"/>
      <c r="H92" s="216"/>
    </row>
    <row r="93" spans="2:8" s="213" customFormat="1" ht="35.1" customHeight="1" x14ac:dyDescent="0.25">
      <c r="B93" s="312">
        <v>2</v>
      </c>
      <c r="C93" s="378" t="s">
        <v>227</v>
      </c>
      <c r="D93" s="374"/>
      <c r="E93" s="375" t="s">
        <v>228</v>
      </c>
      <c r="F93" s="376"/>
      <c r="G93" s="309"/>
      <c r="H93" s="216"/>
    </row>
    <row r="94" spans="2:8" s="213" customFormat="1" ht="72.75" customHeight="1" x14ac:dyDescent="0.25">
      <c r="B94" s="312">
        <v>2</v>
      </c>
      <c r="C94" s="378" t="s">
        <v>50</v>
      </c>
      <c r="D94" s="374"/>
      <c r="E94" s="375" t="s">
        <v>260</v>
      </c>
      <c r="F94" s="376"/>
      <c r="G94" s="309"/>
      <c r="H94" s="216"/>
    </row>
    <row r="95" spans="2:8" s="213" customFormat="1" ht="93.95" customHeight="1" x14ac:dyDescent="0.25">
      <c r="B95" s="312">
        <v>2</v>
      </c>
      <c r="C95" s="378" t="s">
        <v>230</v>
      </c>
      <c r="D95" s="374"/>
      <c r="E95" s="375" t="s">
        <v>231</v>
      </c>
      <c r="F95" s="376"/>
      <c r="G95" s="309"/>
      <c r="H95" s="216"/>
    </row>
    <row r="96" spans="2:8" s="213" customFormat="1" ht="93.95" customHeight="1" x14ac:dyDescent="0.25">
      <c r="B96" s="312">
        <v>2</v>
      </c>
      <c r="C96" s="378" t="s">
        <v>232</v>
      </c>
      <c r="D96" s="374"/>
      <c r="E96" s="375" t="s">
        <v>233</v>
      </c>
      <c r="F96" s="376"/>
      <c r="G96" s="309"/>
      <c r="H96" s="216"/>
    </row>
    <row r="97" spans="2:8" s="213" customFormat="1" x14ac:dyDescent="0.25">
      <c r="B97" s="312">
        <v>2</v>
      </c>
      <c r="C97" s="378" t="s">
        <v>167</v>
      </c>
      <c r="D97" s="374"/>
      <c r="E97" s="375" t="s">
        <v>234</v>
      </c>
      <c r="F97" s="376"/>
      <c r="G97" s="309"/>
      <c r="H97" s="216"/>
    </row>
    <row r="98" spans="2:8" s="213" customFormat="1" ht="66.599999999999994" customHeight="1" x14ac:dyDescent="0.25">
      <c r="B98" s="312">
        <v>3</v>
      </c>
      <c r="C98" s="378" t="s">
        <v>200</v>
      </c>
      <c r="D98" s="374"/>
      <c r="E98" s="375" t="s">
        <v>240</v>
      </c>
      <c r="F98" s="376"/>
      <c r="G98" s="309"/>
      <c r="H98" s="216"/>
    </row>
    <row r="99" spans="2:8" s="213" customFormat="1" ht="66.599999999999994" customHeight="1" x14ac:dyDescent="0.25">
      <c r="B99" s="312">
        <v>3</v>
      </c>
      <c r="C99" s="378" t="s">
        <v>172</v>
      </c>
      <c r="D99" s="374"/>
      <c r="E99" s="375" t="s">
        <v>265</v>
      </c>
      <c r="F99" s="376"/>
      <c r="G99" s="309"/>
      <c r="H99" s="216"/>
    </row>
    <row r="100" spans="2:8" s="213" customFormat="1" ht="62.45" customHeight="1" x14ac:dyDescent="0.25">
      <c r="B100" s="312">
        <v>3</v>
      </c>
      <c r="C100" s="378" t="s">
        <v>64</v>
      </c>
      <c r="D100" s="374"/>
      <c r="E100" s="375" t="s">
        <v>266</v>
      </c>
      <c r="F100" s="376"/>
      <c r="G100" s="309"/>
      <c r="H100" s="216"/>
    </row>
    <row r="101" spans="2:8" s="213" customFormat="1" ht="38.450000000000003" customHeight="1" x14ac:dyDescent="0.25">
      <c r="B101" s="312">
        <v>3</v>
      </c>
      <c r="C101" s="378" t="s">
        <v>241</v>
      </c>
      <c r="D101" s="374"/>
      <c r="E101" s="375" t="s">
        <v>242</v>
      </c>
      <c r="F101" s="376"/>
      <c r="G101" s="309"/>
      <c r="H101" s="216"/>
    </row>
    <row r="102" spans="2:8" ht="59.25" customHeight="1" x14ac:dyDescent="0.25">
      <c r="B102" s="313">
        <v>5</v>
      </c>
      <c r="C102" s="377" t="s">
        <v>175</v>
      </c>
      <c r="D102" s="378"/>
      <c r="E102" s="375" t="s">
        <v>261</v>
      </c>
      <c r="F102" s="376"/>
      <c r="G102" s="301"/>
      <c r="H102" s="297"/>
    </row>
    <row r="103" spans="2:8" ht="59.25" customHeight="1" x14ac:dyDescent="0.25">
      <c r="B103" s="313">
        <v>5</v>
      </c>
      <c r="C103" s="377" t="s">
        <v>90</v>
      </c>
      <c r="D103" s="378"/>
      <c r="E103" s="375" t="s">
        <v>243</v>
      </c>
      <c r="F103" s="376"/>
      <c r="G103" s="301"/>
      <c r="H103" s="297"/>
    </row>
    <row r="104" spans="2:8" ht="59.25" customHeight="1" x14ac:dyDescent="0.25">
      <c r="B104" s="313">
        <v>5</v>
      </c>
      <c r="C104" s="377" t="s">
        <v>91</v>
      </c>
      <c r="D104" s="378"/>
      <c r="E104" s="375" t="s">
        <v>245</v>
      </c>
      <c r="F104" s="376"/>
      <c r="G104" s="301"/>
      <c r="H104" s="297"/>
    </row>
    <row r="105" spans="2:8" ht="59.25" customHeight="1" x14ac:dyDescent="0.25">
      <c r="B105" s="313">
        <v>5</v>
      </c>
      <c r="C105" s="377" t="s">
        <v>114</v>
      </c>
      <c r="D105" s="378"/>
      <c r="E105" s="375" t="s">
        <v>245</v>
      </c>
      <c r="F105" s="376"/>
      <c r="G105" s="301"/>
      <c r="H105" s="297"/>
    </row>
    <row r="106" spans="2:8" ht="47.45" customHeight="1" x14ac:dyDescent="0.25">
      <c r="B106" s="313">
        <v>5</v>
      </c>
      <c r="C106" s="377" t="s">
        <v>92</v>
      </c>
      <c r="D106" s="378"/>
      <c r="E106" s="375" t="s">
        <v>246</v>
      </c>
      <c r="F106" s="376"/>
      <c r="G106" s="301"/>
      <c r="H106" s="297"/>
    </row>
    <row r="107" spans="2:8" ht="45.6" customHeight="1" x14ac:dyDescent="0.25">
      <c r="B107" s="313">
        <v>5</v>
      </c>
      <c r="C107" s="377" t="s">
        <v>93</v>
      </c>
      <c r="D107" s="378"/>
      <c r="E107" s="375" t="s">
        <v>244</v>
      </c>
      <c r="F107" s="376"/>
      <c r="G107" s="301"/>
      <c r="H107" s="297"/>
    </row>
    <row r="108" spans="2:8" ht="32.450000000000003" customHeight="1" x14ac:dyDescent="0.25">
      <c r="B108" s="313">
        <v>5</v>
      </c>
      <c r="C108" s="377" t="s">
        <v>109</v>
      </c>
      <c r="D108" s="378"/>
      <c r="E108" s="375" t="s">
        <v>249</v>
      </c>
      <c r="F108" s="376"/>
      <c r="G108" s="301"/>
      <c r="H108" s="297"/>
    </row>
    <row r="109" spans="2:8" ht="33.6" customHeight="1" x14ac:dyDescent="0.25">
      <c r="B109" s="313">
        <v>5</v>
      </c>
      <c r="C109" s="377" t="s">
        <v>113</v>
      </c>
      <c r="D109" s="378"/>
      <c r="E109" s="375" t="s">
        <v>247</v>
      </c>
      <c r="F109" s="376"/>
      <c r="G109" s="301"/>
      <c r="H109" s="297"/>
    </row>
    <row r="110" spans="2:8" ht="33.6" customHeight="1" x14ac:dyDescent="0.25">
      <c r="B110" s="313">
        <v>5</v>
      </c>
      <c r="C110" s="377" t="s">
        <v>117</v>
      </c>
      <c r="D110" s="378"/>
      <c r="E110" s="375" t="s">
        <v>248</v>
      </c>
      <c r="F110" s="376"/>
      <c r="G110" s="301"/>
      <c r="H110" s="297"/>
    </row>
    <row r="111" spans="2:8" x14ac:dyDescent="0.25">
      <c r="B111" s="313">
        <v>5</v>
      </c>
      <c r="C111" s="377" t="s">
        <v>10</v>
      </c>
      <c r="D111" s="378"/>
      <c r="E111" s="375" t="s">
        <v>203</v>
      </c>
      <c r="F111" s="376"/>
      <c r="G111" s="301"/>
      <c r="H111" s="297"/>
    </row>
    <row r="112" spans="2:8" ht="24.95" customHeight="1" x14ac:dyDescent="0.25">
      <c r="B112" s="313">
        <v>8</v>
      </c>
      <c r="C112" s="377" t="s">
        <v>124</v>
      </c>
      <c r="D112" s="378"/>
      <c r="E112" s="375" t="s">
        <v>250</v>
      </c>
      <c r="F112" s="376"/>
      <c r="G112" s="301"/>
      <c r="H112" s="297"/>
    </row>
    <row r="113" spans="2:8" ht="46.5" customHeight="1" x14ac:dyDescent="0.25">
      <c r="B113" s="313">
        <v>8</v>
      </c>
      <c r="C113" s="377" t="s">
        <v>125</v>
      </c>
      <c r="D113" s="378"/>
      <c r="E113" s="375" t="s">
        <v>251</v>
      </c>
      <c r="F113" s="376"/>
      <c r="G113" s="301"/>
      <c r="H113" s="297"/>
    </row>
    <row r="114" spans="2:8" ht="46.5" customHeight="1" x14ac:dyDescent="0.25">
      <c r="B114" s="313">
        <v>8</v>
      </c>
      <c r="C114" s="377" t="s">
        <v>178</v>
      </c>
      <c r="D114" s="378"/>
      <c r="E114" s="375" t="s">
        <v>252</v>
      </c>
      <c r="F114" s="376"/>
      <c r="G114" s="301"/>
      <c r="H114" s="297"/>
    </row>
    <row r="115" spans="2:8" s="213" customFormat="1" ht="82.5" customHeight="1" x14ac:dyDescent="0.25">
      <c r="B115" s="312">
        <v>8</v>
      </c>
      <c r="C115" s="377" t="s">
        <v>253</v>
      </c>
      <c r="D115" s="378"/>
      <c r="E115" s="375" t="s">
        <v>192</v>
      </c>
      <c r="F115" s="376"/>
      <c r="G115" s="309"/>
      <c r="H115" s="216"/>
    </row>
    <row r="116" spans="2:8" s="213" customFormat="1" ht="33.950000000000003" customHeight="1" x14ac:dyDescent="0.25">
      <c r="B116" s="312">
        <v>8</v>
      </c>
      <c r="C116" s="377" t="s">
        <v>150</v>
      </c>
      <c r="D116" s="378"/>
      <c r="E116" s="375" t="s">
        <v>255</v>
      </c>
      <c r="F116" s="376"/>
      <c r="G116" s="309"/>
      <c r="H116" s="216"/>
    </row>
    <row r="117" spans="2:8" s="213" customFormat="1" ht="33.950000000000003" customHeight="1" x14ac:dyDescent="0.25">
      <c r="B117" s="312">
        <v>8</v>
      </c>
      <c r="C117" s="377" t="s">
        <v>256</v>
      </c>
      <c r="D117" s="378"/>
      <c r="E117" s="375" t="s">
        <v>257</v>
      </c>
      <c r="F117" s="376"/>
      <c r="G117" s="309"/>
      <c r="H117" s="216"/>
    </row>
    <row r="118" spans="2:8" s="213" customFormat="1" ht="33.950000000000003" customHeight="1" x14ac:dyDescent="0.25">
      <c r="B118" s="312">
        <v>8</v>
      </c>
      <c r="C118" s="377" t="s">
        <v>258</v>
      </c>
      <c r="D118" s="378"/>
      <c r="E118" s="375" t="s">
        <v>259</v>
      </c>
      <c r="F118" s="376"/>
      <c r="G118" s="309"/>
      <c r="H118" s="216"/>
    </row>
    <row r="119" spans="2:8" s="213" customFormat="1" ht="46.5" customHeight="1" x14ac:dyDescent="0.25">
      <c r="B119" s="312">
        <v>8</v>
      </c>
      <c r="C119" s="377" t="s">
        <v>132</v>
      </c>
      <c r="D119" s="378"/>
      <c r="E119" s="375" t="s">
        <v>254</v>
      </c>
      <c r="F119" s="376"/>
      <c r="G119" s="309"/>
      <c r="H119" s="216"/>
    </row>
    <row r="120" spans="2:8" ht="6.75" customHeight="1" thickBot="1" x14ac:dyDescent="0.3">
      <c r="B120" s="296"/>
      <c r="C120" s="379"/>
      <c r="D120" s="380"/>
      <c r="E120" s="381"/>
      <c r="F120" s="382"/>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95" t="s">
        <v>276</v>
      </c>
      <c r="C127" s="395"/>
    </row>
    <row r="128" spans="2:8" x14ac:dyDescent="0.25">
      <c r="B128" s="396">
        <v>44342</v>
      </c>
      <c r="C128" s="396"/>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54"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10"/>
      <c r="B2" s="455"/>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4"/>
      <c r="F4" s="145"/>
    </row>
    <row r="5" spans="1:11" ht="15.75" thickBot="1" x14ac:dyDescent="0.3">
      <c r="A5" s="27" t="s">
        <v>157</v>
      </c>
      <c r="B5" s="411" t="str">
        <f>+IF('2 CONTEXTO E IDENTIFICACIÓN'!$D$4="","",'2 CONTEXTO E IDENTIFICACIÓN'!$D$4)</f>
        <v>CONTROL INTERNO DE GESTIÓN</v>
      </c>
      <c r="C5" s="412"/>
      <c r="D5" s="412"/>
    </row>
    <row r="6" spans="1:11" ht="15.75" thickBot="1" x14ac:dyDescent="0.3">
      <c r="A6" s="484" t="s">
        <v>46</v>
      </c>
      <c r="B6" s="485"/>
      <c r="C6" s="485"/>
      <c r="D6" s="485"/>
      <c r="E6" s="485"/>
      <c r="F6" s="485"/>
      <c r="G6" s="485"/>
      <c r="H6" s="485"/>
      <c r="I6" s="485"/>
      <c r="J6" s="485"/>
      <c r="K6" s="486"/>
    </row>
    <row r="7" spans="1:11" ht="6" customHeight="1" thickBot="1" x14ac:dyDescent="0.3">
      <c r="A7" s="484"/>
      <c r="B7" s="485"/>
      <c r="C7" s="485"/>
      <c r="D7" s="485"/>
      <c r="E7" s="485"/>
      <c r="F7" s="485"/>
      <c r="G7" s="485"/>
      <c r="H7" s="485"/>
      <c r="I7" s="485"/>
      <c r="J7" s="485"/>
      <c r="K7" s="486"/>
    </row>
    <row r="8" spans="1:11" ht="34.5" customHeight="1" x14ac:dyDescent="0.25">
      <c r="A8" s="487" t="s">
        <v>47</v>
      </c>
      <c r="B8" s="488"/>
      <c r="C8" s="488"/>
      <c r="D8" s="488"/>
      <c r="E8" s="488"/>
      <c r="F8" s="488"/>
      <c r="G8" s="488"/>
      <c r="H8" s="488"/>
      <c r="I8" s="488"/>
      <c r="J8" s="488"/>
      <c r="K8" s="489"/>
    </row>
    <row r="9" spans="1:11" ht="18.75" customHeight="1" x14ac:dyDescent="0.25">
      <c r="A9" s="493" t="s">
        <v>24</v>
      </c>
      <c r="B9" s="494"/>
      <c r="C9" s="494"/>
      <c r="D9" s="494"/>
      <c r="E9" s="494"/>
      <c r="F9" s="494"/>
      <c r="G9" s="494"/>
      <c r="H9" s="494"/>
      <c r="I9" s="494"/>
      <c r="J9" s="494"/>
      <c r="K9" s="495"/>
    </row>
    <row r="10" spans="1:11" ht="34.5" customHeight="1" x14ac:dyDescent="0.25">
      <c r="A10" s="490" t="s">
        <v>25</v>
      </c>
      <c r="B10" s="491"/>
      <c r="C10" s="491"/>
      <c r="D10" s="491"/>
      <c r="E10" s="491"/>
      <c r="F10" s="491"/>
      <c r="G10" s="491"/>
      <c r="H10" s="491"/>
      <c r="I10" s="491"/>
      <c r="J10" s="491"/>
      <c r="K10" s="492"/>
    </row>
    <row r="11" spans="1:11" ht="50.25" customHeight="1" thickBot="1" x14ac:dyDescent="0.3">
      <c r="A11" s="481" t="s">
        <v>119</v>
      </c>
      <c r="B11" s="482"/>
      <c r="C11" s="482"/>
      <c r="D11" s="482"/>
      <c r="E11" s="482"/>
      <c r="F11" s="482"/>
      <c r="G11" s="482"/>
      <c r="H11" s="482"/>
      <c r="I11" s="482"/>
      <c r="J11" s="482"/>
      <c r="K11" s="483"/>
    </row>
    <row r="12" spans="1:11" x14ac:dyDescent="0.25">
      <c r="A12" s="146"/>
      <c r="B12" s="146"/>
      <c r="C12" s="146"/>
      <c r="D12" s="146"/>
      <c r="E12" s="146"/>
      <c r="F12" s="146"/>
      <c r="G12" s="146"/>
      <c r="H12" s="146"/>
      <c r="I12" s="146"/>
      <c r="J12" s="146"/>
      <c r="K12" s="146"/>
    </row>
    <row r="13" spans="1:11" s="148" customFormat="1" ht="38.25" x14ac:dyDescent="0.25">
      <c r="A13" s="147"/>
      <c r="B13" s="478" t="s">
        <v>31</v>
      </c>
      <c r="C13" s="479"/>
      <c r="D13" s="480" t="s">
        <v>32</v>
      </c>
      <c r="E13" s="480"/>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2</v>
      </c>
      <c r="C16" s="151">
        <f t="shared" si="0"/>
        <v>1</v>
      </c>
      <c r="D16" s="150">
        <f>+COUNTIF('8 MAPA RIESGOS'!$L$9:$L$28,G16)</f>
        <v>2</v>
      </c>
      <c r="E16" s="151">
        <f t="shared" si="1"/>
        <v>1</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2</v>
      </c>
      <c r="C18" s="151">
        <f t="shared" si="0"/>
        <v>1</v>
      </c>
      <c r="D18" s="150">
        <f>+SUM(D14:D17)</f>
        <v>2</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7">
        <f>+'2 CONTEXTO E IDENTIFICACIÓN'!D1</f>
        <v>0</v>
      </c>
    </row>
    <row r="2" spans="1:4" ht="36.75" customHeight="1" x14ac:dyDescent="0.25">
      <c r="A2" s="496"/>
      <c r="B2" s="410"/>
      <c r="C2" s="50" t="str">
        <f>+'2 CONTEXTO E IDENTIFICACIÓN'!C2</f>
        <v>VERSIÓN:</v>
      </c>
      <c r="D2" s="167">
        <f>+'2 CONTEXTO E IDENTIFICACIÓN'!D2</f>
        <v>0</v>
      </c>
    </row>
    <row r="3" spans="1:4" s="235" customFormat="1" x14ac:dyDescent="0.25">
      <c r="A3" s="322" t="s">
        <v>12</v>
      </c>
      <c r="B3" s="498" t="s">
        <v>48</v>
      </c>
      <c r="C3" s="498"/>
      <c r="D3" s="498"/>
    </row>
    <row r="4" spans="1:4" ht="69.75" customHeight="1" x14ac:dyDescent="0.25">
      <c r="A4" s="323"/>
      <c r="B4" s="499"/>
      <c r="C4" s="499"/>
      <c r="D4" s="499"/>
    </row>
    <row r="5" spans="1:4" s="236" customFormat="1" ht="91.5" customHeight="1" x14ac:dyDescent="0.25">
      <c r="A5" s="323"/>
      <c r="B5" s="499"/>
      <c r="C5" s="499"/>
      <c r="D5" s="499"/>
    </row>
    <row r="6" spans="1:4" x14ac:dyDescent="0.25">
      <c r="A6" s="324"/>
      <c r="B6" s="497"/>
      <c r="C6" s="497"/>
      <c r="D6" s="497"/>
    </row>
    <row r="7" spans="1:4" x14ac:dyDescent="0.25">
      <c r="A7" s="324"/>
      <c r="B7" s="497"/>
      <c r="C7" s="497"/>
      <c r="D7" s="497"/>
    </row>
    <row r="8" spans="1:4" x14ac:dyDescent="0.25">
      <c r="A8" s="324"/>
      <c r="B8" s="500"/>
      <c r="C8" s="500"/>
      <c r="D8" s="500"/>
    </row>
    <row r="9" spans="1:4" x14ac:dyDescent="0.25">
      <c r="A9" s="324"/>
      <c r="B9" s="497"/>
      <c r="C9" s="497"/>
      <c r="D9" s="497"/>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zoomScale="78" zoomScaleNormal="78" workbookViewId="0">
      <pane xSplit="2" topLeftCell="C1" activePane="topRight" state="frozen"/>
      <selection pane="topRight" activeCell="E5" sqref="E5"/>
    </sheetView>
  </sheetViews>
  <sheetFormatPr baseColWidth="10" defaultColWidth="11.42578125" defaultRowHeight="14.25" x14ac:dyDescent="0.25"/>
  <cols>
    <col min="1" max="1" width="21.42578125" style="10" customWidth="1"/>
    <col min="2" max="2" width="33.140625" style="10" customWidth="1"/>
    <col min="3" max="3" width="33.85546875" style="10" customWidth="1"/>
    <col min="4" max="4" width="50.140625" style="10" customWidth="1"/>
    <col min="5" max="5" width="58.5703125"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400"/>
      <c r="B1" s="399" t="s">
        <v>11</v>
      </c>
      <c r="C1" s="257" t="s">
        <v>133</v>
      </c>
      <c r="D1" s="257"/>
      <c r="G1" s="182"/>
      <c r="H1" s="182"/>
      <c r="I1" s="182"/>
    </row>
    <row r="2" spans="1:9" s="9" customFormat="1" ht="37.5" customHeight="1" x14ac:dyDescent="0.2">
      <c r="A2" s="400"/>
      <c r="B2" s="399"/>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398" t="s">
        <v>285</v>
      </c>
      <c r="E4" s="398"/>
      <c r="F4" s="168" t="s">
        <v>207</v>
      </c>
      <c r="G4" s="165">
        <v>44866</v>
      </c>
    </row>
    <row r="5" spans="1:9" ht="75" customHeight="1" x14ac:dyDescent="0.25">
      <c r="A5" s="19" t="s">
        <v>158</v>
      </c>
      <c r="B5" s="401" t="s">
        <v>311</v>
      </c>
      <c r="C5" s="401"/>
      <c r="D5" s="166" t="s">
        <v>206</v>
      </c>
      <c r="E5" s="165"/>
      <c r="F5" s="161" t="s">
        <v>111</v>
      </c>
      <c r="G5" s="165"/>
    </row>
    <row r="6" spans="1:9" ht="15" x14ac:dyDescent="0.25">
      <c r="A6" s="248"/>
      <c r="B6" s="250"/>
      <c r="C6" s="250"/>
      <c r="D6" s="251"/>
      <c r="E6" s="252"/>
      <c r="F6" s="249"/>
      <c r="G6" s="252"/>
    </row>
    <row r="7" spans="1:9" ht="21" customHeight="1" x14ac:dyDescent="0.25">
      <c r="A7" s="397" t="s">
        <v>223</v>
      </c>
      <c r="B7" s="397" t="s">
        <v>78</v>
      </c>
      <c r="C7" s="397" t="s">
        <v>139</v>
      </c>
      <c r="D7" s="397" t="s">
        <v>138</v>
      </c>
      <c r="E7" s="397" t="s">
        <v>50</v>
      </c>
      <c r="F7" s="397" t="s">
        <v>51</v>
      </c>
      <c r="G7" s="397"/>
    </row>
    <row r="8" spans="1:9" ht="42" customHeight="1" x14ac:dyDescent="0.25">
      <c r="A8" s="397"/>
      <c r="B8" s="397"/>
      <c r="C8" s="397"/>
      <c r="D8" s="397"/>
      <c r="E8" s="397"/>
      <c r="F8" s="161" t="s">
        <v>8</v>
      </c>
      <c r="G8" s="161" t="s">
        <v>168</v>
      </c>
      <c r="H8" s="161" t="s">
        <v>169</v>
      </c>
      <c r="I8" s="161" t="s">
        <v>167</v>
      </c>
    </row>
    <row r="9" spans="1:9" s="11" customFormat="1" ht="148.5" customHeight="1" x14ac:dyDescent="0.25">
      <c r="A9" s="2" t="s">
        <v>13</v>
      </c>
      <c r="B9" s="2" t="s">
        <v>141</v>
      </c>
      <c r="C9" s="2" t="s">
        <v>286</v>
      </c>
      <c r="D9" s="2" t="s">
        <v>287</v>
      </c>
      <c r="E9" s="167" t="str">
        <f>+CONCATENATE(B9," ",C9," ",D9)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F9" s="3" t="s">
        <v>160</v>
      </c>
      <c r="G9" s="3"/>
      <c r="H9" s="183" t="str">
        <f>+IF(F9='11 FORMULAS'!$B$4,'11 FORMULAS'!$C$4,IF(F9='11 FORMULAS'!$B$6,'11 FORMULAS'!$C$6,IF(F9='11 FORMULAS'!$B$8,'11 FORMULAS'!$C$8,IF(F9='11 FORMULAS'!$B$10,'11 FORMULAS'!$C$10,""))))</f>
        <v>Procesos</v>
      </c>
      <c r="I9" s="183" t="str">
        <f>+G9&amp;H9</f>
        <v>Procesos</v>
      </c>
    </row>
    <row r="10" spans="1:9" s="11" customFormat="1" ht="61.5" customHeight="1" x14ac:dyDescent="0.25">
      <c r="A10" s="2" t="s">
        <v>14</v>
      </c>
      <c r="B10" s="2" t="s">
        <v>141</v>
      </c>
      <c r="C10" s="2" t="s">
        <v>288</v>
      </c>
      <c r="D10" s="2" t="s">
        <v>289</v>
      </c>
      <c r="E10" s="167" t="str">
        <f t="shared" ref="E10:E28" si="0">+CONCATENATE(B10," ",C10," ",D10)</f>
        <v>Posibilidad de pérdida Reputacional l por deficiencia en la evaluación y seguimiento de los componentes del sistema de CI,  debido a incumplimiento de requisitos y la falta de continuidad del personal de apoyo de la OCI</v>
      </c>
      <c r="F10" s="3" t="s">
        <v>160</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15</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82" zoomScaleNormal="55" zoomScaleSheetLayoutView="82" workbookViewId="0">
      <pane ySplit="8" topLeftCell="A9" activePane="bottomLeft" state="frozen"/>
      <selection pane="bottomLeft" activeCell="K9" sqref="K9"/>
    </sheetView>
  </sheetViews>
  <sheetFormatPr baseColWidth="10" defaultColWidth="14.28515625" defaultRowHeight="14.25" x14ac:dyDescent="0.25"/>
  <cols>
    <col min="1" max="1" width="15.42578125" style="10" customWidth="1"/>
    <col min="2" max="2" width="58.8554687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9"/>
      <c r="B2" s="410"/>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1" t="str">
        <f>+IF('2 CONTEXTO E IDENTIFICACIÓN'!$B$4="","",'2 CONTEXTO E IDENTIFICACIÓN'!$B$4)</f>
        <v>HOSPITAL UNIVERSITARIO DEPARTAMENTAL DE NARIÑO</v>
      </c>
      <c r="C4" s="411"/>
      <c r="D4" s="411"/>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1" t="str">
        <f>+IF('2 CONTEXTO E IDENTIFICACIÓN'!$D$4="","",'2 CONTEXTO E IDENTIFICACIÓN'!$D$4)</f>
        <v>CONTROL INTERNO DE GESTIÓN</v>
      </c>
      <c r="C5" s="412"/>
      <c r="D5" s="412"/>
      <c r="E5" s="23"/>
      <c r="F5" s="23"/>
      <c r="R5" s="190"/>
      <c r="S5" s="190"/>
    </row>
    <row r="6" spans="1:25" s="9" customFormat="1" ht="15.75" thickBot="1" x14ac:dyDescent="0.25">
      <c r="A6" s="263"/>
      <c r="B6" s="264"/>
      <c r="C6" s="247"/>
      <c r="D6" s="247"/>
      <c r="E6" s="23"/>
      <c r="F6" s="23"/>
      <c r="G6" s="413" t="s">
        <v>76</v>
      </c>
      <c r="H6" s="414"/>
      <c r="I6" s="414"/>
      <c r="J6" s="414"/>
      <c r="K6" s="414"/>
      <c r="L6" s="414"/>
      <c r="M6" s="414"/>
      <c r="N6" s="415"/>
      <c r="R6" s="190"/>
      <c r="S6" s="190"/>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142.5" x14ac:dyDescent="0.25">
      <c r="A9" s="31" t="str">
        <f>'2 CONTEXTO E IDENTIFICACIÓN'!A9</f>
        <v>R1</v>
      </c>
      <c r="B9" s="217"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9" s="218">
        <v>2</v>
      </c>
      <c r="D9" s="191" t="str">
        <f t="shared" ref="D9:D28" si="0">+IF(C9="","",IF(C9&lt;=$S$9,$Q$9,IF(C9&lt;=$S$10,$Q$10,IF(C9&lt;=$S$11,$Q$11,IF(C9&lt;=$S$12,$Q$12,IF(C9&gt;=$R$13,$Q$13,""))))))</f>
        <v>La actividad que conlleva el riesgo se ejecuta como máximos 2 veces por año</v>
      </c>
      <c r="E9" s="192">
        <f t="shared" ref="E9:E28" si="1">+IF(D9="","",IF(D9=$Q$9,$T$9,IF(D9=$Q$10,$T$10,IF(D9=$Q$11,$T$11,IF(D9=$Q$12,$T$12,IF(D9=$Q$13,$T$13))))))</f>
        <v>0.2</v>
      </c>
      <c r="F9" s="32" t="str">
        <f t="shared" ref="F9:F28" si="2">+IF(D9="","",IF(D9=$Q$9,$P$9,IF(D9=$Q$10,$P$10,IF(D9=$Q$11,$P$11,IF(D9=$Q$12,$P$12,IF(D9=$Q$13,$P$13))))))</f>
        <v>Muy Baja</v>
      </c>
      <c r="G9" s="202"/>
      <c r="H9" s="194" t="str">
        <f>+IF(G9="","",IF(G9="N/A","",IF(OR(G9=$X$9,G9=$Y$9),$W$9,IF(OR(G9=$X$10,G9=$Y$10),$W$10,IF(OR(G9=$X$11,G9=$Y$11),$W$11,IF(OR(G9=$X$12,G9=$Y$12),$W$12,IF(OR(G9=$X$13,G9=$Y$13),$W$13)))))))</f>
        <v/>
      </c>
      <c r="I9" s="200" t="str">
        <f t="shared" ref="I9:I28" si="3">+IF(G9="","",IF(G9="N/A","",IF(OR(G9=$X$9,G9=$Y$9),$V$9,IF(OR(G9=$X$10,G9=$Y$10),$V$10,IF(OR(G9=$X$11,G9=$Y$11),$V$11,IF(OR(G9=$X$12,G9=$Y$12),$V$12,IF(OR(G9=$X$13,G9=$Y$13),$V$13)))))))</f>
        <v/>
      </c>
      <c r="J9" s="202" t="s">
        <v>70</v>
      </c>
      <c r="K9" s="194">
        <f t="shared" ref="K9:K28" si="4">+IF(J9="","",IF(J9="N/A","",IF(OR(J9=$X$9,J9=$Y$9),$W$9,IF(OR(J9=$X$10,J9=$Y$10),$W$10,IF(OR(J9=$X$11,J9=$Y$11),$W$11,IF(OR(J9=$X$12,J9=$Y$12),$W$12,IF(OR(J9=$X$13,J9=$Y$13),$W$13)))))))</f>
        <v>0.6</v>
      </c>
      <c r="L9" s="200" t="str">
        <f t="shared" ref="L9:L28" si="5">+IF(J9="","",IF(J9="N/A","",IF(OR(J9=$X$9,J9=$Y$9),$V$9,IF(OR(J9=$X$10,J9=$Y$10),$V$10,IF(OR(J9=$X$11,J9=$Y$11),$V$11,IF(OR(J9=$X$12,J9=$Y$12),$V$12,IF(OR(J9=$X$13,J9=$Y$13),$V$13)))))))</f>
        <v>Moderado</v>
      </c>
      <c r="M9" s="226">
        <f>+IF(H9="",K9,IF(K9="",H9,IF(H9&gt;K9,H9,K9)))</f>
        <v>0.6</v>
      </c>
      <c r="N9" s="227" t="str">
        <f>+IF(M9="","",IF(M9=$W$9,$V$9,IF(M9=$W$10,$V$10,IF(M9=$W$11,$V$11,IF(M9=$W$12,$V$12,IF(M9=$W$13,$V$13))))))</f>
        <v>Moderado</v>
      </c>
      <c r="P9" s="33" t="s">
        <v>55</v>
      </c>
      <c r="Q9" s="34" t="s">
        <v>56</v>
      </c>
      <c r="R9" s="188">
        <v>0</v>
      </c>
      <c r="S9" s="188">
        <v>2</v>
      </c>
      <c r="T9" s="35">
        <v>0.2</v>
      </c>
      <c r="V9" s="33" t="s">
        <v>65</v>
      </c>
      <c r="W9" s="36">
        <v>0.2</v>
      </c>
      <c r="X9" s="34" t="s">
        <v>83</v>
      </c>
      <c r="Y9" s="37" t="s">
        <v>66</v>
      </c>
    </row>
    <row r="10" spans="1:25" ht="75" x14ac:dyDescent="0.25">
      <c r="A10" s="31" t="str">
        <f>'2 CONTEXTO E IDENTIFICACIÓN'!A10</f>
        <v>R2</v>
      </c>
      <c r="B10" s="217" t="str">
        <f>+'2 CONTEXTO E IDENTIFICACIÓN'!E10</f>
        <v>Posibilidad de pérdida Reputacional l por deficiencia en la evaluación y seguimiento de los componentes del sistema de CI,  debido a incumplimiento de requisitos y la falta de continuidad del personal de apoyo de la OCI</v>
      </c>
      <c r="C10" s="219">
        <v>60</v>
      </c>
      <c r="D10" s="191" t="str">
        <f t="shared" si="0"/>
        <v>La actividad que conlleva el riesgo se ejecuta de 24 a 500 veces por año</v>
      </c>
      <c r="E10" s="192">
        <f t="shared" si="1"/>
        <v>0.6</v>
      </c>
      <c r="F10" s="32" t="str">
        <f t="shared" si="2"/>
        <v>Media</v>
      </c>
      <c r="G10" s="202"/>
      <c r="H10" s="194" t="str">
        <f t="shared" ref="H10:H28" si="6">+IF(G10="","",IF(G10="N/A","",IF(OR(G10=$X$9,G10=$Y$9),$W$9,IF(OR(G10=$X$10,G10=$Y$10),$W$10,IF(OR(G10=$X$11,G10=$Y$11),$W$11,IF(OR(G10=$X$12,G10=$Y$12),$W$12,IF(OR(G10=$X$13,G10=$Y$13),$W$13)))))))</f>
        <v/>
      </c>
      <c r="I10" s="200" t="str">
        <f t="shared" si="3"/>
        <v/>
      </c>
      <c r="J10" s="202" t="s">
        <v>70</v>
      </c>
      <c r="K10" s="194">
        <f t="shared" si="4"/>
        <v>0.6</v>
      </c>
      <c r="L10" s="200" t="str">
        <f t="shared" si="5"/>
        <v>Moderado</v>
      </c>
      <c r="M10" s="226">
        <f>+IF(H10="",K10,IF(K10="",H10,IF(H10&gt;K10,H10,K10)))</f>
        <v>0.6</v>
      </c>
      <c r="N10" s="227" t="str">
        <f t="shared" ref="N10:N28" si="7">+IF(M10="","",IF(M10=$W$9,$V$9,IF(M10=$W$10,$V$10,IF(M10=$W$11,$V$11,IF(M10=$W$12,$V$12,IF(M10=$W$13,$V$13))))))</f>
        <v>Moderado</v>
      </c>
      <c r="P10" s="38" t="s">
        <v>57</v>
      </c>
      <c r="Q10" s="39" t="s">
        <v>58</v>
      </c>
      <c r="R10" s="188">
        <v>3</v>
      </c>
      <c r="S10" s="188">
        <v>24</v>
      </c>
      <c r="T10" s="35">
        <v>0.4</v>
      </c>
      <c r="V10" s="38" t="s">
        <v>7</v>
      </c>
      <c r="W10" s="36">
        <v>0.4</v>
      </c>
      <c r="X10" s="39" t="s">
        <v>67</v>
      </c>
      <c r="Y10" s="40" t="s">
        <v>68</v>
      </c>
    </row>
    <row r="11" spans="1:25" ht="45"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F9" sqref="F9"/>
    </sheetView>
  </sheetViews>
  <sheetFormatPr baseColWidth="10" defaultColWidth="14.28515625" defaultRowHeight="12.75" x14ac:dyDescent="0.25"/>
  <cols>
    <col min="1" max="1" width="13.7109375" style="87" customWidth="1"/>
    <col min="2" max="2" width="58.28515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CONTROL INTERNO DE GESTIÓN</v>
      </c>
      <c r="C5" s="412"/>
      <c r="D5" s="412"/>
      <c r="AD5" s="76"/>
      <c r="AE5" s="76"/>
      <c r="AF5" s="76"/>
      <c r="AG5" s="76"/>
      <c r="AH5" s="76"/>
    </row>
    <row r="6" spans="1:36" s="75" customFormat="1" ht="15.75" thickBot="1" x14ac:dyDescent="0.25">
      <c r="A6" s="248"/>
      <c r="B6" s="247"/>
      <c r="C6" s="247"/>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127.5" x14ac:dyDescent="0.2">
      <c r="A9" s="104" t="str">
        <f>'2 CONTEXTO E IDENTIFICACIÓN'!A9</f>
        <v>R1</v>
      </c>
      <c r="B9" s="105"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9" s="106" t="str">
        <f>+'3 PROBABIL E IMPACTO INHERENTE'!F9</f>
        <v>Muy Baja</v>
      </c>
      <c r="D9" s="106" t="str">
        <f>+'3 PROBABIL E IMPACTO INHERENTE'!N9</f>
        <v>Moderado</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51" x14ac:dyDescent="0.2">
      <c r="A10" s="104" t="str">
        <f>'2 CONTEXTO E IDENTIFICACIÓN'!A10</f>
        <v>R2</v>
      </c>
      <c r="B10" s="105" t="str">
        <f>+'2 CONTEXTO E IDENTIFICACIÓN'!E10</f>
        <v>Posibilidad de pérdida Reputacional l por deficiencia en la evaluación y seguimiento de los componentes del sistema de CI,  debido a incumplimiento de requisitos y la falta de continuidad del personal de apoyo de la OCI</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R2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R1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71" zoomScaleNormal="10" zoomScaleSheetLayoutView="71" workbookViewId="0">
      <pane xSplit="1" ySplit="7" topLeftCell="B8" activePane="bottomRight" state="frozen"/>
      <selection pane="topRight" activeCell="B1" sqref="B1"/>
      <selection pane="bottomLeft" activeCell="A7" sqref="A7"/>
      <selection pane="bottomRight" activeCell="F7" sqref="F7"/>
    </sheetView>
  </sheetViews>
  <sheetFormatPr baseColWidth="10" defaultColWidth="11.42578125" defaultRowHeight="14.25" x14ac:dyDescent="0.25"/>
  <cols>
    <col min="1" max="1" width="14.85546875" style="55" customWidth="1"/>
    <col min="2" max="2" width="62" style="55" customWidth="1"/>
    <col min="3" max="3" width="15.5703125" style="55" customWidth="1"/>
    <col min="4" max="4" width="11.5703125" style="55" customWidth="1"/>
    <col min="5" max="5" width="10.140625" style="55" customWidth="1"/>
    <col min="6" max="6" width="30.140625" style="55" customWidth="1"/>
    <col min="7" max="7" width="47" style="55" customWidth="1"/>
    <col min="8" max="8" width="47.28515625" style="55" customWidth="1"/>
    <col min="9" max="9" width="58.710937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54"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9"/>
      <c r="B2" s="455"/>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1" t="str">
        <f>+IF('2 CONTEXTO E IDENTIFICACIÓN'!$D$4="","",'2 CONTEXTO E IDENTIFICACIÓN'!$D$4)</f>
        <v>CONTROL INTERNO DE GESTIÓN</v>
      </c>
      <c r="C4" s="412"/>
      <c r="D4" s="412"/>
      <c r="E4" s="60" t="s">
        <v>44</v>
      </c>
      <c r="F4" s="56" t="s">
        <v>45</v>
      </c>
      <c r="G4" s="60"/>
      <c r="H4" s="60"/>
      <c r="I4" s="60"/>
      <c r="R4" s="451" t="s">
        <v>201</v>
      </c>
      <c r="S4" s="451" t="s">
        <v>202</v>
      </c>
      <c r="T4" s="451" t="s">
        <v>203</v>
      </c>
      <c r="U4" s="164"/>
      <c r="V4" s="164"/>
      <c r="W4" s="55"/>
      <c r="X4" s="402" t="s">
        <v>271</v>
      </c>
      <c r="Y4" s="403"/>
      <c r="Z4" s="404"/>
    </row>
    <row r="5" spans="1:26" s="61" customFormat="1" ht="16.5" customHeight="1" x14ac:dyDescent="0.25">
      <c r="A5" s="248"/>
      <c r="B5" s="247"/>
      <c r="C5" s="247"/>
      <c r="D5" s="164"/>
      <c r="E5" s="60"/>
      <c r="F5" s="60"/>
      <c r="G5" s="60"/>
      <c r="H5" s="60"/>
      <c r="I5" s="60"/>
      <c r="J5" s="457" t="s">
        <v>110</v>
      </c>
      <c r="K5" s="457"/>
      <c r="L5" s="457"/>
      <c r="M5" s="457"/>
      <c r="N5" s="457"/>
      <c r="O5" s="457"/>
      <c r="P5" s="457"/>
      <c r="Q5" s="457"/>
      <c r="R5" s="452"/>
      <c r="S5" s="452"/>
      <c r="T5" s="452"/>
      <c r="U5" s="164"/>
      <c r="V5" s="164"/>
      <c r="W5" s="55"/>
      <c r="X5" s="28" t="s">
        <v>52</v>
      </c>
      <c r="Y5" s="29" t="s">
        <v>272</v>
      </c>
      <c r="Z5" s="30" t="s">
        <v>273</v>
      </c>
    </row>
    <row r="6" spans="1:26" ht="29.25" customHeight="1" x14ac:dyDescent="0.25">
      <c r="A6" s="449" t="s">
        <v>197</v>
      </c>
      <c r="B6" s="449" t="s">
        <v>196</v>
      </c>
      <c r="C6" s="449" t="s">
        <v>115</v>
      </c>
      <c r="D6" s="449" t="s">
        <v>116</v>
      </c>
      <c r="E6" s="458" t="s">
        <v>112</v>
      </c>
      <c r="F6" s="463" t="s">
        <v>175</v>
      </c>
      <c r="G6" s="464"/>
      <c r="H6" s="458"/>
      <c r="I6" s="207"/>
      <c r="J6" s="460" t="s">
        <v>105</v>
      </c>
      <c r="K6" s="461"/>
      <c r="L6" s="461"/>
      <c r="M6" s="461"/>
      <c r="N6" s="462"/>
      <c r="O6" s="460" t="s">
        <v>109</v>
      </c>
      <c r="P6" s="461"/>
      <c r="Q6" s="462"/>
      <c r="R6" s="453"/>
      <c r="S6" s="453"/>
      <c r="T6" s="453"/>
      <c r="X6" s="33" t="s">
        <v>55</v>
      </c>
      <c r="Y6" s="36">
        <v>0.01</v>
      </c>
      <c r="Z6" s="35">
        <v>0.2</v>
      </c>
    </row>
    <row r="7" spans="1:26" s="49" customFormat="1" ht="72" thickBot="1" x14ac:dyDescent="0.3">
      <c r="A7" s="456"/>
      <c r="B7" s="456"/>
      <c r="C7" s="450"/>
      <c r="D7" s="450"/>
      <c r="E7" s="459"/>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59.25" customHeight="1" thickBot="1" x14ac:dyDescent="0.3">
      <c r="A8" s="437" t="str">
        <f>'2 CONTEXTO E IDENTIFICACIÓN'!A9</f>
        <v>R1</v>
      </c>
      <c r="B8" s="440"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8" s="443">
        <f>+'3 PROBABIL E IMPACTO INHERENTE'!E9</f>
        <v>0.2</v>
      </c>
      <c r="D8" s="446">
        <f>+'3 PROBABIL E IMPACTO INHERENTE'!M9</f>
        <v>0.6</v>
      </c>
      <c r="E8" s="68">
        <v>1</v>
      </c>
      <c r="F8" s="71" t="s">
        <v>290</v>
      </c>
      <c r="G8" s="71" t="s">
        <v>291</v>
      </c>
      <c r="H8" s="71" t="s">
        <v>292</v>
      </c>
      <c r="I8" s="318" t="str">
        <f t="shared" ref="I8:I39" si="0">+CONCATENATE(F8," ",G8," ",H8)</f>
        <v>Los funcionarios de la OCIG,  elaboran el Plan de Trabajo Anual de la OCIG que se presentará al comité de Coordinación de Control Interno,   con el  fin de tener un plan de acción claro y medible.</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0.12</v>
      </c>
      <c r="T8" s="333">
        <f>IF(L8='11 FORMULAS'!$P$6,D8-(D8*R8),D8)</f>
        <v>0.6</v>
      </c>
      <c r="U8" s="431">
        <f>+IF(S11="","",S11)</f>
        <v>2.5919999999999995E-2</v>
      </c>
      <c r="V8" s="434">
        <f>+IF(T11="","",T11)</f>
        <v>0.6</v>
      </c>
      <c r="X8" s="41" t="s">
        <v>59</v>
      </c>
      <c r="Y8" s="36">
        <v>0.41</v>
      </c>
      <c r="Z8" s="35">
        <v>0.6</v>
      </c>
    </row>
    <row r="9" spans="1:26" ht="58.5" customHeight="1" thickBot="1" x14ac:dyDescent="0.3">
      <c r="A9" s="438"/>
      <c r="B9" s="441"/>
      <c r="C9" s="444"/>
      <c r="D9" s="447"/>
      <c r="E9" s="69">
        <v>2</v>
      </c>
      <c r="F9" s="231" t="s">
        <v>293</v>
      </c>
      <c r="G9" s="231" t="s">
        <v>294</v>
      </c>
      <c r="H9" s="231" t="s">
        <v>295</v>
      </c>
      <c r="I9" s="319" t="str">
        <f t="shared" si="0"/>
        <v>Asesor de la OCIG,  realiza seguimiento trimestral al cumplimiento del Plan de Trabajo Anual y del Programa de auditorías, con el fin de verificar el avance de la gestión de cada auditor.</v>
      </c>
      <c r="J9" s="1" t="s">
        <v>106</v>
      </c>
      <c r="K9" s="65">
        <f>+IF(J9='11 FORMULAS'!$E$4,'11 FORMULAS'!$F$4,IF(J9='11 FORMULAS'!$E$5,'11 FORMULAS'!$F$5,IF(J9='11 FORMULAS'!$E$6,'11 FORMULAS'!$F$6,"")))</f>
        <v>0.25</v>
      </c>
      <c r="L9" s="65" t="str">
        <f>+IF(OR(J9='11 FORMULAS'!$O$4,J9='11 FORMULAS'!$O$5),'11 FORMULAS'!$P$5,IF(J9='11 FORMULAS'!$O$6,'11 FORMULAS'!$P$6,""))</f>
        <v>Probabilidad</v>
      </c>
      <c r="M9" s="1" t="s">
        <v>95</v>
      </c>
      <c r="N9" s="65">
        <f>+IF(M9='11 FORMULAS'!$H$4,'11 FORMULAS'!$I$4,IF(M9='11 FORMULAS'!$H$5,'11 FORMULAS'!$I$5,""))</f>
        <v>0.15</v>
      </c>
      <c r="O9" s="6" t="s">
        <v>98</v>
      </c>
      <c r="P9" s="6" t="s">
        <v>100</v>
      </c>
      <c r="Q9" s="6" t="s">
        <v>103</v>
      </c>
      <c r="R9" s="334">
        <f t="shared" ref="R9:R11" si="1">+IFERROR(K9+N9,"")</f>
        <v>0.4</v>
      </c>
      <c r="S9" s="334">
        <f>IF(L9='11 FORMULAS'!$P$5,S8-(S8*R9),S8)</f>
        <v>7.1999999999999995E-2</v>
      </c>
      <c r="T9" s="334">
        <f>IF(L9='11 FORMULAS'!$P$6,T8-(T8*R9),T8)</f>
        <v>0.6</v>
      </c>
      <c r="U9" s="432"/>
      <c r="V9" s="435"/>
      <c r="X9" s="42" t="s">
        <v>61</v>
      </c>
      <c r="Y9" s="36">
        <v>0.61</v>
      </c>
      <c r="Z9" s="35">
        <v>0.8</v>
      </c>
    </row>
    <row r="10" spans="1:26" ht="126.75" customHeight="1" thickBot="1" x14ac:dyDescent="0.3">
      <c r="A10" s="438"/>
      <c r="B10" s="441"/>
      <c r="C10" s="444"/>
      <c r="D10" s="447"/>
      <c r="E10" s="69">
        <v>3</v>
      </c>
      <c r="F10" s="231" t="s">
        <v>296</v>
      </c>
      <c r="G10" s="231" t="s">
        <v>297</v>
      </c>
      <c r="H10" s="231" t="s">
        <v>298</v>
      </c>
      <c r="I10" s="319" t="str">
        <f t="shared" si="0"/>
        <v>Auditor,  realiza para cada auditoria programada,  el Plan de Auditorias (Evidencia Formato FRGCI-003 diligenciado), el cual plantea un cronograma claro de tiempos y actividades dentro de cada auditoria que permiten realizar seguimiento de su debida ejecución. Si se presentan incumplimientos o retrasos, se ajustara con los auditores el plan con cronograma de cumplimiento eficaz, si la situacion persiste se remitirá a Control Interno Disciplinario para análisis de la conducta.</v>
      </c>
      <c r="J10" s="1" t="s">
        <v>106</v>
      </c>
      <c r="K10" s="65">
        <f>+IF(J10='11 FORMULAS'!$E$4,'11 FORMULAS'!$F$4,IF(J10='11 FORMULAS'!$E$5,'11 FORMULAS'!$F$5,IF(J10='11 FORMULAS'!$E$6,'11 FORMULAS'!$F$6,"")))</f>
        <v>0.25</v>
      </c>
      <c r="L10" s="65" t="str">
        <f>+IF(OR(J10='11 FORMULAS'!$O$4,J10='11 FORMULAS'!$O$5),'11 FORMULAS'!$P$5,IF(J10='11 FORMULAS'!$O$6,'11 FORMULAS'!$P$6,""))</f>
        <v>Probabilidad</v>
      </c>
      <c r="M10" s="1" t="s">
        <v>95</v>
      </c>
      <c r="N10" s="65">
        <f>+IF(M10='11 FORMULAS'!$H$4,'11 FORMULAS'!$I$4,IF(M10='11 FORMULAS'!$H$5,'11 FORMULAS'!$I$5,""))</f>
        <v>0.15</v>
      </c>
      <c r="O10" s="6" t="s">
        <v>98</v>
      </c>
      <c r="P10" s="6" t="s">
        <v>100</v>
      </c>
      <c r="Q10" s="6" t="s">
        <v>103</v>
      </c>
      <c r="R10" s="334">
        <f>+IFERROR(K10+N10,"")</f>
        <v>0.4</v>
      </c>
      <c r="S10" s="334">
        <f>IF(L10='11 FORMULAS'!$P$5,S9-(S9*R10),S9)</f>
        <v>4.3199999999999995E-2</v>
      </c>
      <c r="T10" s="334">
        <f>IF(L10='11 FORMULAS'!$P$6,T9-(T9*R10),T9)</f>
        <v>0.6</v>
      </c>
      <c r="U10" s="432"/>
      <c r="V10" s="435"/>
      <c r="X10" s="43" t="s">
        <v>62</v>
      </c>
      <c r="Y10" s="36">
        <v>0.81</v>
      </c>
      <c r="Z10" s="35">
        <v>1</v>
      </c>
    </row>
    <row r="11" spans="1:26" ht="62.25" customHeight="1" thickBot="1" x14ac:dyDescent="0.3">
      <c r="A11" s="439"/>
      <c r="B11" s="442"/>
      <c r="C11" s="445"/>
      <c r="D11" s="448"/>
      <c r="E11" s="70">
        <v>4</v>
      </c>
      <c r="F11" s="232" t="s">
        <v>296</v>
      </c>
      <c r="G11" s="232" t="s">
        <v>299</v>
      </c>
      <c r="H11" s="232" t="s">
        <v>300</v>
      </c>
      <c r="I11" s="320" t="str">
        <f t="shared" si="0"/>
        <v>Auditor,  actualiza permanentemente el formato de seguimientos asignados en la vigencia (Evidencia FRGCI -007 diligenciado).  Formato que permite tener un panorama claro de ejecución de seguimientos en toda la vigencia.</v>
      </c>
      <c r="J11" s="7" t="s">
        <v>106</v>
      </c>
      <c r="K11" s="66">
        <f>+IF(J11='11 FORMULAS'!$E$4,'11 FORMULAS'!$F$4,IF(J11='11 FORMULAS'!$E$5,'11 FORMULAS'!$F$5,IF(J11='11 FORMULAS'!$E$6,'11 FORMULAS'!$F$6,"")))</f>
        <v>0.25</v>
      </c>
      <c r="L11" s="66" t="str">
        <f>+IF(OR(J11='11 FORMULAS'!$O$4,J11='11 FORMULAS'!$O$5),'11 FORMULAS'!$P$5,IF(J11='11 FORMULAS'!$O$6,'11 FORMULAS'!$P$6,""))</f>
        <v>Probabilidad</v>
      </c>
      <c r="M11" s="7" t="s">
        <v>95</v>
      </c>
      <c r="N11" s="66">
        <f>+IF(M11='11 FORMULAS'!$H$4,'11 FORMULAS'!$I$4,IF(M11='11 FORMULAS'!$H$5,'11 FORMULAS'!$I$5,""))</f>
        <v>0.15</v>
      </c>
      <c r="O11" s="6" t="s">
        <v>98</v>
      </c>
      <c r="P11" s="6" t="s">
        <v>100</v>
      </c>
      <c r="Q11" s="6" t="s">
        <v>103</v>
      </c>
      <c r="R11" s="335">
        <f t="shared" si="1"/>
        <v>0.4</v>
      </c>
      <c r="S11" s="335">
        <f>IF(L11='11 FORMULAS'!$P$5,S10-(S10*R11),S10)</f>
        <v>2.5919999999999995E-2</v>
      </c>
      <c r="T11" s="335">
        <f>IF(L11='11 FORMULAS'!$P$6,T10-(T10*R11),T10)</f>
        <v>0.6</v>
      </c>
      <c r="U11" s="433"/>
      <c r="V11" s="436"/>
      <c r="X11" s="44"/>
      <c r="Y11" s="45"/>
      <c r="Z11" s="46"/>
    </row>
    <row r="12" spans="1:26" ht="63.75" customHeight="1" thickBot="1" x14ac:dyDescent="0.3">
      <c r="A12" s="437" t="str">
        <f>'2 CONTEXTO E IDENTIFICACIÓN'!A10</f>
        <v>R2</v>
      </c>
      <c r="B12" s="440" t="str">
        <f>+'2 CONTEXTO E IDENTIFICACIÓN'!E10</f>
        <v>Posibilidad de pérdida Reputacional l por deficiencia en la evaluación y seguimiento de los componentes del sistema de CI,  debido a incumplimiento de requisitos y la falta de continuidad del personal de apoyo de la OCI</v>
      </c>
      <c r="C12" s="443">
        <f>+'3 PROBABIL E IMPACTO INHERENTE'!E10</f>
        <v>0.6</v>
      </c>
      <c r="D12" s="446">
        <f>+'3 PROBABIL E IMPACTO INHERENTE'!M10</f>
        <v>0.6</v>
      </c>
      <c r="E12" s="68">
        <v>1</v>
      </c>
      <c r="F12" s="71" t="s">
        <v>301</v>
      </c>
      <c r="G12" s="71" t="s">
        <v>302</v>
      </c>
      <c r="H12" s="71" t="s">
        <v>303</v>
      </c>
      <c r="I12" s="318" t="str">
        <f t="shared" si="0"/>
        <v>Comité de control interno,   realiza aprobación del cronograma de trabajo de la OCI cada año.</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0.6</v>
      </c>
      <c r="U12" s="431">
        <f>+IF(S15="","",S15)</f>
        <v>0.1512</v>
      </c>
      <c r="V12" s="434">
        <f>+IF(T15="","",T15)</f>
        <v>0.6</v>
      </c>
      <c r="X12" s="329"/>
      <c r="Y12" s="330"/>
      <c r="Z12" s="330"/>
    </row>
    <row r="13" spans="1:26" ht="45" customHeight="1" thickBot="1" x14ac:dyDescent="0.3">
      <c r="A13" s="438"/>
      <c r="B13" s="441"/>
      <c r="C13" s="444"/>
      <c r="D13" s="447"/>
      <c r="E13" s="69">
        <v>2</v>
      </c>
      <c r="F13" s="231" t="s">
        <v>304</v>
      </c>
      <c r="G13" s="231" t="s">
        <v>305</v>
      </c>
      <c r="H13" s="231" t="s">
        <v>309</v>
      </c>
      <c r="I13" s="319" t="str">
        <f t="shared" si="0"/>
        <v>Funcionarios de la OCI,  realizan informes de forma periódica,  con el fin de cumplimiento a la ley y para cumplimiento de seguimientos.</v>
      </c>
      <c r="J13" s="1" t="s">
        <v>106</v>
      </c>
      <c r="K13" s="65">
        <f>+IF(J13='11 FORMULAS'!$E$4,'11 FORMULAS'!$F$4,IF(J13='11 FORMULAS'!$E$5,'11 FORMULAS'!$F$5,IF(J13='11 FORMULAS'!$E$6,'11 FORMULAS'!$F$6,"")))</f>
        <v>0.25</v>
      </c>
      <c r="L13" s="65" t="str">
        <f>+IF(OR(J13='11 FORMULAS'!$O$4,J13='11 FORMULAS'!$O$5),'11 FORMULAS'!$P$5,IF(J13='11 FORMULAS'!$O$6,'11 FORMULAS'!$P$6,""))</f>
        <v>Probabilidad</v>
      </c>
      <c r="M13" s="1" t="s">
        <v>95</v>
      </c>
      <c r="N13" s="65">
        <f>+IF(M13='11 FORMULAS'!$H$4,'11 FORMULAS'!$I$4,IF(M13='11 FORMULAS'!$H$5,'11 FORMULAS'!$I$5,""))</f>
        <v>0.15</v>
      </c>
      <c r="O13" s="6" t="s">
        <v>98</v>
      </c>
      <c r="P13" s="6" t="s">
        <v>100</v>
      </c>
      <c r="Q13" s="6" t="s">
        <v>103</v>
      </c>
      <c r="R13" s="334">
        <f t="shared" ref="R13" si="2">+IFERROR(K13+N13,"")</f>
        <v>0.4</v>
      </c>
      <c r="S13" s="334">
        <f>IF(L13='11 FORMULAS'!$P$5,S12-(S12*R13),S12)</f>
        <v>0.216</v>
      </c>
      <c r="T13" s="334">
        <f>IF(L13='11 FORMULAS'!$P$6,T12-(T12*R13),T12)</f>
        <v>0.6</v>
      </c>
      <c r="U13" s="432"/>
      <c r="V13" s="435"/>
      <c r="X13" s="329"/>
      <c r="Y13" s="330"/>
      <c r="Z13" s="330"/>
    </row>
    <row r="14" spans="1:26" ht="35.25" customHeight="1" x14ac:dyDescent="0.25">
      <c r="A14" s="438"/>
      <c r="B14" s="441"/>
      <c r="C14" s="444"/>
      <c r="D14" s="447"/>
      <c r="E14" s="69">
        <v>3</v>
      </c>
      <c r="F14" s="231" t="s">
        <v>306</v>
      </c>
      <c r="G14" s="231" t="s">
        <v>307</v>
      </c>
      <c r="H14" s="231" t="s">
        <v>308</v>
      </c>
      <c r="I14" s="319" t="str">
        <f t="shared" si="0"/>
        <v>Asesor de OCIG, realiza rendición de informe general  al comité coordinador de CI.</v>
      </c>
      <c r="J14" s="1" t="s">
        <v>107</v>
      </c>
      <c r="K14" s="65">
        <f>+IF(J14='11 FORMULAS'!$E$4,'11 FORMULAS'!$F$4,IF(J14='11 FORMULAS'!$E$5,'11 FORMULAS'!$F$5,IF(J14='11 FORMULAS'!$E$6,'11 FORMULAS'!$F$6,"")))</f>
        <v>0.15</v>
      </c>
      <c r="L14" s="65" t="str">
        <f>+IF(OR(J14='11 FORMULAS'!$O$4,J14='11 FORMULAS'!$O$5),'11 FORMULAS'!$P$5,IF(J14='11 FORMULAS'!$O$6,'11 FORMULAS'!$P$6,""))</f>
        <v>Probabilidad</v>
      </c>
      <c r="M14" s="1" t="s">
        <v>95</v>
      </c>
      <c r="N14" s="65">
        <f>+IF(M14='11 FORMULAS'!$H$4,'11 FORMULAS'!$I$4,IF(M14='11 FORMULAS'!$H$5,'11 FORMULAS'!$I$5,""))</f>
        <v>0.15</v>
      </c>
      <c r="O14" s="6" t="s">
        <v>98</v>
      </c>
      <c r="P14" s="6" t="s">
        <v>100</v>
      </c>
      <c r="Q14" s="6" t="s">
        <v>103</v>
      </c>
      <c r="R14" s="334">
        <f>+IFERROR(K14+N14,"")</f>
        <v>0.3</v>
      </c>
      <c r="S14" s="334">
        <f>IF(L14='11 FORMULAS'!$P$5,S13-(S13*R14),S13)</f>
        <v>0.1512</v>
      </c>
      <c r="T14" s="334">
        <f>IF(L14='11 FORMULAS'!$P$6,T13-(T13*R14),T13)</f>
        <v>0.6</v>
      </c>
      <c r="U14" s="432"/>
      <c r="V14" s="435"/>
      <c r="X14" s="329"/>
      <c r="Y14" s="330"/>
      <c r="Z14" s="330"/>
    </row>
    <row r="15" spans="1:26" ht="19.5" customHeight="1" thickBot="1" x14ac:dyDescent="0.3">
      <c r="A15" s="439"/>
      <c r="B15" s="442"/>
      <c r="C15" s="445"/>
      <c r="D15" s="448"/>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0.1512</v>
      </c>
      <c r="T15" s="335">
        <f>IF(L15='11 FORMULAS'!$P$6,T14-(T14*R15),T14)</f>
        <v>0.6</v>
      </c>
      <c r="U15" s="433"/>
      <c r="V15" s="436"/>
    </row>
    <row r="16" spans="1:26" ht="15" x14ac:dyDescent="0.25">
      <c r="A16" s="437" t="str">
        <f>'2 CONTEXTO E IDENTIFICACIÓN'!A11</f>
        <v>R3</v>
      </c>
      <c r="B16" s="440" t="str">
        <f>+'2 CONTEXTO E IDENTIFICACIÓN'!E11</f>
        <v xml:space="preserve">  </v>
      </c>
      <c r="C16" s="443" t="str">
        <f>+'3 PROBABIL E IMPACTO INHERENTE'!E11</f>
        <v/>
      </c>
      <c r="D16" s="446" t="str">
        <f>+'3 PROBABIL E IMPACTO INHERENTE'!M11</f>
        <v/>
      </c>
      <c r="E16" s="68">
        <v>1</v>
      </c>
      <c r="F16" s="71"/>
      <c r="G16" s="71"/>
      <c r="H16" s="71"/>
      <c r="I16" s="318" t="str">
        <f t="shared" si="0"/>
        <v xml:space="preserve">  </v>
      </c>
      <c r="J16" s="5"/>
      <c r="K16" s="64" t="str">
        <f>+IF(J16='11 FORMULAS'!$E$4,'11 FORMULAS'!$F$4,IF(J16='11 FORMULAS'!$E$5,'11 FORMULAS'!$F$5,IF(J16='11 FORMULAS'!$E$6,'11 FORMULAS'!$F$6,"")))</f>
        <v/>
      </c>
      <c r="L16" s="64" t="str">
        <f>+IF(OR(J16='11 FORMULAS'!$O$4,J16='11 FORMULAS'!$O$5),'11 FORMULAS'!$P$5,IF(J16='11 FORMULAS'!$O$6,'11 FORMULAS'!$P$6,""))</f>
        <v/>
      </c>
      <c r="M16" s="5"/>
      <c r="N16" s="64" t="str">
        <f>+IF(M16='11 FORMULAS'!$H$4,'11 FORMULAS'!$I$4,IF(M16='11 FORMULAS'!$H$5,'11 FORMULAS'!$I$5,""))</f>
        <v/>
      </c>
      <c r="O16" s="6"/>
      <c r="P16" s="6"/>
      <c r="Q16" s="6"/>
      <c r="R16" s="333" t="str">
        <f>+IFERROR(K16+N16,"")</f>
        <v/>
      </c>
      <c r="S16" s="333" t="str">
        <f>IF(L16='11 FORMULAS'!$P$5,C16-(C16*R16),C16)</f>
        <v/>
      </c>
      <c r="T16" s="333" t="str">
        <f>IF(L16='11 FORMULAS'!$P$6,D16-(D16*R16),D16)</f>
        <v/>
      </c>
      <c r="U16" s="431" t="str">
        <f>+IF(S19="","",S19)</f>
        <v/>
      </c>
      <c r="V16" s="434" t="str">
        <f>+IF(T19="","",T19)</f>
        <v/>
      </c>
      <c r="X16" s="329"/>
      <c r="Y16" s="330"/>
      <c r="Z16" s="330"/>
    </row>
    <row r="17" spans="1:26" ht="24" customHeight="1" x14ac:dyDescent="0.25">
      <c r="A17" s="438"/>
      <c r="B17" s="441"/>
      <c r="C17" s="444"/>
      <c r="D17" s="447"/>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t="str">
        <f>IF(L17='11 FORMULAS'!$P$5,S16-(S16*R17),S16)</f>
        <v/>
      </c>
      <c r="T17" s="334" t="str">
        <f>IF(L17='11 FORMULAS'!$P$6,T16-(T16*R17),T16)</f>
        <v/>
      </c>
      <c r="U17" s="432"/>
      <c r="V17" s="435"/>
      <c r="X17" s="329"/>
      <c r="Y17" s="330"/>
      <c r="Z17" s="330"/>
    </row>
    <row r="18" spans="1:26" ht="21.75" customHeight="1" x14ac:dyDescent="0.25">
      <c r="A18" s="438"/>
      <c r="B18" s="441"/>
      <c r="C18" s="444"/>
      <c r="D18" s="447"/>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str">
        <f>IF(L18='11 FORMULAS'!$P$5,S17-(S17*R18),S17)</f>
        <v/>
      </c>
      <c r="T18" s="334" t="str">
        <f>IF(L18='11 FORMULAS'!$P$6,T17-(T17*R18),T17)</f>
        <v/>
      </c>
      <c r="U18" s="432"/>
      <c r="V18" s="435"/>
      <c r="X18" s="329"/>
      <c r="Y18" s="330"/>
      <c r="Z18" s="330"/>
    </row>
    <row r="19" spans="1:26" ht="21.75" customHeight="1" thickBot="1" x14ac:dyDescent="0.3">
      <c r="A19" s="439"/>
      <c r="B19" s="442"/>
      <c r="C19" s="445"/>
      <c r="D19" s="448"/>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str">
        <f>IF(L19='11 FORMULAS'!$P$5,S18-(S18*R19),S18)</f>
        <v/>
      </c>
      <c r="T19" s="335" t="str">
        <f>IF(L19='11 FORMULAS'!$P$6,T18-(T18*R19),T18)</f>
        <v/>
      </c>
      <c r="U19" s="433"/>
      <c r="V19" s="436"/>
    </row>
    <row r="20" spans="1:26" ht="29.45" customHeight="1" x14ac:dyDescent="0.25">
      <c r="A20" s="437" t="str">
        <f>'2 CONTEXTO E IDENTIFICACIÓN'!A12</f>
        <v>R4</v>
      </c>
      <c r="B20" s="440" t="str">
        <f>+'2 CONTEXTO E IDENTIFICACIÓN'!E12</f>
        <v xml:space="preserve">  </v>
      </c>
      <c r="C20" s="443" t="str">
        <f>+'3 PROBABIL E IMPACTO INHERENTE'!E12</f>
        <v/>
      </c>
      <c r="D20" s="446"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31" t="str">
        <f>+IF(S23="","",S23)</f>
        <v/>
      </c>
      <c r="V20" s="434" t="str">
        <f>+IF(T23="","",T23)</f>
        <v/>
      </c>
      <c r="X20" s="329"/>
      <c r="Y20" s="330"/>
      <c r="Z20" s="330"/>
    </row>
    <row r="21" spans="1:26" ht="29.45" customHeight="1" x14ac:dyDescent="0.25">
      <c r="A21" s="438"/>
      <c r="B21" s="441"/>
      <c r="C21" s="444"/>
      <c r="D21" s="447"/>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32"/>
      <c r="V21" s="435"/>
      <c r="X21" s="329"/>
      <c r="Y21" s="330"/>
      <c r="Z21" s="330"/>
    </row>
    <row r="22" spans="1:26" ht="29.45" customHeight="1" x14ac:dyDescent="0.25">
      <c r="A22" s="438"/>
      <c r="B22" s="441"/>
      <c r="C22" s="444"/>
      <c r="D22" s="447"/>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32"/>
      <c r="V22" s="435"/>
      <c r="X22" s="329"/>
      <c r="Y22" s="330"/>
      <c r="Z22" s="330"/>
    </row>
    <row r="23" spans="1:26" ht="29.45" customHeight="1" thickBot="1" x14ac:dyDescent="0.3">
      <c r="A23" s="439"/>
      <c r="B23" s="442"/>
      <c r="C23" s="445"/>
      <c r="D23" s="448"/>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33"/>
      <c r="V23" s="436"/>
    </row>
    <row r="24" spans="1:26" ht="29.45" customHeight="1" x14ac:dyDescent="0.25">
      <c r="A24" s="437" t="str">
        <f>'2 CONTEXTO E IDENTIFICACIÓN'!A13</f>
        <v>R5</v>
      </c>
      <c r="B24" s="440" t="str">
        <f>+'2 CONTEXTO E IDENTIFICACIÓN'!E13</f>
        <v xml:space="preserve">  </v>
      </c>
      <c r="C24" s="443" t="str">
        <f>+'3 PROBABIL E IMPACTO INHERENTE'!E13</f>
        <v/>
      </c>
      <c r="D24" s="446"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31" t="str">
        <f>+IF(S27="","",S27)</f>
        <v/>
      </c>
      <c r="V24" s="434" t="str">
        <f>+IF(T27="","",T27)</f>
        <v/>
      </c>
      <c r="X24" s="329"/>
      <c r="Y24" s="330"/>
      <c r="Z24" s="330"/>
    </row>
    <row r="25" spans="1:26" ht="29.45" customHeight="1" x14ac:dyDescent="0.25">
      <c r="A25" s="438"/>
      <c r="B25" s="441"/>
      <c r="C25" s="444"/>
      <c r="D25" s="447"/>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32"/>
      <c r="V25" s="435"/>
      <c r="X25" s="329"/>
      <c r="Y25" s="330"/>
      <c r="Z25" s="330"/>
    </row>
    <row r="26" spans="1:26" ht="29.45" customHeight="1" x14ac:dyDescent="0.25">
      <c r="A26" s="438"/>
      <c r="B26" s="441"/>
      <c r="C26" s="444"/>
      <c r="D26" s="447"/>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32"/>
      <c r="V26" s="435"/>
      <c r="X26" s="329"/>
      <c r="Y26" s="330"/>
      <c r="Z26" s="330"/>
    </row>
    <row r="27" spans="1:26" ht="29.45" customHeight="1" thickBot="1" x14ac:dyDescent="0.3">
      <c r="A27" s="439"/>
      <c r="B27" s="442"/>
      <c r="C27" s="445"/>
      <c r="D27" s="448"/>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33"/>
      <c r="V27" s="436"/>
    </row>
    <row r="28" spans="1:26" ht="29.45" customHeight="1" x14ac:dyDescent="0.25">
      <c r="A28" s="437" t="str">
        <f>'2 CONTEXTO E IDENTIFICACIÓN'!A14</f>
        <v>R6</v>
      </c>
      <c r="B28" s="440" t="str">
        <f>+'2 CONTEXTO E IDENTIFICACIÓN'!E14</f>
        <v xml:space="preserve">  </v>
      </c>
      <c r="C28" s="443" t="str">
        <f>+'3 PROBABIL E IMPACTO INHERENTE'!E14</f>
        <v/>
      </c>
      <c r="D28" s="446"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31" t="str">
        <f>+IF(S31="","",S31)</f>
        <v/>
      </c>
      <c r="V28" s="434" t="str">
        <f>+IF(T31="","",T31)</f>
        <v/>
      </c>
      <c r="X28" s="329"/>
      <c r="Y28" s="330"/>
      <c r="Z28" s="330"/>
    </row>
    <row r="29" spans="1:26" ht="29.45" customHeight="1" x14ac:dyDescent="0.25">
      <c r="A29" s="438"/>
      <c r="B29" s="441"/>
      <c r="C29" s="444"/>
      <c r="D29" s="447"/>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32"/>
      <c r="V29" s="435"/>
      <c r="X29" s="329"/>
      <c r="Y29" s="330"/>
      <c r="Z29" s="330"/>
    </row>
    <row r="30" spans="1:26" ht="29.45" customHeight="1" x14ac:dyDescent="0.25">
      <c r="A30" s="438"/>
      <c r="B30" s="441"/>
      <c r="C30" s="444"/>
      <c r="D30" s="447"/>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32"/>
      <c r="V30" s="435"/>
      <c r="X30" s="329"/>
      <c r="Y30" s="330"/>
      <c r="Z30" s="330"/>
    </row>
    <row r="31" spans="1:26" ht="29.45" customHeight="1" thickBot="1" x14ac:dyDescent="0.3">
      <c r="A31" s="439"/>
      <c r="B31" s="442"/>
      <c r="C31" s="445"/>
      <c r="D31" s="448"/>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33"/>
      <c r="V31" s="436"/>
    </row>
    <row r="32" spans="1:26" ht="29.45" customHeight="1" x14ac:dyDescent="0.25">
      <c r="A32" s="437" t="str">
        <f>'2 CONTEXTO E IDENTIFICACIÓN'!A15</f>
        <v>R7</v>
      </c>
      <c r="B32" s="440" t="str">
        <f>+'2 CONTEXTO E IDENTIFICACIÓN'!E15</f>
        <v xml:space="preserve">  </v>
      </c>
      <c r="C32" s="443" t="str">
        <f>+'3 PROBABIL E IMPACTO INHERENTE'!E15</f>
        <v/>
      </c>
      <c r="D32" s="446"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1" t="str">
        <f>+IF(S35="","",S35)</f>
        <v/>
      </c>
      <c r="V32" s="434" t="str">
        <f>+IF(T35="","",T35)</f>
        <v/>
      </c>
      <c r="X32" s="329"/>
      <c r="Y32" s="330"/>
      <c r="Z32" s="330"/>
    </row>
    <row r="33" spans="1:26" ht="29.45" customHeight="1" x14ac:dyDescent="0.25">
      <c r="A33" s="438"/>
      <c r="B33" s="441"/>
      <c r="C33" s="444"/>
      <c r="D33" s="447"/>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2"/>
      <c r="V33" s="435"/>
      <c r="X33" s="329"/>
      <c r="Y33" s="330"/>
      <c r="Z33" s="330"/>
    </row>
    <row r="34" spans="1:26" ht="29.45" customHeight="1" x14ac:dyDescent="0.25">
      <c r="A34" s="438"/>
      <c r="B34" s="441"/>
      <c r="C34" s="444"/>
      <c r="D34" s="447"/>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2"/>
      <c r="V34" s="435"/>
      <c r="X34" s="329"/>
      <c r="Y34" s="330"/>
      <c r="Z34" s="330"/>
    </row>
    <row r="35" spans="1:26" ht="29.45" customHeight="1" thickBot="1" x14ac:dyDescent="0.3">
      <c r="A35" s="439"/>
      <c r="B35" s="442"/>
      <c r="C35" s="445"/>
      <c r="D35" s="448"/>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3"/>
      <c r="V35" s="436"/>
    </row>
    <row r="36" spans="1:26" ht="29.45" customHeight="1" x14ac:dyDescent="0.25">
      <c r="A36" s="437" t="str">
        <f>'2 CONTEXTO E IDENTIFICACIÓN'!A16</f>
        <v>R8</v>
      </c>
      <c r="B36" s="440" t="str">
        <f>+'2 CONTEXTO E IDENTIFICACIÓN'!E16</f>
        <v xml:space="preserve">  </v>
      </c>
      <c r="C36" s="443" t="str">
        <f>+'3 PROBABIL E IMPACTO INHERENTE'!E16</f>
        <v/>
      </c>
      <c r="D36" s="446"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1" t="str">
        <f>+IF(S39="","",S39)</f>
        <v/>
      </c>
      <c r="V36" s="434" t="str">
        <f>+IF(T39="","",T39)</f>
        <v/>
      </c>
      <c r="X36" s="329"/>
      <c r="Y36" s="330"/>
      <c r="Z36" s="330"/>
    </row>
    <row r="37" spans="1:26" ht="29.45" customHeight="1" x14ac:dyDescent="0.25">
      <c r="A37" s="438"/>
      <c r="B37" s="441"/>
      <c r="C37" s="444"/>
      <c r="D37" s="447"/>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2"/>
      <c r="V37" s="435"/>
      <c r="X37" s="329"/>
      <c r="Y37" s="330"/>
      <c r="Z37" s="330"/>
    </row>
    <row r="38" spans="1:26" ht="29.45" customHeight="1" x14ac:dyDescent="0.25">
      <c r="A38" s="438"/>
      <c r="B38" s="441"/>
      <c r="C38" s="444"/>
      <c r="D38" s="447"/>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2"/>
      <c r="V38" s="435"/>
      <c r="X38" s="329"/>
      <c r="Y38" s="330"/>
      <c r="Z38" s="330"/>
    </row>
    <row r="39" spans="1:26" ht="29.45" customHeight="1" thickBot="1" x14ac:dyDescent="0.3">
      <c r="A39" s="439"/>
      <c r="B39" s="442"/>
      <c r="C39" s="445"/>
      <c r="D39" s="448"/>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3"/>
      <c r="V39" s="436"/>
    </row>
    <row r="40" spans="1:26" ht="29.45" customHeight="1" x14ac:dyDescent="0.25">
      <c r="A40" s="437" t="str">
        <f>'2 CONTEXTO E IDENTIFICACIÓN'!A17</f>
        <v>R9</v>
      </c>
      <c r="B40" s="440" t="str">
        <f>+'2 CONTEXTO E IDENTIFICACIÓN'!E17</f>
        <v xml:space="preserve">  </v>
      </c>
      <c r="C40" s="443" t="str">
        <f>+'3 PROBABIL E IMPACTO INHERENTE'!E17</f>
        <v/>
      </c>
      <c r="D40" s="446"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1" t="str">
        <f>+IF(S43="","",S43)</f>
        <v/>
      </c>
      <c r="V40" s="434" t="str">
        <f>+IF(T43="","",T43)</f>
        <v/>
      </c>
      <c r="X40" s="329"/>
      <c r="Y40" s="330"/>
      <c r="Z40" s="330"/>
    </row>
    <row r="41" spans="1:26" ht="29.45" customHeight="1" x14ac:dyDescent="0.25">
      <c r="A41" s="438"/>
      <c r="B41" s="441"/>
      <c r="C41" s="444"/>
      <c r="D41" s="447"/>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2"/>
      <c r="V41" s="435"/>
      <c r="X41" s="329"/>
      <c r="Y41" s="330"/>
      <c r="Z41" s="330"/>
    </row>
    <row r="42" spans="1:26" ht="29.45" customHeight="1" x14ac:dyDescent="0.25">
      <c r="A42" s="438"/>
      <c r="B42" s="441"/>
      <c r="C42" s="444"/>
      <c r="D42" s="447"/>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2"/>
      <c r="V42" s="435"/>
      <c r="X42" s="329"/>
      <c r="Y42" s="330"/>
      <c r="Z42" s="330"/>
    </row>
    <row r="43" spans="1:26" ht="29.45" customHeight="1" thickBot="1" x14ac:dyDescent="0.3">
      <c r="A43" s="439"/>
      <c r="B43" s="442"/>
      <c r="C43" s="445"/>
      <c r="D43" s="448"/>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3"/>
      <c r="V43" s="436"/>
    </row>
    <row r="44" spans="1:26" ht="29.45" customHeight="1" x14ac:dyDescent="0.25">
      <c r="A44" s="437" t="str">
        <f>'2 CONTEXTO E IDENTIFICACIÓN'!A18</f>
        <v>R10</v>
      </c>
      <c r="B44" s="440" t="str">
        <f>+'2 CONTEXTO E IDENTIFICACIÓN'!E18</f>
        <v xml:space="preserve">  </v>
      </c>
      <c r="C44" s="443" t="str">
        <f>+'3 PROBABIL E IMPACTO INHERENTE'!E18</f>
        <v/>
      </c>
      <c r="D44" s="446"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1" t="str">
        <f>+IF(S47="","",S47)</f>
        <v/>
      </c>
      <c r="V44" s="434" t="str">
        <f>+IF(T47="","",T47)</f>
        <v/>
      </c>
      <c r="X44" s="329"/>
      <c r="Y44" s="330"/>
      <c r="Z44" s="330"/>
    </row>
    <row r="45" spans="1:26" ht="29.45" customHeight="1" x14ac:dyDescent="0.25">
      <c r="A45" s="438"/>
      <c r="B45" s="441"/>
      <c r="C45" s="444"/>
      <c r="D45" s="447"/>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2"/>
      <c r="V45" s="435"/>
      <c r="X45" s="329"/>
      <c r="Y45" s="330"/>
      <c r="Z45" s="330"/>
    </row>
    <row r="46" spans="1:26" ht="29.45" customHeight="1" x14ac:dyDescent="0.25">
      <c r="A46" s="438"/>
      <c r="B46" s="441"/>
      <c r="C46" s="444"/>
      <c r="D46" s="447"/>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2"/>
      <c r="V46" s="435"/>
      <c r="X46" s="329"/>
      <c r="Y46" s="330"/>
      <c r="Z46" s="330"/>
    </row>
    <row r="47" spans="1:26" ht="29.45" customHeight="1" thickBot="1" x14ac:dyDescent="0.3">
      <c r="A47" s="439"/>
      <c r="B47" s="442"/>
      <c r="C47" s="445"/>
      <c r="D47" s="448"/>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3"/>
      <c r="V47" s="436"/>
    </row>
    <row r="48" spans="1:26" ht="29.45" customHeight="1" x14ac:dyDescent="0.25">
      <c r="A48" s="437" t="str">
        <f>'2 CONTEXTO E IDENTIFICACIÓN'!A19</f>
        <v>R11</v>
      </c>
      <c r="B48" s="440" t="str">
        <f>+'2 CONTEXTO E IDENTIFICACIÓN'!E19</f>
        <v xml:space="preserve">  </v>
      </c>
      <c r="C48" s="443" t="str">
        <f>+'3 PROBABIL E IMPACTO INHERENTE'!E19</f>
        <v/>
      </c>
      <c r="D48" s="446"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1" t="str">
        <f>+IF(S51="","",S51)</f>
        <v/>
      </c>
      <c r="V48" s="434" t="str">
        <f>+IF(T51="","",T51)</f>
        <v/>
      </c>
      <c r="X48" s="329"/>
      <c r="Y48" s="330"/>
      <c r="Z48" s="330"/>
    </row>
    <row r="49" spans="1:26" ht="29.45" customHeight="1" x14ac:dyDescent="0.25">
      <c r="A49" s="438"/>
      <c r="B49" s="441"/>
      <c r="C49" s="444"/>
      <c r="D49" s="447"/>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2"/>
      <c r="V49" s="435"/>
      <c r="X49" s="329"/>
      <c r="Y49" s="330"/>
      <c r="Z49" s="330"/>
    </row>
    <row r="50" spans="1:26" ht="29.45" customHeight="1" x14ac:dyDescent="0.25">
      <c r="A50" s="438"/>
      <c r="B50" s="441"/>
      <c r="C50" s="444"/>
      <c r="D50" s="447"/>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2"/>
      <c r="V50" s="435"/>
      <c r="X50" s="329"/>
      <c r="Y50" s="330"/>
      <c r="Z50" s="330"/>
    </row>
    <row r="51" spans="1:26" ht="29.45" customHeight="1" thickBot="1" x14ac:dyDescent="0.3">
      <c r="A51" s="439"/>
      <c r="B51" s="442"/>
      <c r="C51" s="445"/>
      <c r="D51" s="448"/>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3"/>
      <c r="V51" s="436"/>
    </row>
    <row r="52" spans="1:26" ht="29.45" customHeight="1" x14ac:dyDescent="0.25">
      <c r="A52" s="437" t="str">
        <f>'2 CONTEXTO E IDENTIFICACIÓN'!A20</f>
        <v>R12</v>
      </c>
      <c r="B52" s="440" t="str">
        <f>+'2 CONTEXTO E IDENTIFICACIÓN'!E20</f>
        <v xml:space="preserve">  </v>
      </c>
      <c r="C52" s="443" t="str">
        <f>+'3 PROBABIL E IMPACTO INHERENTE'!E20</f>
        <v/>
      </c>
      <c r="D52" s="446"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1" t="str">
        <f>+IF(S55="","",S55)</f>
        <v/>
      </c>
      <c r="V52" s="434" t="str">
        <f>+IF(T55="","",T55)</f>
        <v/>
      </c>
      <c r="X52" s="329"/>
      <c r="Y52" s="330"/>
      <c r="Z52" s="330"/>
    </row>
    <row r="53" spans="1:26" ht="29.45" customHeight="1" x14ac:dyDescent="0.25">
      <c r="A53" s="438"/>
      <c r="B53" s="441"/>
      <c r="C53" s="444"/>
      <c r="D53" s="447"/>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2"/>
      <c r="V53" s="435"/>
      <c r="X53" s="329"/>
      <c r="Y53" s="330"/>
      <c r="Z53" s="330"/>
    </row>
    <row r="54" spans="1:26" ht="29.45" customHeight="1" x14ac:dyDescent="0.25">
      <c r="A54" s="438"/>
      <c r="B54" s="441"/>
      <c r="C54" s="444"/>
      <c r="D54" s="447"/>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2"/>
      <c r="V54" s="435"/>
      <c r="X54" s="329"/>
      <c r="Y54" s="330"/>
      <c r="Z54" s="330"/>
    </row>
    <row r="55" spans="1:26" ht="29.45" customHeight="1" thickBot="1" x14ac:dyDescent="0.3">
      <c r="A55" s="439"/>
      <c r="B55" s="442"/>
      <c r="C55" s="445"/>
      <c r="D55" s="448"/>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3"/>
      <c r="V55" s="436"/>
    </row>
    <row r="56" spans="1:26" ht="29.45" customHeight="1" x14ac:dyDescent="0.25">
      <c r="A56" s="437" t="str">
        <f>'2 CONTEXTO E IDENTIFICACIÓN'!A21</f>
        <v>R13</v>
      </c>
      <c r="B56" s="440" t="str">
        <f>+'2 CONTEXTO E IDENTIFICACIÓN'!E21</f>
        <v xml:space="preserve">  </v>
      </c>
      <c r="C56" s="443" t="str">
        <f>+'3 PROBABIL E IMPACTO INHERENTE'!E21</f>
        <v/>
      </c>
      <c r="D56" s="446"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1" t="str">
        <f>+IF(S59="","",S59)</f>
        <v/>
      </c>
      <c r="V56" s="434" t="str">
        <f>+IF(T59="","",T59)</f>
        <v/>
      </c>
      <c r="X56" s="329"/>
      <c r="Y56" s="330"/>
      <c r="Z56" s="330"/>
    </row>
    <row r="57" spans="1:26" ht="29.45" customHeight="1" x14ac:dyDescent="0.25">
      <c r="A57" s="438"/>
      <c r="B57" s="441"/>
      <c r="C57" s="444"/>
      <c r="D57" s="447"/>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2"/>
      <c r="V57" s="435"/>
      <c r="X57" s="329"/>
      <c r="Y57" s="330"/>
      <c r="Z57" s="330"/>
    </row>
    <row r="58" spans="1:26" ht="29.45" customHeight="1" x14ac:dyDescent="0.25">
      <c r="A58" s="438"/>
      <c r="B58" s="441"/>
      <c r="C58" s="444"/>
      <c r="D58" s="447"/>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2"/>
      <c r="V58" s="435"/>
      <c r="X58" s="329"/>
      <c r="Y58" s="330"/>
      <c r="Z58" s="330"/>
    </row>
    <row r="59" spans="1:26" ht="29.45" customHeight="1" thickBot="1" x14ac:dyDescent="0.3">
      <c r="A59" s="439"/>
      <c r="B59" s="442"/>
      <c r="C59" s="445"/>
      <c r="D59" s="448"/>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3"/>
      <c r="V59" s="436"/>
    </row>
    <row r="60" spans="1:26" ht="29.45" customHeight="1" x14ac:dyDescent="0.25">
      <c r="A60" s="437" t="str">
        <f>'2 CONTEXTO E IDENTIFICACIÓN'!A22</f>
        <v>R14</v>
      </c>
      <c r="B60" s="440" t="str">
        <f>+'2 CONTEXTO E IDENTIFICACIÓN'!E22</f>
        <v xml:space="preserve">  </v>
      </c>
      <c r="C60" s="443" t="str">
        <f>+'3 PROBABIL E IMPACTO INHERENTE'!E22</f>
        <v/>
      </c>
      <c r="D60" s="446"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1" t="str">
        <f>+IF(S63="","",S63)</f>
        <v/>
      </c>
      <c r="V60" s="434" t="str">
        <f>+IF(T63="","",T63)</f>
        <v/>
      </c>
      <c r="X60" s="329"/>
      <c r="Y60" s="330"/>
      <c r="Z60" s="330"/>
    </row>
    <row r="61" spans="1:26" ht="29.45" customHeight="1" x14ac:dyDescent="0.25">
      <c r="A61" s="438"/>
      <c r="B61" s="441"/>
      <c r="C61" s="444"/>
      <c r="D61" s="447"/>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2"/>
      <c r="V61" s="435"/>
      <c r="X61" s="329"/>
      <c r="Y61" s="330"/>
      <c r="Z61" s="330"/>
    </row>
    <row r="62" spans="1:26" ht="29.45" customHeight="1" x14ac:dyDescent="0.25">
      <c r="A62" s="438"/>
      <c r="B62" s="441"/>
      <c r="C62" s="444"/>
      <c r="D62" s="447"/>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2"/>
      <c r="V62" s="435"/>
      <c r="X62" s="329"/>
      <c r="Y62" s="330"/>
      <c r="Z62" s="330"/>
    </row>
    <row r="63" spans="1:26" ht="29.45" customHeight="1" thickBot="1" x14ac:dyDescent="0.3">
      <c r="A63" s="439"/>
      <c r="B63" s="442"/>
      <c r="C63" s="445"/>
      <c r="D63" s="448"/>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3"/>
      <c r="V63" s="436"/>
    </row>
    <row r="64" spans="1:26" ht="29.45" customHeight="1" x14ac:dyDescent="0.25">
      <c r="A64" s="437" t="str">
        <f>'2 CONTEXTO E IDENTIFICACIÓN'!A23</f>
        <v>R15</v>
      </c>
      <c r="B64" s="440" t="str">
        <f>+'2 CONTEXTO E IDENTIFICACIÓN'!E23</f>
        <v xml:space="preserve">  </v>
      </c>
      <c r="C64" s="443" t="str">
        <f>+'3 PROBABIL E IMPACTO INHERENTE'!E23</f>
        <v/>
      </c>
      <c r="D64" s="446"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1" t="str">
        <f>+IF(S67="","",S67)</f>
        <v/>
      </c>
      <c r="V64" s="434" t="str">
        <f>+IF(T67="","",T67)</f>
        <v/>
      </c>
      <c r="X64" s="329"/>
      <c r="Y64" s="330"/>
      <c r="Z64" s="330"/>
    </row>
    <row r="65" spans="1:26" ht="29.45" customHeight="1" x14ac:dyDescent="0.25">
      <c r="A65" s="438"/>
      <c r="B65" s="441"/>
      <c r="C65" s="444"/>
      <c r="D65" s="447"/>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2"/>
      <c r="V65" s="435"/>
      <c r="X65" s="329"/>
      <c r="Y65" s="330"/>
      <c r="Z65" s="330"/>
    </row>
    <row r="66" spans="1:26" ht="29.45" customHeight="1" x14ac:dyDescent="0.25">
      <c r="A66" s="438"/>
      <c r="B66" s="441"/>
      <c r="C66" s="444"/>
      <c r="D66" s="447"/>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2"/>
      <c r="V66" s="435"/>
      <c r="X66" s="329"/>
      <c r="Y66" s="330"/>
      <c r="Z66" s="330"/>
    </row>
    <row r="67" spans="1:26" ht="29.45" customHeight="1" thickBot="1" x14ac:dyDescent="0.3">
      <c r="A67" s="439"/>
      <c r="B67" s="442"/>
      <c r="C67" s="445"/>
      <c r="D67" s="448"/>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3"/>
      <c r="V67" s="436"/>
    </row>
    <row r="68" spans="1:26" ht="29.45" customHeight="1" x14ac:dyDescent="0.25">
      <c r="A68" s="437" t="str">
        <f>'2 CONTEXTO E IDENTIFICACIÓN'!A24</f>
        <v>R16</v>
      </c>
      <c r="B68" s="440" t="str">
        <f>+'2 CONTEXTO E IDENTIFICACIÓN'!E24</f>
        <v xml:space="preserve">  </v>
      </c>
      <c r="C68" s="443" t="str">
        <f>+'3 PROBABIL E IMPACTO INHERENTE'!E24</f>
        <v/>
      </c>
      <c r="D68" s="446"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1" t="str">
        <f>+IF(S71="","",S71)</f>
        <v/>
      </c>
      <c r="V68" s="434" t="str">
        <f>+IF(T71="","",T71)</f>
        <v/>
      </c>
      <c r="X68" s="329"/>
      <c r="Y68" s="330"/>
      <c r="Z68" s="330"/>
    </row>
    <row r="69" spans="1:26" ht="29.45" customHeight="1" x14ac:dyDescent="0.25">
      <c r="A69" s="438"/>
      <c r="B69" s="441"/>
      <c r="C69" s="444"/>
      <c r="D69" s="447"/>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2"/>
      <c r="V69" s="435"/>
      <c r="X69" s="329"/>
      <c r="Y69" s="330"/>
      <c r="Z69" s="330"/>
    </row>
    <row r="70" spans="1:26" ht="29.45" customHeight="1" x14ac:dyDescent="0.25">
      <c r="A70" s="438"/>
      <c r="B70" s="441"/>
      <c r="C70" s="444"/>
      <c r="D70" s="447"/>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2"/>
      <c r="V70" s="435"/>
      <c r="X70" s="329"/>
      <c r="Y70" s="330"/>
      <c r="Z70" s="330"/>
    </row>
    <row r="71" spans="1:26" ht="29.45" customHeight="1" thickBot="1" x14ac:dyDescent="0.3">
      <c r="A71" s="439"/>
      <c r="B71" s="442"/>
      <c r="C71" s="445"/>
      <c r="D71" s="448"/>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3"/>
      <c r="V71" s="436"/>
    </row>
    <row r="72" spans="1:26" ht="29.45" customHeight="1" x14ac:dyDescent="0.25">
      <c r="A72" s="437" t="str">
        <f>'2 CONTEXTO E IDENTIFICACIÓN'!A25</f>
        <v>R17</v>
      </c>
      <c r="B72" s="440" t="str">
        <f>+'2 CONTEXTO E IDENTIFICACIÓN'!E25</f>
        <v xml:space="preserve">  </v>
      </c>
      <c r="C72" s="443" t="str">
        <f>+'3 PROBABIL E IMPACTO INHERENTE'!E25</f>
        <v/>
      </c>
      <c r="D72" s="446"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1" t="str">
        <f>+IF(S75="","",S75)</f>
        <v/>
      </c>
      <c r="V72" s="434" t="str">
        <f>+IF(T75="","",T75)</f>
        <v/>
      </c>
      <c r="X72" s="329"/>
      <c r="Y72" s="330"/>
      <c r="Z72" s="330"/>
    </row>
    <row r="73" spans="1:26" ht="29.45" customHeight="1" x14ac:dyDescent="0.25">
      <c r="A73" s="438"/>
      <c r="B73" s="441"/>
      <c r="C73" s="444"/>
      <c r="D73" s="447"/>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2"/>
      <c r="V73" s="435"/>
      <c r="X73" s="329"/>
      <c r="Y73" s="330"/>
      <c r="Z73" s="330"/>
    </row>
    <row r="74" spans="1:26" ht="29.45" customHeight="1" x14ac:dyDescent="0.25">
      <c r="A74" s="438"/>
      <c r="B74" s="441"/>
      <c r="C74" s="444"/>
      <c r="D74" s="447"/>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2"/>
      <c r="V74" s="435"/>
      <c r="X74" s="329"/>
      <c r="Y74" s="330"/>
      <c r="Z74" s="330"/>
    </row>
    <row r="75" spans="1:26" ht="29.45" customHeight="1" thickBot="1" x14ac:dyDescent="0.3">
      <c r="A75" s="439"/>
      <c r="B75" s="442"/>
      <c r="C75" s="445"/>
      <c r="D75" s="448"/>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3"/>
      <c r="V75" s="436"/>
    </row>
    <row r="76" spans="1:26" ht="29.45" customHeight="1" x14ac:dyDescent="0.25">
      <c r="A76" s="437" t="str">
        <f>'2 CONTEXTO E IDENTIFICACIÓN'!A26</f>
        <v>R18</v>
      </c>
      <c r="B76" s="440" t="str">
        <f>+'2 CONTEXTO E IDENTIFICACIÓN'!E26</f>
        <v xml:space="preserve">  </v>
      </c>
      <c r="C76" s="443" t="str">
        <f>+'3 PROBABIL E IMPACTO INHERENTE'!E26</f>
        <v/>
      </c>
      <c r="D76" s="446"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1" t="str">
        <f>+IF(S79="","",S79)</f>
        <v/>
      </c>
      <c r="V76" s="434" t="str">
        <f>+IF(T79="","",T79)</f>
        <v/>
      </c>
      <c r="X76" s="329"/>
      <c r="Y76" s="330"/>
      <c r="Z76" s="330"/>
    </row>
    <row r="77" spans="1:26" ht="29.45" customHeight="1" x14ac:dyDescent="0.25">
      <c r="A77" s="438"/>
      <c r="B77" s="441"/>
      <c r="C77" s="444"/>
      <c r="D77" s="447"/>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2"/>
      <c r="V77" s="435"/>
      <c r="X77" s="329"/>
      <c r="Y77" s="330"/>
      <c r="Z77" s="330"/>
    </row>
    <row r="78" spans="1:26" ht="29.45" customHeight="1" x14ac:dyDescent="0.25">
      <c r="A78" s="438"/>
      <c r="B78" s="441"/>
      <c r="C78" s="444"/>
      <c r="D78" s="447"/>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2"/>
      <c r="V78" s="435"/>
      <c r="X78" s="329"/>
      <c r="Y78" s="330"/>
      <c r="Z78" s="330"/>
    </row>
    <row r="79" spans="1:26" ht="29.45" customHeight="1" thickBot="1" x14ac:dyDescent="0.3">
      <c r="A79" s="439"/>
      <c r="B79" s="442"/>
      <c r="C79" s="445"/>
      <c r="D79" s="448"/>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3"/>
      <c r="V79" s="436"/>
    </row>
    <row r="80" spans="1:26" ht="29.45" customHeight="1" x14ac:dyDescent="0.25">
      <c r="A80" s="437" t="str">
        <f>'2 CONTEXTO E IDENTIFICACIÓN'!A27</f>
        <v>R19</v>
      </c>
      <c r="B80" s="440" t="str">
        <f>+'2 CONTEXTO E IDENTIFICACIÓN'!E27</f>
        <v xml:space="preserve">  </v>
      </c>
      <c r="C80" s="443" t="str">
        <f>+'3 PROBABIL E IMPACTO INHERENTE'!E27</f>
        <v/>
      </c>
      <c r="D80" s="446"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1" t="str">
        <f>+IF(S83="","",S83)</f>
        <v/>
      </c>
      <c r="V80" s="434" t="str">
        <f>+IF(T83="","",T83)</f>
        <v/>
      </c>
      <c r="X80" s="329"/>
      <c r="Y80" s="330"/>
      <c r="Z80" s="330"/>
    </row>
    <row r="81" spans="1:26" ht="29.45" customHeight="1" x14ac:dyDescent="0.25">
      <c r="A81" s="438"/>
      <c r="B81" s="441"/>
      <c r="C81" s="444"/>
      <c r="D81" s="447"/>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2"/>
      <c r="V81" s="435"/>
      <c r="X81" s="329"/>
      <c r="Y81" s="330"/>
      <c r="Z81" s="330"/>
    </row>
    <row r="82" spans="1:26" ht="29.45" customHeight="1" x14ac:dyDescent="0.25">
      <c r="A82" s="438"/>
      <c r="B82" s="441"/>
      <c r="C82" s="444"/>
      <c r="D82" s="447"/>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2"/>
      <c r="V82" s="435"/>
      <c r="X82" s="329"/>
      <c r="Y82" s="330"/>
      <c r="Z82" s="330"/>
    </row>
    <row r="83" spans="1:26" ht="29.45" customHeight="1" thickBot="1" x14ac:dyDescent="0.3">
      <c r="A83" s="439"/>
      <c r="B83" s="442"/>
      <c r="C83" s="445"/>
      <c r="D83" s="448"/>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3"/>
      <c r="V83" s="436"/>
    </row>
    <row r="84" spans="1:26" ht="29.45" customHeight="1" x14ac:dyDescent="0.25">
      <c r="A84" s="437" t="str">
        <f>'2 CONTEXTO E IDENTIFICACIÓN'!A28</f>
        <v>R20</v>
      </c>
      <c r="B84" s="440" t="str">
        <f>+'2 CONTEXTO E IDENTIFICACIÓN'!E28</f>
        <v xml:space="preserve">  </v>
      </c>
      <c r="C84" s="443" t="str">
        <f>+'3 PROBABIL E IMPACTO INHERENTE'!E28</f>
        <v/>
      </c>
      <c r="D84" s="446"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1" t="str">
        <f>+IF(S87="","",S87)</f>
        <v/>
      </c>
      <c r="V84" s="434" t="str">
        <f>+IF(T87="","",T87)</f>
        <v/>
      </c>
      <c r="X84" s="329"/>
      <c r="Y84" s="330"/>
      <c r="Z84" s="330"/>
    </row>
    <row r="85" spans="1:26" ht="29.45" customHeight="1" x14ac:dyDescent="0.25">
      <c r="A85" s="438"/>
      <c r="B85" s="441"/>
      <c r="C85" s="444"/>
      <c r="D85" s="447"/>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2"/>
      <c r="V85" s="435"/>
      <c r="X85" s="329"/>
      <c r="Y85" s="330"/>
      <c r="Z85" s="330"/>
    </row>
    <row r="86" spans="1:26" ht="29.45" customHeight="1" x14ac:dyDescent="0.25">
      <c r="A86" s="438"/>
      <c r="B86" s="441"/>
      <c r="C86" s="444"/>
      <c r="D86" s="447"/>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2"/>
      <c r="V86" s="435"/>
      <c r="X86" s="329"/>
      <c r="Y86" s="330"/>
      <c r="Z86" s="330"/>
    </row>
    <row r="87" spans="1:26" ht="29.45" customHeight="1" thickBot="1" x14ac:dyDescent="0.3">
      <c r="A87" s="439"/>
      <c r="B87" s="442"/>
      <c r="C87" s="445"/>
      <c r="D87" s="448"/>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3"/>
      <c r="V87" s="436"/>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E10" sqref="E9:E10"/>
    </sheetView>
  </sheetViews>
  <sheetFormatPr baseColWidth="10" defaultColWidth="14.28515625" defaultRowHeight="12.75" x14ac:dyDescent="0.25"/>
  <cols>
    <col min="1" max="1" width="11.5703125" style="87" customWidth="1"/>
    <col min="2" max="2" width="47.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CONTROL INTERNO DE GESTIÓN</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140.25" x14ac:dyDescent="0.2">
      <c r="A9" s="104" t="str">
        <f>'2 CONTEXTO E IDENTIFICACIÓN'!A9</f>
        <v>R1</v>
      </c>
      <c r="B9" s="105"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9" s="135">
        <f>+'5 VALORACIÓN DEL CONTROL'!S11</f>
        <v>2.5919999999999995E-2</v>
      </c>
      <c r="D9" s="106">
        <f>+'5 VALORACIÓN DEL CONTROL'!T11</f>
        <v>0.6</v>
      </c>
      <c r="E9" s="136" t="str">
        <f>+IF(C9=0,"",IF(C9&lt;=$R$13,$S$13,IF(C9&lt;=$R$12,$S$12,IF(C9&lt;=$R$11,$S$11,IF(C9&lt;=$R$10,$S$10,IF(C9&lt;=$R$9,$S$9,""))))))</f>
        <v>Muy Baja</v>
      </c>
      <c r="F9" s="136" t="str">
        <f>+IF(D9=0,"",IF(D9&lt;=$T$7,$T$8,IF(D9&lt;=$U$7,$U$8,IF(D9&lt;=$V$7,$V$8,IF(D9&lt;=$W$7,$W$8,IF(D9&lt;=$X$7,$X$8,""))))))</f>
        <v>Moderado</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5"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51" x14ac:dyDescent="0.2">
      <c r="A10" s="104" t="str">
        <f>'2 CONTEXTO E IDENTIFICACIÓN'!A10</f>
        <v>R2</v>
      </c>
      <c r="B10" s="105" t="str">
        <f>+'2 CONTEXTO E IDENTIFICACIÓN'!E10</f>
        <v>Posibilidad de pérdida Reputacional l por deficiencia en la evaluación y seguimiento de los componentes del sistema de CI,  debido a incumplimiento de requisitos y la falta de continuidad del personal de apoyo de la OCI</v>
      </c>
      <c r="C10" s="135">
        <f>+'5 VALORACIÓN DEL CONTROL'!S15</f>
        <v>0.1512</v>
      </c>
      <c r="D10" s="106">
        <f>+'5 VALORACIÓN DEL CONTROL'!T15</f>
        <v>0.6</v>
      </c>
      <c r="E10" s="136" t="str">
        <f t="shared" ref="E10:E28" si="0">+IF(C10=0,"",IF(C10&lt;=$R$13,$S$13,IF(C10&lt;=$R$12,$S$12,IF(C10&lt;=$R$11,$S$11,IF(C10&lt;=$R$10,$S$10,IF(C10&lt;=$R$9,$S$9,""))))))</f>
        <v>Muy 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5"/>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str">
        <f>+'5 VALORACIÓN DEL CONTROL'!S19</f>
        <v/>
      </c>
      <c r="D11" s="106" t="str">
        <f>+'5 VALORACIÓN DEL CONTROL'!T19</f>
        <v/>
      </c>
      <c r="E11" s="136" t="str">
        <f t="shared" si="0"/>
        <v/>
      </c>
      <c r="F11" s="136" t="str">
        <f t="shared" si="1"/>
        <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
      </c>
      <c r="H11" s="107"/>
      <c r="I11" s="425"/>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5"/>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6"/>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R1 R2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1" t="str">
        <f>+IF('2 CONTEXTO E IDENTIFICACIÓN'!$B$4="","",'2 CONTEXTO E IDENTIFICACIÓN'!$B$4)</f>
        <v>HOSPITAL UNIVERSITARIO DEPARTAMENTAL DE NARIÑO</v>
      </c>
      <c r="C4" s="411"/>
      <c r="D4" s="411"/>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1" t="str">
        <f>+IF('2 CONTEXTO E IDENTIFICACIÓN'!$D$4="","",'2 CONTEXTO E IDENTIFICACIÓN'!$D$4)</f>
        <v>CONTROL INTERNO DE GESTIÓN</v>
      </c>
      <c r="C5" s="412"/>
      <c r="D5" s="412"/>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                   </v>
      </c>
      <c r="E12" s="112" t="str">
        <f>+'4 MAPA CALOR INHERENTE'!K11</f>
        <v xml:space="preserve"> R2                  </v>
      </c>
      <c r="F12" s="108" t="str">
        <f>+'4 MAPA CALOR INHERENTE'!L11</f>
        <v xml:space="preserve">                   </v>
      </c>
      <c r="G12" s="109" t="str">
        <f>+'4 MAPA CALOR INHERENTE'!M11</f>
        <v xml:space="preserve">                   </v>
      </c>
      <c r="H12" s="107"/>
      <c r="I12" s="425"/>
      <c r="J12" s="98" t="s">
        <v>59</v>
      </c>
      <c r="K12" s="112" t="str">
        <f>+'6 MAPA CALOR RESIDUAL'!K11</f>
        <v xml:space="preserve">                   </v>
      </c>
      <c r="L12" s="112" t="str">
        <f>+'6 MAPA CALOR RESIDUAL'!L11</f>
        <v xml:space="preserve">                   </v>
      </c>
      <c r="M12" s="112" t="str">
        <f>+'6 MAPA CALOR RESIDUAL'!M11</f>
        <v xml:space="preserve">                   </v>
      </c>
      <c r="N12" s="108" t="str">
        <f>+'6 MAPA CALOR RESIDUAL'!N11</f>
        <v xml:space="preserve">                   </v>
      </c>
      <c r="O12" s="109" t="str">
        <f>+'6 MAPA CALOR RESIDUAL'!O11</f>
        <v xml:space="preserve">                   </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5"/>
      <c r="J13" s="98" t="s">
        <v>57</v>
      </c>
      <c r="K13" s="116" t="str">
        <f>+'6 MAPA CALOR RESIDUAL'!K12</f>
        <v xml:space="preserve">                   </v>
      </c>
      <c r="L13" s="112" t="str">
        <f>+'6 MAPA CALOR RESIDUAL'!L12</f>
        <v xml:space="preserve">                   </v>
      </c>
      <c r="M13" s="112" t="str">
        <f>+'6 MAPA CALOR RESIDUAL'!M12</f>
        <v xml:space="preserve">                   </v>
      </c>
      <c r="N13" s="108" t="str">
        <f>+'6 MAPA CALOR RESIDUAL'!N12</f>
        <v xml:space="preserve">                   </v>
      </c>
      <c r="O13" s="109" t="str">
        <f>+'6 MAPA CALOR RESIDUAL'!O12</f>
        <v xml:space="preserve">                   </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v>
      </c>
      <c r="E14" s="119" t="str">
        <f>+'4 MAPA CALOR INHERENTE'!K13</f>
        <v xml:space="preserve">R1                   </v>
      </c>
      <c r="F14" s="120" t="str">
        <f>+'4 MAPA CALOR INHERENTE'!L13</f>
        <v xml:space="preserve">                   </v>
      </c>
      <c r="G14" s="121" t="str">
        <f>+'4 MAPA CALOR INHERENTE'!M13</f>
        <v xml:space="preserve">                   </v>
      </c>
      <c r="H14" s="107"/>
      <c r="I14" s="426"/>
      <c r="J14" s="117" t="s">
        <v>55</v>
      </c>
      <c r="K14" s="118" t="str">
        <f>+'6 MAPA CALOR RESIDUAL'!K13</f>
        <v xml:space="preserve">                   </v>
      </c>
      <c r="L14" s="118" t="str">
        <f>+'6 MAPA CALOR RESIDUAL'!L13</f>
        <v xml:space="preserve">                   </v>
      </c>
      <c r="M14" s="119" t="str">
        <f>+'6 MAPA CALOR RESIDUAL'!M13</f>
        <v xml:space="preserve">R1 R2                  </v>
      </c>
      <c r="N14" s="120" t="str">
        <f>+'6 MAPA CALOR RESIDUAL'!N13</f>
        <v xml:space="preserve">                   </v>
      </c>
      <c r="O14" s="121" t="str">
        <f>+'6 MAPA CALOR RESIDUAL'!O13</f>
        <v xml:space="preserve">                   </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B9" activePane="bottomRight" state="frozen"/>
      <selection pane="topRight" activeCell="B1" sqref="B1"/>
      <selection pane="bottomLeft" activeCell="A7" sqref="A7"/>
      <selection pane="bottomRight" activeCell="E9" sqref="E9"/>
    </sheetView>
  </sheetViews>
  <sheetFormatPr baseColWidth="10" defaultColWidth="14.28515625" defaultRowHeight="12.75" x14ac:dyDescent="0.25"/>
  <cols>
    <col min="1" max="1" width="21" style="87" customWidth="1"/>
    <col min="2" max="2" width="53.570312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77.7109375"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S4" s="138"/>
      <c r="T4" s="138"/>
      <c r="AR4" s="76"/>
      <c r="AS4" s="76"/>
      <c r="AT4" s="76"/>
      <c r="AU4" s="76"/>
      <c r="AV4" s="76"/>
    </row>
    <row r="5" spans="1:50" s="75" customFormat="1" ht="15" x14ac:dyDescent="0.2">
      <c r="A5" s="19" t="s">
        <v>157</v>
      </c>
      <c r="B5" s="411" t="str">
        <f>+IF('2 CONTEXTO E IDENTIFICACIÓN'!$D$4="","",'2 CONTEXTO E IDENTIFICACIÓN'!$D$4)</f>
        <v>CONTROL INTERNO DE GESTIÓN</v>
      </c>
      <c r="C5" s="412"/>
      <c r="D5" s="412"/>
      <c r="E5" s="52"/>
      <c r="F5" s="133"/>
      <c r="H5" s="77"/>
      <c r="I5" s="77"/>
      <c r="J5" s="52"/>
      <c r="K5" s="133"/>
      <c r="S5" s="138"/>
      <c r="T5" s="138"/>
      <c r="AD5" s="80"/>
      <c r="AE5" s="81"/>
      <c r="AF5" s="472" t="s">
        <v>87</v>
      </c>
      <c r="AG5" s="473"/>
      <c r="AH5" s="473"/>
      <c r="AI5" s="473"/>
      <c r="AJ5" s="474"/>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409.5" x14ac:dyDescent="0.2">
      <c r="A9" s="104" t="str">
        <f>'2 CONTEXTO E IDENTIFICACIÓN'!A9</f>
        <v>R1</v>
      </c>
      <c r="B9" s="105" t="str">
        <f>+'2 CONTEXTO E IDENTIFICACIÓN'!E9</f>
        <v>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v>
      </c>
      <c r="C9" s="141">
        <f>+'3 PROBABIL E IMPACTO INHERENTE'!E9</f>
        <v>0.2</v>
      </c>
      <c r="D9" s="141">
        <f>+'3 PROBABIL E IMPACTO INHERENTE'!M9</f>
        <v>0.6</v>
      </c>
      <c r="E9" s="136" t="str">
        <f>+'4 MAPA CALOR INHERENTE'!C9</f>
        <v>Muy Baja</v>
      </c>
      <c r="F9" s="136" t="str">
        <f>+'4 MAPA CALOR INHERENTE'!D9</f>
        <v>Moderado</v>
      </c>
      <c r="G9" s="105" t="str">
        <f>+'4 MAPA CALOR INHERENTE'!E9</f>
        <v>Moderado</v>
      </c>
      <c r="H9" s="135">
        <f>+'6 MAPA CALOR RESIDUAL'!C9</f>
        <v>2.5919999999999995E-2</v>
      </c>
      <c r="I9" s="106">
        <f>+'6 MAPA CALOR RESIDUAL'!D9</f>
        <v>0.6</v>
      </c>
      <c r="J9" s="136" t="str">
        <f>+'6 MAPA CALOR RESIDUAL'!E9</f>
        <v>Muy Baja</v>
      </c>
      <c r="K9" s="136" t="str">
        <f>+'6 MAPA CALOR RESIDUAL'!F9</f>
        <v>Moderado</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41" t="s">
        <v>310</v>
      </c>
      <c r="S9" s="340">
        <v>44927</v>
      </c>
      <c r="T9" s="340">
        <v>45291</v>
      </c>
      <c r="U9" s="233" t="s">
        <v>312</v>
      </c>
      <c r="V9" s="233"/>
      <c r="W9" s="233"/>
      <c r="X9" s="233"/>
      <c r="Y9" s="233"/>
      <c r="Z9" s="233" t="s">
        <v>147</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40.25" x14ac:dyDescent="0.2">
      <c r="A10" s="104" t="str">
        <f>'2 CONTEXTO E IDENTIFICACIÓN'!A10</f>
        <v>R2</v>
      </c>
      <c r="B10" s="105" t="str">
        <f>+'2 CONTEXTO E IDENTIFICACIÓN'!E10</f>
        <v>Posibilidad de pérdida Reputacional l por deficiencia en la evaluación y seguimiento de los componentes del sistema de CI,  debido a incumplimiento de requisitos y la falta de continuidad del personal de apoyo de la OCI</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0.1512</v>
      </c>
      <c r="I10" s="106">
        <f>+'5 VALORACIÓN DEL CONTROL'!T15</f>
        <v>0.6</v>
      </c>
      <c r="J10" s="136" t="str">
        <f t="shared" ref="J10:J28" si="3">+IF(H10=0,"",IF(H10&lt;=$AD$13,$AE$13,IF(H10&lt;=$AD$12,$AE$12,IF(H10&lt;=$AD$11,$AE$11,IF(H10&lt;=$AD$10,$AE$10,IF(H10&lt;=$AD$9,$AE$9,""))))))</f>
        <v>Muy 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41" t="s">
        <v>310</v>
      </c>
      <c r="S10" s="340">
        <v>44927</v>
      </c>
      <c r="T10" s="340">
        <v>45291</v>
      </c>
      <c r="U10" s="233" t="s">
        <v>313</v>
      </c>
      <c r="V10" s="233"/>
      <c r="W10" s="233"/>
      <c r="X10" s="233"/>
      <c r="Y10" s="233"/>
      <c r="Z10" s="233" t="s">
        <v>147</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6.5"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str">
        <f>+'5 VALORACIÓN DEL CONTROL'!S19</f>
        <v/>
      </c>
      <c r="I11" s="106" t="str">
        <f>+'5 VALORACIÓN DEL CONTROL'!T19</f>
        <v/>
      </c>
      <c r="J11" s="136" t="str">
        <f t="shared" si="3"/>
        <v/>
      </c>
      <c r="K11" s="136" t="str">
        <f t="shared" si="4"/>
        <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
      </c>
      <c r="M11" s="105" t="str">
        <f t="shared" si="0"/>
        <v/>
      </c>
      <c r="N11" s="105" t="str">
        <f t="shared" si="1"/>
        <v/>
      </c>
      <c r="O11" s="233"/>
      <c r="P11" s="105" t="str">
        <f t="shared" si="2"/>
        <v/>
      </c>
      <c r="Q11" s="339"/>
      <c r="R11" s="339"/>
      <c r="S11" s="340"/>
      <c r="T11" s="340"/>
      <c r="U11" s="233"/>
      <c r="V11" s="233"/>
      <c r="W11" s="233"/>
      <c r="X11" s="233"/>
      <c r="Y11" s="233"/>
      <c r="Z11" s="233"/>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7" t="s">
        <v>281</v>
      </c>
      <c r="B1" s="477"/>
      <c r="E1" s="476" t="s">
        <v>135</v>
      </c>
      <c r="F1" s="476"/>
      <c r="G1" s="476"/>
      <c r="H1" s="476"/>
    </row>
    <row r="2" spans="1:22" ht="48.95" customHeight="1" x14ac:dyDescent="0.2">
      <c r="B2" s="170" t="s">
        <v>51</v>
      </c>
      <c r="C2" s="170"/>
      <c r="E2" s="475" t="s">
        <v>105</v>
      </c>
      <c r="F2" s="475"/>
      <c r="G2" s="475"/>
      <c r="H2" s="475"/>
      <c r="I2" s="475"/>
      <c r="K2" s="475" t="s">
        <v>96</v>
      </c>
      <c r="L2" s="475"/>
      <c r="M2" s="475"/>
      <c r="O2" s="475" t="s">
        <v>114</v>
      </c>
      <c r="P2" s="475"/>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2023-06-09T19:11:55Z</dcterms:modified>
</cp:coreProperties>
</file>