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MATRIZ GESTIÓN INTEGRAL DEL RIESGO POR PROCESO\"/>
    </mc:Choice>
  </mc:AlternateContent>
  <xr:revisionPtr revIDLastSave="0" documentId="13_ncr:1_{A538467D-167C-4F6A-85B7-C6D280B236B8}" xr6:coauthVersionLast="47" xr6:coauthVersionMax="47" xr10:uidLastSave="{00000000-0000-0000-0000-000000000000}"/>
  <bookViews>
    <workbookView xWindow="0" yWindow="0" windowWidth="14400" windowHeight="1740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0" r:id="rId12"/>
  </pivotCaches>
</workbook>
</file>

<file path=xl/calcChain.xml><?xml version="1.0" encoding="utf-8"?>
<calcChain xmlns="http://schemas.openxmlformats.org/spreadsheetml/2006/main">
  <c r="T10" i="1" l="1"/>
  <c r="Q10" i="1"/>
  <c r="H10" i="1"/>
  <c r="I10" i="1" s="1"/>
  <c r="K62" i="1"/>
  <c r="K59" i="1"/>
  <c r="K57" i="1"/>
  <c r="K31" i="1"/>
  <c r="K69" i="1"/>
  <c r="K49" i="1"/>
  <c r="K60" i="1"/>
  <c r="K54" i="1"/>
  <c r="K30" i="1"/>
  <c r="K38" i="1"/>
  <c r="K48" i="1"/>
  <c r="K35" i="1"/>
  <c r="K63" i="1"/>
  <c r="K47" i="1"/>
  <c r="K56" i="1"/>
  <c r="K39" i="1"/>
  <c r="K24" i="1"/>
  <c r="K65" i="1"/>
  <c r="K50" i="1"/>
  <c r="K66" i="1"/>
  <c r="K37" i="1"/>
  <c r="K41" i="1"/>
  <c r="K19" i="1"/>
  <c r="K55" i="1"/>
  <c r="K18" i="1"/>
  <c r="K32" i="1"/>
  <c r="K26" i="1"/>
  <c r="K33" i="1"/>
  <c r="K42" i="1"/>
  <c r="K20" i="1"/>
  <c r="K36" i="1"/>
  <c r="K67" i="1"/>
  <c r="K68" i="1"/>
  <c r="K53" i="1"/>
  <c r="K43" i="1"/>
  <c r="K25" i="1"/>
  <c r="K51" i="1"/>
  <c r="K61" i="1"/>
  <c r="K44" i="1"/>
  <c r="K45" i="1"/>
  <c r="K27" i="1"/>
  <c r="K17" i="1"/>
  <c r="K29" i="1"/>
  <c r="K23" i="1"/>
  <c r="K21"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53" i="1"/>
  <c r="AB52" i="1"/>
  <c r="AA52" i="1" s="1"/>
  <c r="AB47" i="1"/>
  <c r="AB46" i="1"/>
  <c r="AA46" i="1" s="1"/>
  <c r="AB35" i="1"/>
  <c r="AB24" i="1" l="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52" i="1"/>
  <c r="L52" i="1" s="1"/>
  <c r="K28" i="1"/>
  <c r="L28" i="1" s="1"/>
  <c r="K34" i="1"/>
  <c r="L34" i="1" s="1"/>
  <c r="K16" i="1"/>
  <c r="L16" i="1" s="1"/>
  <c r="K22" i="1"/>
  <c r="L22" i="1" s="1"/>
  <c r="K58" i="1"/>
  <c r="L58" i="1" s="1"/>
  <c r="AD30" i="18" l="1"/>
  <c r="X6" i="18"/>
  <c r="AJ38" i="18"/>
  <c r="AJ30" i="18"/>
  <c r="AJ22" i="18"/>
  <c r="R22" i="18"/>
  <c r="X30" i="18"/>
  <c r="AJ6" i="18"/>
  <c r="L6" i="18"/>
  <c r="L38" i="18"/>
  <c r="R30" i="18"/>
  <c r="AD14" i="18"/>
  <c r="X22" i="18"/>
  <c r="L14" i="18"/>
  <c r="AD6" i="18"/>
  <c r="X38" i="18"/>
  <c r="AD38" i="18"/>
  <c r="AD22" i="18"/>
  <c r="L30" i="18"/>
  <c r="AJ14" i="18"/>
  <c r="L22" i="18"/>
  <c r="R6" i="18"/>
  <c r="X14" i="18"/>
  <c r="N16" i="1"/>
  <c r="M16" i="1"/>
  <c r="AB16" i="1" s="1"/>
  <c r="R38" i="18"/>
  <c r="R14" i="18"/>
  <c r="AH12" i="18"/>
  <c r="V12" i="18"/>
  <c r="J20" i="18"/>
  <c r="V28" i="18"/>
  <c r="J44" i="18"/>
  <c r="AH44" i="18"/>
  <c r="AB28" i="18"/>
  <c r="AH20" i="18"/>
  <c r="P44" i="18"/>
  <c r="AB12" i="18"/>
  <c r="P20" i="18"/>
  <c r="P28" i="18"/>
  <c r="AH28" i="18"/>
  <c r="N64" i="1"/>
  <c r="V36" i="18"/>
  <c r="P12" i="18"/>
  <c r="V20" i="18"/>
  <c r="M64" i="1"/>
  <c r="AB64" i="1" s="1"/>
  <c r="AA64" i="1" s="1"/>
  <c r="AB20" i="18"/>
  <c r="J28" i="18"/>
  <c r="AB44" i="18"/>
  <c r="P36" i="18"/>
  <c r="V44" i="18"/>
  <c r="J12" i="18"/>
  <c r="AB36" i="18"/>
  <c r="AH36" i="18"/>
  <c r="J36" i="18"/>
  <c r="M34" i="1"/>
  <c r="AB34" i="1" s="1"/>
  <c r="AA34" i="1" s="1"/>
  <c r="L16" i="18"/>
  <c r="R40" i="18"/>
  <c r="R24" i="18"/>
  <c r="L40" i="18"/>
  <c r="L8" i="18"/>
  <c r="X16" i="18"/>
  <c r="AJ32" i="18"/>
  <c r="AD24" i="18"/>
  <c r="L24" i="18"/>
  <c r="X32" i="18"/>
  <c r="R32" i="18"/>
  <c r="AJ40" i="18"/>
  <c r="AJ16" i="18"/>
  <c r="R16" i="18"/>
  <c r="R8" i="18"/>
  <c r="AD40" i="18"/>
  <c r="AD32" i="18"/>
  <c r="AD8" i="18"/>
  <c r="X40" i="18"/>
  <c r="N34" i="1"/>
  <c r="X8" i="18"/>
  <c r="L32" i="18"/>
  <c r="AD16" i="18"/>
  <c r="AJ24" i="18"/>
  <c r="X24" i="18"/>
  <c r="AJ8" i="18"/>
  <c r="P14" i="18"/>
  <c r="J38" i="18"/>
  <c r="V22" i="18"/>
  <c r="AH6" i="18"/>
  <c r="V14" i="18"/>
  <c r="V6" i="18"/>
  <c r="J6" i="18"/>
  <c r="AH14" i="18"/>
  <c r="P30" i="18"/>
  <c r="AH38" i="18"/>
  <c r="AH22" i="18"/>
  <c r="J14" i="18"/>
  <c r="P6" i="18"/>
  <c r="AB38" i="18"/>
  <c r="P22" i="18"/>
  <c r="AB30" i="18"/>
  <c r="M10" i="1"/>
  <c r="AB10" i="1" s="1"/>
  <c r="AB22" i="18"/>
  <c r="V30" i="18"/>
  <c r="J30" i="18"/>
  <c r="AB6" i="18"/>
  <c r="AH30" i="18"/>
  <c r="J22" i="18"/>
  <c r="V38" i="18"/>
  <c r="N10" i="1"/>
  <c r="AB14" i="18"/>
  <c r="P38" i="18"/>
  <c r="Z42" i="18"/>
  <c r="AF18" i="18"/>
  <c r="T18" i="18"/>
  <c r="Z26" i="18"/>
  <c r="AF34" i="18"/>
  <c r="AL34" i="18"/>
  <c r="AF42" i="18"/>
  <c r="N34" i="18"/>
  <c r="Z10" i="18"/>
  <c r="N18" i="18"/>
  <c r="T26" i="18"/>
  <c r="N42" i="18"/>
  <c r="T10" i="18"/>
  <c r="Z18" i="18"/>
  <c r="N58" i="1"/>
  <c r="AL10" i="18"/>
  <c r="AL42" i="18"/>
  <c r="AL26" i="18"/>
  <c r="AF26" i="18"/>
  <c r="M58" i="1"/>
  <c r="AF10" i="18"/>
  <c r="N26" i="18"/>
  <c r="N10" i="18"/>
  <c r="AL18" i="18"/>
  <c r="T34" i="18"/>
  <c r="Z34" i="18"/>
  <c r="T42" i="18"/>
  <c r="J40" i="18"/>
  <c r="J8" i="18"/>
  <c r="AB40" i="18"/>
  <c r="AB32" i="18"/>
  <c r="AH32" i="18"/>
  <c r="AB8" i="18"/>
  <c r="AB24" i="18"/>
  <c r="J16" i="18"/>
  <c r="J24" i="18"/>
  <c r="P32" i="18"/>
  <c r="J32" i="18"/>
  <c r="V24" i="18"/>
  <c r="P8" i="18"/>
  <c r="P24" i="18"/>
  <c r="P16" i="18"/>
  <c r="AH16" i="18"/>
  <c r="V16" i="18"/>
  <c r="N28" i="1"/>
  <c r="P40" i="18"/>
  <c r="AH24" i="18"/>
  <c r="AB16" i="18"/>
  <c r="V40" i="18"/>
  <c r="AH40" i="18"/>
  <c r="M28" i="1"/>
  <c r="AB28" i="1" s="1"/>
  <c r="AA28" i="1" s="1"/>
  <c r="V32" i="18"/>
  <c r="V8" i="18"/>
  <c r="AH8" i="18"/>
  <c r="M46" i="1"/>
  <c r="AB10" i="18"/>
  <c r="J42" i="18"/>
  <c r="J18" i="18"/>
  <c r="P34" i="18"/>
  <c r="N46" i="1"/>
  <c r="AB18" i="18"/>
  <c r="AH34" i="18"/>
  <c r="J26" i="18"/>
  <c r="P10" i="18"/>
  <c r="AH10" i="18"/>
  <c r="V34" i="18"/>
  <c r="P18" i="18"/>
  <c r="P42" i="18"/>
  <c r="V18" i="18"/>
  <c r="AB34" i="18"/>
  <c r="AB42" i="18"/>
  <c r="V10" i="18"/>
  <c r="AH42" i="18"/>
  <c r="AH26" i="18"/>
  <c r="J34" i="18"/>
  <c r="V42" i="18"/>
  <c r="P26" i="18"/>
  <c r="AB26" i="18"/>
  <c r="V26" i="18"/>
  <c r="AH18" i="18"/>
  <c r="J10" i="18"/>
  <c r="AF30" i="18"/>
  <c r="T14" i="18"/>
  <c r="Z22" i="18"/>
  <c r="AL38" i="18"/>
  <c r="T30" i="18"/>
  <c r="N14" i="18"/>
  <c r="Z6" i="18"/>
  <c r="M22" i="1"/>
  <c r="AB22" i="1" s="1"/>
  <c r="AA22" i="1" s="1"/>
  <c r="AF38" i="18"/>
  <c r="T38" i="18"/>
  <c r="AL6" i="18"/>
  <c r="T22" i="18"/>
  <c r="Z14" i="18"/>
  <c r="AL14" i="18"/>
  <c r="Z38" i="18"/>
  <c r="N22" i="18"/>
  <c r="AF22" i="18"/>
  <c r="N6" i="18"/>
  <c r="AF6" i="18"/>
  <c r="AF14" i="18"/>
  <c r="N38" i="18"/>
  <c r="AL22" i="18"/>
  <c r="Z30" i="18"/>
  <c r="N22" i="1"/>
  <c r="N30" i="18"/>
  <c r="AL30" i="18"/>
  <c r="T6" i="18"/>
  <c r="R34" i="18"/>
  <c r="X42" i="18"/>
  <c r="L34" i="18"/>
  <c r="AD34" i="18"/>
  <c r="AJ42" i="18"/>
  <c r="AD10" i="18"/>
  <c r="R10" i="18"/>
  <c r="R18" i="18"/>
  <c r="AJ10" i="18"/>
  <c r="AD42" i="18"/>
  <c r="R42" i="18"/>
  <c r="L42" i="18"/>
  <c r="X26" i="18"/>
  <c r="L26" i="18"/>
  <c r="AJ18" i="18"/>
  <c r="X18" i="18"/>
  <c r="N52" i="1"/>
  <c r="AJ26" i="18"/>
  <c r="X34" i="18"/>
  <c r="AD26" i="18"/>
  <c r="R26" i="18"/>
  <c r="L18" i="18"/>
  <c r="X10" i="18"/>
  <c r="AD18" i="18"/>
  <c r="AJ34" i="18"/>
  <c r="M52" i="1"/>
  <c r="L10" i="18"/>
  <c r="N24" i="18"/>
  <c r="AF24" i="18"/>
  <c r="T32" i="18"/>
  <c r="AF32" i="18"/>
  <c r="T16" i="18"/>
  <c r="T40" i="18"/>
  <c r="AF40" i="18"/>
  <c r="AL32" i="18"/>
  <c r="Z40" i="18"/>
  <c r="N40" i="18"/>
  <c r="AL8" i="18"/>
  <c r="Z24" i="18"/>
  <c r="AF8" i="18"/>
  <c r="AL16" i="18"/>
  <c r="AL40" i="18"/>
  <c r="T8" i="18"/>
  <c r="AF16" i="18"/>
  <c r="M40" i="1"/>
  <c r="AB40" i="1" s="1"/>
  <c r="AA40" i="1" s="1"/>
  <c r="Z16" i="18"/>
  <c r="AL24" i="18"/>
  <c r="Z32" i="18"/>
  <c r="N16" i="18"/>
  <c r="N8" i="18"/>
  <c r="N40" i="1"/>
  <c r="T24" i="18"/>
  <c r="N32" i="18"/>
  <c r="Z8" i="18"/>
  <c r="AC28" i="1" l="1"/>
  <c r="P39" i="19"/>
  <c r="V9" i="19"/>
  <c r="V29" i="19"/>
  <c r="P49" i="19"/>
  <c r="AH39" i="19"/>
  <c r="AB19" i="19"/>
  <c r="AB39" i="19"/>
  <c r="AB9" i="19"/>
  <c r="AB49" i="19"/>
  <c r="AH19" i="19"/>
  <c r="J39" i="19"/>
  <c r="P9" i="19"/>
  <c r="AH9" i="19"/>
  <c r="P29" i="19"/>
  <c r="J49" i="19"/>
  <c r="V19" i="19"/>
  <c r="J9" i="19"/>
  <c r="J29" i="19"/>
  <c r="P19" i="19"/>
  <c r="AH49" i="19"/>
  <c r="V39" i="19"/>
  <c r="J19" i="19"/>
  <c r="AB29" i="19"/>
  <c r="V49" i="19"/>
  <c r="AH29" i="19"/>
  <c r="J40" i="19"/>
  <c r="V20" i="19"/>
  <c r="J50" i="19"/>
  <c r="P50" i="19"/>
  <c r="J10" i="19"/>
  <c r="V10" i="19"/>
  <c r="V40" i="19"/>
  <c r="J30" i="19"/>
  <c r="AB50" i="19"/>
  <c r="V50" i="19"/>
  <c r="AH40" i="19"/>
  <c r="AC34" i="1"/>
  <c r="V30" i="19"/>
  <c r="AH10" i="19"/>
  <c r="AB40" i="19"/>
  <c r="AB10" i="19"/>
  <c r="AB20" i="19"/>
  <c r="P20" i="19"/>
  <c r="AB30" i="19"/>
  <c r="AH20" i="19"/>
  <c r="P10" i="19"/>
  <c r="P30" i="19"/>
  <c r="AH30" i="19"/>
  <c r="AH50" i="19"/>
  <c r="J20" i="19"/>
  <c r="P40" i="19"/>
  <c r="AB17" i="1"/>
  <c r="AA17" i="1" s="1"/>
  <c r="AA10" i="1"/>
  <c r="AB11" i="1"/>
  <c r="AA11" i="1" s="1"/>
  <c r="AB21" i="19"/>
  <c r="AC40" i="1"/>
  <c r="AB31" i="19"/>
  <c r="V31" i="19"/>
  <c r="V21" i="19"/>
  <c r="AH51" i="19"/>
  <c r="V11" i="19"/>
  <c r="AB41" i="19"/>
  <c r="J21" i="19"/>
  <c r="P51" i="19"/>
  <c r="P11" i="19"/>
  <c r="P31" i="19"/>
  <c r="AH41" i="19"/>
  <c r="AB51" i="19"/>
  <c r="AH21" i="19"/>
  <c r="AH31" i="19"/>
  <c r="AH11" i="19"/>
  <c r="J11" i="19"/>
  <c r="J31" i="19"/>
  <c r="P41" i="19"/>
  <c r="P21" i="19"/>
  <c r="AB11" i="19"/>
  <c r="V51" i="19"/>
  <c r="J41" i="19"/>
  <c r="V41" i="19"/>
  <c r="J51" i="19"/>
  <c r="P18" i="19"/>
  <c r="J28" i="19"/>
  <c r="J48" i="19"/>
  <c r="V28" i="19"/>
  <c r="AB8" i="19"/>
  <c r="P28" i="19"/>
  <c r="AC22" i="1"/>
  <c r="P48" i="19"/>
  <c r="J8" i="19"/>
  <c r="V8" i="19"/>
  <c r="AH18" i="19"/>
  <c r="J38" i="19"/>
  <c r="AB28" i="19"/>
  <c r="V38" i="19"/>
  <c r="AH28" i="19"/>
  <c r="AB38" i="19"/>
  <c r="V48" i="19"/>
  <c r="P8" i="19"/>
  <c r="P38" i="19"/>
  <c r="AH38" i="19"/>
  <c r="AB18" i="19"/>
  <c r="J18" i="19"/>
  <c r="AH8" i="19"/>
  <c r="AB48" i="19"/>
  <c r="AH48" i="19"/>
  <c r="V18" i="19"/>
  <c r="V25" i="19"/>
  <c r="AH15" i="19"/>
  <c r="V45" i="19"/>
  <c r="V35" i="19"/>
  <c r="J15" i="19"/>
  <c r="J55" i="19"/>
  <c r="AB45" i="19"/>
  <c r="V15" i="19"/>
  <c r="J35" i="19"/>
  <c r="AH35" i="19"/>
  <c r="V55" i="19"/>
  <c r="P55" i="19"/>
  <c r="AH25" i="19"/>
  <c r="AB55" i="19"/>
  <c r="AH55" i="19"/>
  <c r="AC64" i="1"/>
  <c r="AB15" i="19"/>
  <c r="AB25" i="19"/>
  <c r="P15" i="19"/>
  <c r="P45" i="19"/>
  <c r="J45" i="19"/>
  <c r="P25" i="19"/>
  <c r="P35" i="19"/>
  <c r="AH45" i="19"/>
  <c r="J25" i="19"/>
  <c r="AB35" i="19"/>
  <c r="AA16" i="1"/>
  <c r="AB23" i="1"/>
  <c r="AA23" i="1" s="1"/>
  <c r="AC18" i="19" l="1"/>
  <c r="AC8" i="19"/>
  <c r="W18" i="19"/>
  <c r="AI8" i="19"/>
  <c r="Q48" i="19"/>
  <c r="AC38" i="19"/>
  <c r="Q28" i="19"/>
  <c r="AI48" i="19"/>
  <c r="Q8" i="19"/>
  <c r="AC48" i="19"/>
  <c r="AC23" i="1"/>
  <c r="K38" i="19"/>
  <c r="K18" i="19"/>
  <c r="K8" i="19"/>
  <c r="AC28" i="19"/>
  <c r="AI18" i="19"/>
  <c r="Q18" i="19"/>
  <c r="W28" i="19"/>
  <c r="W8" i="19"/>
  <c r="K48" i="19"/>
  <c r="W38" i="19"/>
  <c r="AI28" i="19"/>
  <c r="W48" i="19"/>
  <c r="Q38" i="19"/>
  <c r="AI38" i="19"/>
  <c r="K28" i="19"/>
  <c r="AC11" i="1"/>
  <c r="W36" i="19"/>
  <c r="Q6" i="19"/>
  <c r="AC36" i="19"/>
  <c r="K6" i="19"/>
  <c r="K16" i="19"/>
  <c r="Q16" i="19"/>
  <c r="AI6" i="19"/>
  <c r="K46" i="19"/>
  <c r="AI16" i="19"/>
  <c r="AI46" i="19"/>
  <c r="Q36" i="19"/>
  <c r="AC46" i="19"/>
  <c r="W6" i="19"/>
  <c r="Q46" i="19"/>
  <c r="AC26" i="19"/>
  <c r="AC16" i="19"/>
  <c r="W26" i="19"/>
  <c r="K26" i="19"/>
  <c r="W46" i="19"/>
  <c r="AI36" i="19"/>
  <c r="W16" i="19"/>
  <c r="AI26" i="19"/>
  <c r="K36" i="19"/>
  <c r="AC6" i="19"/>
  <c r="Q26" i="19"/>
  <c r="P16" i="19"/>
  <c r="V26" i="19"/>
  <c r="P6" i="19"/>
  <c r="AH36" i="19"/>
  <c r="AH6" i="19"/>
  <c r="P26" i="19"/>
  <c r="AB26" i="19"/>
  <c r="AB16" i="19"/>
  <c r="AH26" i="19"/>
  <c r="J16" i="19"/>
  <c r="V46" i="19"/>
  <c r="V16" i="19"/>
  <c r="AH46" i="19"/>
  <c r="V36" i="19"/>
  <c r="AB46" i="19"/>
  <c r="AC10" i="1"/>
  <c r="AB36" i="19"/>
  <c r="J6" i="19"/>
  <c r="AB6" i="19"/>
  <c r="P46" i="19"/>
  <c r="P36" i="19"/>
  <c r="J36" i="19"/>
  <c r="AH16" i="19"/>
  <c r="J26" i="19"/>
  <c r="V6" i="19"/>
  <c r="J46" i="19"/>
  <c r="AH7" i="19"/>
  <c r="V47" i="19"/>
  <c r="J27" i="19"/>
  <c r="AB7" i="19"/>
  <c r="P37" i="19"/>
  <c r="AH17" i="19"/>
  <c r="J47" i="19"/>
  <c r="AC16" i="1"/>
  <c r="J7" i="19"/>
  <c r="J17" i="19"/>
  <c r="P27" i="19"/>
  <c r="V37" i="19"/>
  <c r="P47" i="19"/>
  <c r="J37" i="19"/>
  <c r="V7" i="19"/>
  <c r="P17" i="19"/>
  <c r="AB17" i="19"/>
  <c r="P7" i="19"/>
  <c r="AB27" i="19"/>
  <c r="AH37" i="19"/>
  <c r="V17" i="19"/>
  <c r="AH27" i="19"/>
  <c r="V27" i="19"/>
  <c r="AB37" i="19"/>
  <c r="AH47" i="19"/>
  <c r="AB47" i="19"/>
  <c r="W37" i="19"/>
  <c r="Q47" i="19"/>
  <c r="AI47" i="19"/>
  <c r="AC37" i="19"/>
  <c r="K37" i="19"/>
  <c r="AI27" i="19"/>
  <c r="K7" i="19"/>
  <c r="W17" i="19"/>
  <c r="AC17" i="1"/>
  <c r="K27" i="19"/>
  <c r="K47" i="19"/>
  <c r="K17" i="19"/>
  <c r="AI7" i="19"/>
  <c r="W7" i="19"/>
  <c r="Q27" i="19"/>
  <c r="AI37" i="19"/>
  <c r="AC7" i="19"/>
  <c r="Q7" i="19"/>
  <c r="Q17" i="19"/>
  <c r="AI17" i="19"/>
  <c r="AC27" i="19"/>
  <c r="W47" i="19"/>
  <c r="W27" i="19"/>
  <c r="AC47" i="19"/>
  <c r="AC17" i="19"/>
  <c r="Q3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<sst xmlns="http://schemas.openxmlformats.org/spreadsheetml/2006/main" count="477" uniqueCount="291">
  <si>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</si>
  <si>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</si>
  <si>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</si>
  <si>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</si>
  <si>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</si>
  <si>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</si>
  <si>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</si>
  <si>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</si>
  <si>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</si>
  <si>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</si>
  <si>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</si>
  <si>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</si>
  <si>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</si>
  <si>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</si>
  <si>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</si>
  <si>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</si>
  <si>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</si>
  <si>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</si>
  <si>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</si>
  <si>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</si>
  <si>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</si>
  <si>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</si>
  <si>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</si>
  <si>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</si>
  <si>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</si>
  <si>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</si>
  <si>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</si>
  <si>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</si>
  <si>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</si>
  <si>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</si>
  <si>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</si>
  <si>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</si>
  <si>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</si>
  <si>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</si>
  <si>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</si>
  <si>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</si>
  <si>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</si>
  <si>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</si>
  <si>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</si>
  <si>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</si>
  <si>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</si>
  <si>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</si>
  <si>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</si>
  <si>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</si>
  <si>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</si>
  <si>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</si>
  <si>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</si>
  <si>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</si>
  <si>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</si>
  <si>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</si>
  <si>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</si>
  <si>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</si>
  <si>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</si>
  <si>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</si>
  <si>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</si>
  <si>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</si>
  <si>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</si>
  <si>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</si>
  <si>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</si>
  <si>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</si>
  <si>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</si>
  <si>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</si>
  <si>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</si>
  <si>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</si>
  <si>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</si>
  <si>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</si>
  <si>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</si>
  <si>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</si>
  <si>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</si>
  <si>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</si>
  <si>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</si>
  <si>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</si>
  <si>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</si>
  <si>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</si>
  <si>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</si>
  <si>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</si>
  <si>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</si>
  <si>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</si>
  <si>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</si>
  <si>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</si>
  <si>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</si>
  <si>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</si>
  <si>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</si>
  <si>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</si>
  <si>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</si>
  <si>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</si>
  <si>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</si>
  <si>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</si>
  <si>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</si>
  <si>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</si>
  <si>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</si>
  <si>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</si>
  <si>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</si>
  <si>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</si>
  <si>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</si>
  <si>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</si>
  <si>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</si>
  <si>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</si>
  <si>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</si>
  <si>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</si>
  <si>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</si>
  <si>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</si>
  <si>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</si>
  <si>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</si>
  <si>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</si>
  <si>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</si>
  <si>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</si>
  <si>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</si>
  <si>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</si>
  <si>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</si>
  <si>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</si>
  <si>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</si>
  <si>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</si>
  <si>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</si>
  <si>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</si>
  <si>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</si>
  <si>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</si>
  <si>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</si>
  <si>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</si>
  <si>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</si>
  <si>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</si>
  <si>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</si>
  <si>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</si>
  <si>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</si>
  <si>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</si>
  <si>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</si>
  <si>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</si>
  <si>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</si>
  <si>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</si>
  <si>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</si>
  <si>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</si>
  <si>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</si>
  <si>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</si>
  <si>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</si>
  <si>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</si>
  <si>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</si>
  <si>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</si>
  <si>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</si>
  <si>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</si>
  <si>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</si>
  <si>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</si>
  <si>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</si>
  <si>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</si>
  <si>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</si>
  <si>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</si>
  <si>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</si>
  <si>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</si>
  <si>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</si>
  <si>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</si>
  <si>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</si>
  <si>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</si>
  <si>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</si>
  <si>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</si>
  <si>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</si>
  <si>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</si>
  <si>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</si>
  <si>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</si>
  <si>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</si>
  <si>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</si>
  <si>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</si>
  <si>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</si>
  <si>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</si>
  <si>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</si>
  <si>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</si>
  <si>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</si>
  <si>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</si>
  <si>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</si>
  <si>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</si>
  <si>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</si>
  <si>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</si>
  <si>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</si>
  <si>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</si>
  <si>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</si>
  <si>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</si>
  <si>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</si>
  <si>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</si>
  <si>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</si>
  <si>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</si>
  <si>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</si>
  <si>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</si>
  <si>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</si>
  <si>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</si>
  <si>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</si>
  <si>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</si>
  <si>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</si>
  <si>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</si>
  <si>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</si>
  <si>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</si>
  <si>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</si>
  <si>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</si>
  <si>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</si>
  <si>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</si>
  <si>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</si>
  <si>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</si>
  <si>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</si>
  <si>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</si>
  <si>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</si>
  <si>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</si>
  <si>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</si>
  <si>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</si>
  <si>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</si>
  <si>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</si>
  <si>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</si>
  <si>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</si>
  <si>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</si>
  <si>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</si>
  <si>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</si>
  <si>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</si>
  <si>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</si>
  <si>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</si>
  <si>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</si>
  <si>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</si>
  <si>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</si>
  <si>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</si>
  <si>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</si>
  <si>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</si>
  <si>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</si>
  <si>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</si>
  <si>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</si>
  <si>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</si>
  <si>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</si>
  <si>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</si>
  <si>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</si>
  <si>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</si>
  <si>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</si>
  <si>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</si>
  <si>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</si>
  <si>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</si>
  <si>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</si>
  <si>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</si>
  <si>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</si>
  <si>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</si>
  <si>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</si>
  <si>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</si>
  <si>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</si>
  <si>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</si>
  <si>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</si>
  <si>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</si>
  <si>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</si>
  <si>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</si>
  <si>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</si>
  <si>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</si>
  <si>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</si>
  <si>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</si>
  <si>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</si>
  <si>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</si>
  <si>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</si>
  <si>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</si>
  <si>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</si>
  <si>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</si>
  <si>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</si>
  <si>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</si>
  <si>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</si>
  <si>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</si>
  <si>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</si>
  <si>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</si>
  <si>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BANCO DE LECHE HUMANA</t>
  </si>
  <si>
    <t>Deficiente oferta de leche humana cruda</t>
  </si>
  <si>
    <t>Contaminación de la leche humana cruda recolectada extra e intrahospitalaria</t>
  </si>
  <si>
    <t xml:space="preserve">Interrupción o suspensión del proceso de Pasteurización de leche humana. </t>
  </si>
  <si>
    <t>Solicitar en el plan anual de compras de manera oportuna los insumos especiales para limpieza y desinfección de material de vidrio y capacitación continua de protocolos</t>
  </si>
  <si>
    <t>Solicitar a coordinadora de recursos fisicos la intervención definitiva de los daños.</t>
  </si>
  <si>
    <t>Brindar leche materna humana donada, seleccionada, clasificada, pasteurizada de óptima calidad y bacteriológicamente segura según criterios de captación,  selección, almacenamiento y acondicionamiento para el suministro a los neonatos que la requieran.</t>
  </si>
  <si>
    <t xml:space="preserve">El Banco de Leche Humana del Hospital Universitario Departamental de Nariño será el  responsable del proceso de promoción, captación, recolección, pasteurización,distribución y  control de calidad de la leche humana que será distribuida a los niños y niñas menores de dos años que reciban lactancia materna y especialmente en los siguientes casos: Prematuros, Bajo peso al nacer, recién nacidos con infecciones neonatales, niños portadores de inmunodeficiencias, diarreas recurrentes, portadores de alergias a proteínas heterologas, niños en condiciones de abandono y/o fallecimiento de la madre, lactantes menores de 6 meses alimentados con leche materna exclusiva que se encuentren hospitalizados y casos especiales que por criterio médico o de nutrición lo requieran. </t>
  </si>
  <si>
    <t xml:space="preserve">Coordinadora de BLH </t>
  </si>
  <si>
    <t>Mantener controles que se vienen trabajando</t>
  </si>
  <si>
    <t>1. Desapego a la norma de bioseguridad por parte de las madres donantes 
 2. Incumplimiento de las normas de bioseguridad en los nuevos ingresos de usuarias al programa de donacion de leche</t>
  </si>
  <si>
    <t>Solicitar a la parte gerencial y administrativa del hospital la separación de espacios para funcionamiento independiente de cada área</t>
  </si>
  <si>
    <t>Indisponibilidad de vehículo y conductor exclusivo de BLH  para recolección y transporte de LH cruda</t>
  </si>
  <si>
    <t xml:space="preserve">1. Fallas en el funcionamiento de los equipos del área de procesamiento de LH por des calibración, vida útil o mantenimiento inoportuno.
2. Características inapropiadas del agua para el funcionamiento de algunos equipos.
</t>
  </si>
  <si>
    <t>Deficiencia en procesos de limpieza y desinfección del área física e insumos de vidrio del BLH</t>
  </si>
  <si>
    <t>Daños estructurales en áreas críticas de BLH</t>
  </si>
  <si>
    <t>Ausencia de intervención definitiva de las causales que dan origen a estos daños estructurales</t>
  </si>
  <si>
    <t xml:space="preserve">Ausencia de infraestructura para centro de preparación de fórmulas infantiles y leche materna
  (Lactario)
</t>
  </si>
  <si>
    <t>Combinación de espacios entre el lactario y área de porcionamiento y distribución de leche humana.</t>
  </si>
  <si>
    <t>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t>
  </si>
  <si>
    <t>Posibilidad de pérdida Económica y Reputacional por deficiente oferta de leche humana cruda, debido a que no hay disponibilidad de vehículo y conductor exclusivo de BLH  para recolección y transporte de leche humana cruda.</t>
  </si>
  <si>
    <t>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t>
  </si>
  <si>
    <t>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t>
  </si>
  <si>
    <t>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t>
  </si>
  <si>
    <t xml:space="preserve">1. Carencia de insumos para la limpieza de frascos de vidrio.
2. Ausencia de protocolo de limpieza y desinfección de áreas físicas actualizado a la normatividad vigente 
3. Rotación frecuente del personal de limpieza del hospital. 
4. Déficit de personal auxiliar con capacidad para realizar las tareas de limpieza y desinfección de material de vidrio (por restricciones laborales)
</t>
  </si>
  <si>
    <t>Posibilidad de pérdida Económica y Reputacional por daños estructurales en áreas criticas de BLH, debido a la ausencia de intervención definitiva de las causales que dan origen a estos daños estructurales</t>
  </si>
  <si>
    <t>Coordinadora del BLH, adelanta el proceso de implementación de los protocolos de limpieza y desinfección de áreas físicas y de los materiales de vidrio para ser implementados en el BLH.</t>
  </si>
  <si>
    <t>Coordinadora del BLH, solicita de manera permanente la solución definitiva de las fallas estructurales, realizando listas de chequeo para verificación de daños y llamado a mejora continua con evidencia fotográfica</t>
  </si>
  <si>
    <t>Auxiliar de enfermería, encargada de separar la dosificación por horarios entre leche materna y formula infantil con un cronograma mensual, con el fin de reducir el cruce de flora y contaminación de producto</t>
  </si>
  <si>
    <t xml:space="preserve">Jefe del servicio de BLH, entrega a apoyo logístico una ruta mensual de salidas para la recolección y transporte de leche humana cruda
</t>
  </si>
  <si>
    <t xml:space="preserve">Coordinadora de BLH, gestiona convenio interadministrativo con el IDSN en un promedio de 8 meses, que garantiza el transporte por ese rango de tiempo.
</t>
  </si>
  <si>
    <t xml:space="preserve">Jefe encargada del proceso de pasteurización de LH, realiza control de calidad a la LH recolectada, de manera permanente, con el fin de verificar criterios de selección y clasificación, desechando la que no cumple con estos criterios (libre de impurezas, embalaje, acides)
</t>
  </si>
  <si>
    <t xml:space="preserve">Equipo de BLH, realiza ejecución de planes de mejora enfocadas en sesiones educativas individuales, grupales y visitas domiciliarias para verificación de condiciones de vivienda y sistema de refrigeración.
</t>
  </si>
  <si>
    <t xml:space="preserve">Jefe del servicio con aprobación del coordinador del BLH, define un cronograma mensual de procesamiento y control de calidad de la LH, además un cronograma de mantenimiento preventivo, correctivo y calibración de equipos. Esto está sujeto al cumplimiento que del área de mantenimiento y en ocasiones se presentan contingencias. 
Evidencias: cronograma de mantenimiento, cuadro de turnos, correos electrónicos.
</t>
  </si>
  <si>
    <t xml:space="preserve">Coordinadora del BLH, gestiona recursos internos y externos para la adquisición de nuevos equipos.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</si>
</sst>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V40" zoomScale="90" zoomScaleNormal="90" workbookViewId="0">
      <selection activeCell="AE40" sqref="AE40"/>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256</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262</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263</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257</v>
      </c>
      <c r="D10" s="202" t="s">
        <v>268</v>
      </c>
      <c r="E10" s="205" t="s">
        <v>276</v>
      </c>
      <c r="F10" s="202" t="s">
        <v>123</v>
      </c>
      <c r="G10" s="208">
        <v>30</v>
      </c>
      <c r="H10" s="211" t="str">
        <f>IF(G10&lt;=0,"",IF(G10&lt;=2,"Muy Baja",IF(G10&lt;=24,"Baja",IF(G10&lt;=500,"Media",IF(G10&lt;=5000,"Alta","Muy Alta")))))</f>
        <v>Media</v>
      </c>
      <c r="I10" s="193">
        <f>IF(H10="","",IF(H10="Muy Baja",0.2,IF(H10="Baja",0.4,IF(H10="Media",0.6,IF(H10="Alta",0.8,IF(H10="Muy Alta",1,))))))</f>
        <v>0.6</v>
      </c>
      <c r="J10" s="214" t="s">
        <v>149</v>
      </c>
      <c r="K10" s="193" t="str">
        <f ca="1">IF(NOT(ISERROR(MATCH(J10,'Tabla Impacto'!$B$221:$B$223,0))),'Tabla Impacto'!$F$223&amp;"Por favor no seleccionar los criterios de impacto(Afectación Económica o presupuestal y Pérdida Reputacional)",J10)</f>
        <v xml:space="preserve">     Entre 50 y 100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3">
        <f ca="1">IF(L10="","",IF(L10="Leve",0.2,IF(L10="Menor",0.4,IF(L10="Moderado",0.6,IF(L10="Mayor",0.8,IF(L10="Catastrófico",1,))))))</f>
        <v>0.6</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285</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265</v>
      </c>
      <c r="AF10" s="134" t="s">
        <v>264</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t="s">
        <v>286</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23</v>
      </c>
      <c r="W11" s="126" t="s">
        <v>119</v>
      </c>
      <c r="X11" s="128">
        <f>IFERROR(IF(AND(Q10="Probabilidad",Q11="Probabilidad"),(Z10-(+Z10*T11)),IF(Q11="Probabilidad",(I10-(+I10*T11)),IF(Q11="Impacto",Z10,""))),"")</f>
        <v>0.216</v>
      </c>
      <c r="Y11" s="129" t="str">
        <f t="shared" ref="Y11:Y69" si="1">IFERROR(IF(X11="","",IF(X11&lt;=0.2,"Muy Baja",IF(X11&lt;=0.4,"Baja",IF(X11&lt;=0.6,"Media",IF(X11&lt;=0.8,"Alta","Muy Alta"))))),"")</f>
        <v>Baja</v>
      </c>
      <c r="Z11" s="130">
        <f t="shared" ref="Z11:Z15" si="2">+X11</f>
        <v>0.216</v>
      </c>
      <c r="AA11" s="129" t="str">
        <f t="shared" ref="AA11:AA69" ca="1" si="3">IFERROR(IF(AB11="","",IF(AB11&lt;=0.2,"Leve",IF(AB11&lt;=0.4,"Menor",IF(AB11&lt;=0.6,"Moderado",IF(AB11&lt;=0.8,"Mayor","Catastrófico"))))),"")</f>
        <v>Moderado</v>
      </c>
      <c r="AB11" s="130">
        <f ca="1">IFERROR(IF(AND(Q10="Impacto",Q11="Impacto"),(AB10-(+AB10*T11)),IF(Q11="Impacto",($M$10-(+$M$10*T11)),IF(Q11="Probabilidad",AB10,""))),"")</f>
        <v>0.6</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265</v>
      </c>
      <c r="AF11" s="134" t="s">
        <v>264</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134</v>
      </c>
      <c r="C16" s="202" t="s">
        <v>258</v>
      </c>
      <c r="D16" s="202" t="s">
        <v>266</v>
      </c>
      <c r="E16" s="205" t="s">
        <v>277</v>
      </c>
      <c r="F16" s="202" t="s">
        <v>123</v>
      </c>
      <c r="G16" s="208">
        <v>30</v>
      </c>
      <c r="H16" s="211" t="str">
        <f>IF(G16&lt;=0,"",IF(G16&lt;=2,"Muy Baja",IF(G16&lt;=24,"Baja",IF(G16&lt;=500,"Media",IF(G16&lt;=5000,"Alta","Muy Alta")))))</f>
        <v>Media</v>
      </c>
      <c r="I16" s="193">
        <f>IF(H16="","",IF(H16="Muy Baja",0.2,IF(H16="Baja",0.4,IF(H16="Media",0.6,IF(H16="Alta",0.8,IF(H16="Muy Alta",1,))))))</f>
        <v>0.6</v>
      </c>
      <c r="J16" s="214" t="s">
        <v>149</v>
      </c>
      <c r="K16" s="193" t="str">
        <f ca="1">IF(NOT(ISERROR(MATCH(J16,'Tabla Impacto'!$B$221:$B$223,0))),'Tabla Impacto'!$F$223&amp;"Por favor no seleccionar los criterios de impacto(Afectación Económica o presupuestal y Pérdida Reputacional)",J16)</f>
        <v xml:space="preserve">     Entre 50 y 100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3">
        <f ca="1">IF(L16="","",IF(L16="Leve",0.2,IF(L16="Menor",0.4,IF(L16="Moderado",0.6,IF(L16="Mayor",0.8,IF(L16="Catastrófico",1,))))))</f>
        <v>0.6</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287</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265</v>
      </c>
      <c r="AF16" s="134" t="s">
        <v>264</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t="s">
        <v>288</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19</v>
      </c>
      <c r="V17" s="126" t="s">
        <v>22</v>
      </c>
      <c r="W17" s="126" t="s">
        <v>119</v>
      </c>
      <c r="X17" s="128">
        <f>IFERROR(IF(AND(Q16="Probabilidad",Q17="Probabilidad"),(Z16-(+Z16*T17)),IF(Q17="Probabilidad",(I16-(+I16*T17)),IF(Q17="Impacto",Z16,""))),"")</f>
        <v>0.216</v>
      </c>
      <c r="Y17" s="129" t="str">
        <f t="shared" si="1"/>
        <v>Baja</v>
      </c>
      <c r="Z17" s="130">
        <f t="shared" ref="Z17:Z21" si="9">+X17</f>
        <v>0.216</v>
      </c>
      <c r="AA17" s="129" t="str">
        <f t="shared" ca="1" si="3"/>
        <v>Moderado</v>
      </c>
      <c r="AB17" s="130">
        <f ca="1">IFERROR(IF(AND(Q16="Impacto",Q17="Impacto"),(AB10-(+AB10*T17)),IF(Q17="Impacto",($M$16-(+$M$16*T17)),IF(Q17="Probabilidad",AB10,""))),"")</f>
        <v>0.6</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265</v>
      </c>
      <c r="AF17" s="134" t="s">
        <v>264</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134</v>
      </c>
      <c r="C22" s="202" t="s">
        <v>259</v>
      </c>
      <c r="D22" s="202" t="s">
        <v>269</v>
      </c>
      <c r="E22" s="205" t="s">
        <v>278</v>
      </c>
      <c r="F22" s="202" t="s">
        <v>123</v>
      </c>
      <c r="G22" s="208">
        <v>5</v>
      </c>
      <c r="H22" s="211" t="str">
        <f>IF(G22&lt;=0,"",IF(G22&lt;=2,"Muy Baja",IF(G22&lt;=24,"Baja",IF(G22&lt;=500,"Media",IF(G22&lt;=5000,"Alta","Muy Alta")))))</f>
        <v>Baja</v>
      </c>
      <c r="I22" s="193">
        <f>IF(H22="","",IF(H22="Muy Baja",0.2,IF(H22="Baja",0.4,IF(H22="Media",0.6,IF(H22="Alta",0.8,IF(H22="Muy Alta",1,))))))</f>
        <v>0.4</v>
      </c>
      <c r="J22" s="214" t="s">
        <v>149</v>
      </c>
      <c r="K22" s="193" t="str">
        <f ca="1">IF(NOT(ISERROR(MATCH(J22,'Tabla Impacto'!$B$221:$B$223,0))),'Tabla Impacto'!$F$223&amp;"Por favor no seleccionar los criterios de impacto(Afectación Económica o presupuestal y Pérdida Reputacional)",J22)</f>
        <v xml:space="preserve">     Entre 50 y 100 SMLMV </v>
      </c>
      <c r="L22" s="211"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3">
        <f ca="1">IF(L22="","",IF(L22="Leve",0.2,IF(L22="Menor",0.4,IF(L22="Moderado",0.6,IF(L22="Mayor",0.8,IF(L22="Catastrófico",1,))))))</f>
        <v>0.6</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289</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19</v>
      </c>
      <c r="V22" s="126" t="s">
        <v>22</v>
      </c>
      <c r="W22" s="126" t="s">
        <v>119</v>
      </c>
      <c r="X22" s="128">
        <f>IFERROR(IF(Q22="Probabilidad",(I22-(+I22*T22)),IF(Q22="Impacto",I22,"")),"")</f>
        <v>0.28000000000000003</v>
      </c>
      <c r="Y22" s="129" t="str">
        <f>IFERROR(IF(X22="","",IF(X22&lt;=0.2,"Muy Baja",IF(X22&lt;=0.4,"Baja",IF(X22&lt;=0.6,"Media",IF(X22&lt;=0.8,"Alta","Muy Alta"))))),"")</f>
        <v>Baja</v>
      </c>
      <c r="Z22" s="130">
        <f>+X22</f>
        <v>0.28000000000000003</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265</v>
      </c>
      <c r="AF22" s="134" t="s">
        <v>264</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t="shared" ref="K23:K27" ca="1" si="15">IF(NOT(ISERROR(MATCH(J23,_xlfn.ANCHORARRAY(E34),0))),I36&amp;"Por favor no seleccionar los criterios de impacto",J23)</f>
        <v>0</v>
      </c>
      <c r="L23" s="212"/>
      <c r="M23" s="194"/>
      <c r="N23" s="197"/>
      <c r="O23" s="123">
        <v>2</v>
      </c>
      <c r="P23" s="124" t="s">
        <v>290</v>
      </c>
      <c r="Q23" s="125" t="str">
        <f>IF(OR(R23="Preventivo",R23="Detectivo"),"Probabilidad",IF(R23="Correctivo","Impacto",""))</f>
        <v>Probabilidad</v>
      </c>
      <c r="R23" s="126" t="s">
        <v>14</v>
      </c>
      <c r="S23" s="126" t="s">
        <v>9</v>
      </c>
      <c r="T23" s="127" t="str">
        <f t="shared" ref="T23:T27" si="16">IF(AND(R23="Preventivo",S23="Automático"),"50%",IF(AND(R23="Preventivo",S23="Manual"),"40%",IF(AND(R23="Detectivo",S23="Automático"),"40%",IF(AND(R23="Detectivo",S23="Manual"),"30%",IF(AND(R23="Correctivo",S23="Automático"),"35%",IF(AND(R23="Correctivo",S23="Manual"),"25%",""))))))</f>
        <v>40%</v>
      </c>
      <c r="U23" s="126" t="s">
        <v>19</v>
      </c>
      <c r="V23" s="126" t="s">
        <v>23</v>
      </c>
      <c r="W23" s="126" t="s">
        <v>119</v>
      </c>
      <c r="X23" s="137">
        <f>IFERROR(IF(AND(Q22="Probabilidad",Q23="Probabilidad"),(Z22-(+Z22*T23)),IF(Q23="Probabilidad",(I22-(+I22*T23)),IF(Q23="Impacto",Z22,""))),"")</f>
        <v>0.16800000000000001</v>
      </c>
      <c r="Y23" s="129" t="str">
        <f t="shared" si="1"/>
        <v>Muy Baja</v>
      </c>
      <c r="Z23" s="130">
        <f t="shared" ref="Z23:Z27" si="17">+X23</f>
        <v>0.16800000000000001</v>
      </c>
      <c r="AA23" s="129" t="str">
        <f t="shared" ca="1" si="3"/>
        <v>Moderado</v>
      </c>
      <c r="AB23" s="130">
        <f ca="1">IFERROR(IF(AND(Q22="Impacto",Q23="Impacto"),(AB16-(+AB16*T23)),IF(Q23="Impacto",($M$22-(+$M$22*T23)),IF(Q23="Probabilidad",AB16,""))),"")</f>
        <v>0.6</v>
      </c>
      <c r="AC23" s="131" t="str">
        <f t="shared" ref="AC23:AC24" ca="1"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32" t="s">
        <v>31</v>
      </c>
      <c r="AE23" s="133" t="s">
        <v>265</v>
      </c>
      <c r="AF23" s="134" t="s">
        <v>264</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t="shared" ca="1" si="15"/>
        <v>0</v>
      </c>
      <c r="L24" s="212"/>
      <c r="M24" s="194"/>
      <c r="N24" s="197"/>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t="shared" ca="1" si="15"/>
        <v>0</v>
      </c>
      <c r="L25" s="212"/>
      <c r="M25" s="194"/>
      <c r="N25" s="197"/>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t="shared" ca="1" si="15"/>
        <v>0</v>
      </c>
      <c r="L26" s="212"/>
      <c r="M26" s="194"/>
      <c r="N26" s="197"/>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t="shared" ca="1" si="15"/>
        <v>0</v>
      </c>
      <c r="L27" s="213"/>
      <c r="M27" s="195"/>
      <c r="N27" s="198"/>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t="s">
        <v>134</v>
      </c>
      <c r="C28" s="202" t="s">
        <v>270</v>
      </c>
      <c r="D28" s="202" t="s">
        <v>280</v>
      </c>
      <c r="E28" s="205" t="s">
        <v>279</v>
      </c>
      <c r="F28" s="202" t="s">
        <v>123</v>
      </c>
      <c r="G28" s="208">
        <v>50</v>
      </c>
      <c r="H28" s="211" t="str">
        <f>IF(G28&lt;=0,"",IF(G28&lt;=2,"Muy Baja",IF(G28&lt;=24,"Baja",IF(G28&lt;=500,"Media",IF(G28&lt;=5000,"Alta","Muy Alta")))))</f>
        <v>Media</v>
      </c>
      <c r="I28" s="193">
        <f>IF(H28="","",IF(H28="Muy Baja",0.2,IF(H28="Baja",0.4,IF(H28="Media",0.6,IF(H28="Alta",0.8,IF(H28="Muy Alta",1,))))))</f>
        <v>0.6</v>
      </c>
      <c r="J28" s="214" t="s">
        <v>149</v>
      </c>
      <c r="K28" s="193" t="str">
        <f ca="1">IF(NOT(ISERROR(MATCH(J28,'Tabla Impacto'!$B$221:$B$223,0))),'Tabla Impacto'!$F$223&amp;"Por favor no seleccionar los criterios de impacto(Afectación Económica o presupuestal y Pérdida Reputacional)",J28)</f>
        <v xml:space="preserve">     Entre 50 y 100 SMLMV </v>
      </c>
      <c r="L28" s="211"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3">
        <f ca="1">IF(L28="","",IF(L28="Leve",0.2,IF(L28="Menor",0.4,IF(L28="Moderado",0.6,IF(L28="Mayor",0.8,IF(L28="Catastrófico",1,))))))</f>
        <v>0.6</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282</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136</v>
      </c>
      <c r="AE28" s="133" t="s">
        <v>260</v>
      </c>
      <c r="AF28" s="134" t="s">
        <v>264</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t="shared" ref="K29:K33" ca="1" si="23">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t="shared" ca="1" si="23"/>
        <v>0</v>
      </c>
      <c r="L30" s="212"/>
      <c r="M30" s="194"/>
      <c r="N30" s="197"/>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t="shared" ca="1" si="23"/>
        <v>0</v>
      </c>
      <c r="L31" s="212"/>
      <c r="M31" s="194"/>
      <c r="N31" s="197"/>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t="shared" ca="1" si="23"/>
        <v>0</v>
      </c>
      <c r="L32" s="212"/>
      <c r="M32" s="194"/>
      <c r="N32" s="197"/>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t="shared" ca="1" si="23"/>
        <v>0</v>
      </c>
      <c r="L33" s="213"/>
      <c r="M33" s="195"/>
      <c r="N33" s="198"/>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t="s">
        <v>134</v>
      </c>
      <c r="C34" s="202" t="s">
        <v>271</v>
      </c>
      <c r="D34" s="202" t="s">
        <v>272</v>
      </c>
      <c r="E34" s="205" t="s">
        <v>281</v>
      </c>
      <c r="F34" s="202" t="s">
        <v>123</v>
      </c>
      <c r="G34" s="208">
        <v>6000</v>
      </c>
      <c r="H34" s="211" t="str">
        <f>IF(G34&lt;=0,"",IF(G34&lt;=2,"Muy Baja",IF(G34&lt;=24,"Baja",IF(G34&lt;=500,"Media",IF(G34&lt;=5000,"Alta","Muy Alta")))))</f>
        <v>Muy Alta</v>
      </c>
      <c r="I34" s="193">
        <f>IF(H34="","",IF(H34="Muy Baja",0.2,IF(H34="Baja",0.4,IF(H34="Media",0.6,IF(H34="Alta",0.8,IF(H34="Muy Alta",1,))))))</f>
        <v>1</v>
      </c>
      <c r="J34" s="214" t="s">
        <v>149</v>
      </c>
      <c r="K34" s="193" t="str">
        <f ca="1">IF(NOT(ISERROR(MATCH(J34,'Tabla Impacto'!$B$221:$B$223,0))),'Tabla Impacto'!$F$223&amp;"Por favor no seleccionar los criterios de impacto(Afectación Económica o presupuestal y Pérdida Reputacional)",J34)</f>
        <v xml:space="preserve">     Entre 50 y 100 SMLMV </v>
      </c>
      <c r="L34" s="211"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3">
        <f ca="1">IF(L34="","",IF(L34="Leve",0.2,IF(L34="Menor",0.4,IF(L34="Moderado",0.6,IF(L34="Mayor",0.8,IF(L34="Catastrófico",1,))))))</f>
        <v>0.6</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283</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0.6</v>
      </c>
      <c r="Y34" s="129" t="str">
        <f>IFERROR(IF(X34="","",IF(X34&lt;=0.2,"Muy Baja",IF(X34&lt;=0.4,"Baja",IF(X34&lt;=0.6,"Media",IF(X34&lt;=0.8,"Alta","Muy Alta"))))),"")</f>
        <v>Media</v>
      </c>
      <c r="Z34" s="130">
        <f>+X34</f>
        <v>0.6</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136</v>
      </c>
      <c r="AE34" s="133" t="s">
        <v>261</v>
      </c>
      <c r="AF34" s="134" t="s">
        <v>264</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t="shared" ref="K35:K39" ca="1" si="3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t="shared" ca="1" si="31"/>
        <v>0</v>
      </c>
      <c r="L36" s="212"/>
      <c r="M36" s="194"/>
      <c r="N36" s="197"/>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t="shared" ca="1" si="31"/>
        <v>0</v>
      </c>
      <c r="L37" s="212"/>
      <c r="M37" s="194"/>
      <c r="N37" s="197"/>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t="shared" ca="1" si="31"/>
        <v>0</v>
      </c>
      <c r="L38" s="212"/>
      <c r="M38" s="194"/>
      <c r="N38" s="197"/>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t="shared" ca="1" si="31"/>
        <v>0</v>
      </c>
      <c r="L39" s="213"/>
      <c r="M39" s="195"/>
      <c r="N39" s="198"/>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t="s">
        <v>134</v>
      </c>
      <c r="C40" s="202" t="s">
        <v>273</v>
      </c>
      <c r="D40" s="202" t="s">
        <v>274</v>
      </c>
      <c r="E40" s="205" t="s">
        <v>275</v>
      </c>
      <c r="F40" s="202" t="s">
        <v>123</v>
      </c>
      <c r="G40" s="208">
        <v>60</v>
      </c>
      <c r="H40" s="211" t="str">
        <f>IF(G40&lt;=0,"",IF(G40&lt;=2,"Muy Baja",IF(G40&lt;=24,"Baja",IF(G40&lt;=500,"Media",IF(G40&lt;=5000,"Alta","Muy Alta")))))</f>
        <v>Media</v>
      </c>
      <c r="I40" s="193">
        <f>IF(H40="","",IF(H40="Muy Baja",0.2,IF(H40="Baja",0.4,IF(H40="Media",0.6,IF(H40="Alta",0.8,IF(H40="Muy Alta",1,))))))</f>
        <v>0.6</v>
      </c>
      <c r="J40" s="214" t="s">
        <v>151</v>
      </c>
      <c r="K40" s="193" t="str">
        <f ca="1">IF(NOT(ISERROR(MATCH(J40,'Tabla Impacto'!$B$221:$B$223,0))),'Tabla Impacto'!$F$223&amp;"Por favor no seleccionar los criterios de impacto(Afectación Económica o presupuestal y Pérdida Reputacional)",J40)</f>
        <v xml:space="preserve">     Entre 100 y 500 SMLMV </v>
      </c>
      <c r="L40" s="211" t="str">
        <f ca="1">IF(OR(K40='Tabla Impacto'!$C$11,K40='Tabla Impacto'!$D$11),"Leve",IF(OR(K40='Tabla Impacto'!$C$12,K40='Tabla Impacto'!$D$12),"Menor",IF(OR(K40='Tabla Impacto'!$C$13,K40='Tabla Impacto'!$D$13),"Moderado",IF(OR(K40='Tabla Impacto'!$C$14,K40='Tabla Impacto'!$D$14),"Mayor",IF(OR(K40='Tabla Impacto'!$C$15,K40='Tabla Impacto'!$D$15),"Catastrófico","")))))</f>
        <v>Mayor</v>
      </c>
      <c r="M40" s="193">
        <f ca="1">IF(L40="","",IF(L40="Leve",0.2,IF(L40="Menor",0.4,IF(L40="Moderado",0.6,IF(L40="Mayor",0.8,IF(L40="Catastrófico",1,))))))</f>
        <v>0.8</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Alto</v>
      </c>
      <c r="O40" s="123">
        <v>1</v>
      </c>
      <c r="P40" s="124" t="s">
        <v>284</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Mayor</v>
      </c>
      <c r="AB40" s="130">
        <f ca="1">IFERROR(IF(Q40="Impacto",(M40-(+M40*T40)),IF(Q40="Probabilidad",M40,"")),"")</f>
        <v>0.8</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Alto</v>
      </c>
      <c r="AD40" s="132" t="s">
        <v>136</v>
      </c>
      <c r="AE40" s="133" t="s">
        <v>267</v>
      </c>
      <c r="AF40" s="134" t="s">
        <v>264</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t="shared" ref="K41:K45" ca="1" si="39">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t="shared" ca="1" si="39"/>
        <v>0</v>
      </c>
      <c r="L42" s="212"/>
      <c r="M42" s="194"/>
      <c r="N42" s="197"/>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t="shared" ca="1" si="39"/>
        <v>0</v>
      </c>
      <c r="L43" s="212"/>
      <c r="M43" s="194"/>
      <c r="N43" s="197"/>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t="shared" ca="1" si="39"/>
        <v>0</v>
      </c>
      <c r="L44" s="212"/>
      <c r="M44" s="194"/>
      <c r="N44" s="197"/>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t="shared" ca="1" si="39"/>
        <v>0</v>
      </c>
      <c r="L45" s="213"/>
      <c r="M45" s="195"/>
      <c r="N45" s="198"/>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t="shared" ref="K47:K51" ca="1" si="47">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t="shared" ca="1" si="47"/>
        <v>0</v>
      </c>
      <c r="L48" s="212"/>
      <c r="M48" s="194"/>
      <c r="N48" s="197"/>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t="shared" ca="1" si="47"/>
        <v>0</v>
      </c>
      <c r="L49" s="212"/>
      <c r="M49" s="194"/>
      <c r="N49" s="197"/>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t="shared" ca="1" si="47"/>
        <v>0</v>
      </c>
      <c r="L50" s="212"/>
      <c r="M50" s="194"/>
      <c r="N50" s="197"/>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t="shared" ca="1" si="47"/>
        <v>0</v>
      </c>
      <c r="L51" s="213"/>
      <c r="M51" s="195"/>
      <c r="N51" s="198"/>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R5</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
      </c>
      <c r="Q22" s="310"/>
      <c r="R22" s="310" t="str">
        <f ca="1">IF(AND('Mapa final'!$H$16="Media",'Mapa final'!$L$16="Menor"),CONCATENATE("R",'Mapa final'!$A$16),"")</f>
        <v/>
      </c>
      <c r="S22" s="310"/>
      <c r="T22" s="310" t="str">
        <f ca="1">IF(AND('Mapa final'!$H$22="Media",'Mapa final'!$L$22="Menor"),CONCATENATE("R",'Mapa final'!$A$22),"")</f>
        <v/>
      </c>
      <c r="U22" s="311"/>
      <c r="V22" s="309" t="str">
        <f ca="1">IF(AND('Mapa final'!$H$10="Media",'Mapa final'!$L$10="Moderado"),CONCATENATE("R",'Mapa final'!$A$10),"")</f>
        <v>R1</v>
      </c>
      <c r="W22" s="310"/>
      <c r="X22" s="310" t="str">
        <f ca="1">IF(AND('Mapa final'!$H$16="Media",'Mapa final'!$L$16="Moderado"),CONCATENATE("R",'Mapa final'!$A$16),"")</f>
        <v>R2</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R4</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R6</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R3</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
      </c>
      <c r="K38" s="319"/>
      <c r="L38" s="319" t="str">
        <f ca="1">IF(AND('Mapa final'!$H$16="Muy Baja",'Mapa final'!$L$16="Leve"),CONCATENATE("R",'Mapa final'!$A$16),"")</f>
        <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 ca="1">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 ca="1">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R5C1</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 ca="1">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 ca="1">IF(AND('Mapa final'!$Y$11="Baja",'Mapa final'!$AA$11="Moderado"),CONCATENATE("R1C",'Mapa final'!$O$11),"")</f>
        <v>R1C2</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 ca="1">IF(AND('Mapa final'!$Y$17="Baja",'Mapa final'!$AA$17="Moderado"),CONCATENATE("R2C",'Mapa final'!$O$17),"")</f>
        <v>R2C2</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R6C1</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
      </c>
      <c r="K46" s="74" t="str">
        <f ca="1">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R3C2</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 ca="1">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9" sqref="C9"/>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topLeftCell="A4"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2024-04-15T20:26:46Z</dcterms:modified>
</cp:coreProperties>
</file>