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5459BB3D-83BD-4695-A63E-93A714170DC7}" xr6:coauthVersionLast="47" xr6:coauthVersionMax="47" xr10:uidLastSave="{00000000-0000-0000-0000-000000000000}"/>
  <bookViews>
    <workbookView xWindow="-120" yWindow="-120" windowWidth="29040" windowHeight="1764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25" i="1"/>
  <c r="K65" i="1"/>
  <c r="K45" i="1"/>
  <c r="K61" i="1"/>
  <c r="K33" i="1"/>
  <c r="K63" i="1"/>
  <c r="K48" i="1"/>
  <c r="K36" i="1"/>
  <c r="K62" i="1"/>
  <c r="K23" i="1"/>
  <c r="K21" i="1"/>
  <c r="K17" i="1"/>
  <c r="K20" i="1"/>
  <c r="K24" i="1"/>
  <c r="K31" i="1"/>
  <c r="K43" i="1"/>
  <c r="K67" i="1"/>
  <c r="K27" i="1"/>
  <c r="K51" i="1"/>
  <c r="K38" i="1"/>
  <c r="K39" i="1"/>
  <c r="K68" i="1"/>
  <c r="K44" i="1"/>
  <c r="K32" i="1"/>
  <c r="K42" i="1"/>
  <c r="K35" i="1"/>
  <c r="K41" i="1"/>
  <c r="K54" i="1"/>
  <c r="K59" i="1"/>
  <c r="K57" i="1"/>
  <c r="K19" i="1"/>
  <c r="K69" i="1"/>
  <c r="K66" i="1"/>
  <c r="K50" i="1"/>
  <c r="K30" i="1"/>
  <c r="K56" i="1"/>
  <c r="K47" i="1"/>
  <c r="K49" i="1"/>
  <c r="K18" i="1"/>
  <c r="K60" i="1"/>
  <c r="K53" i="1"/>
  <c r="K37" i="1"/>
  <c r="K55" i="1"/>
  <c r="K26" i="1"/>
  <c r="K29" i="1"/>
  <c r="F221" i="13" l="1"/>
  <c r="F211" i="13"/>
  <c r="F212" i="13"/>
  <c r="F213" i="13"/>
  <c r="F214" i="13"/>
  <c r="F215" i="13"/>
  <c r="F216" i="13"/>
  <c r="F217" i="13"/>
  <c r="F218" i="13"/>
  <c r="F219" i="13"/>
  <c r="F220" i="13"/>
  <c r="F210" i="13"/>
  <c r="K14" i="1"/>
  <c r="K15" i="1"/>
  <c r="K13" i="1"/>
  <c r="B221" i="13" a="1"/>
  <c r="K12"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34" i="1"/>
  <c r="L34" i="1" s="1"/>
  <c r="K16" i="1"/>
  <c r="L16" i="1" s="1"/>
  <c r="K22" i="1"/>
  <c r="L22" i="1" s="1"/>
  <c r="K52" i="1"/>
  <c r="L52" i="1" s="1"/>
  <c r="K58" i="1"/>
  <c r="L58" i="1" s="1"/>
  <c r="K46" i="1"/>
  <c r="L46" i="1" s="1"/>
  <c r="K64" i="1"/>
  <c r="L64" i="1" s="1"/>
  <c r="Z42" i="18" l="1"/>
  <c r="AF18" i="18"/>
  <c r="T18" i="18"/>
  <c r="Z26" i="18"/>
  <c r="AF34" i="18"/>
  <c r="AL34" i="18"/>
  <c r="AF42" i="18"/>
  <c r="N42" i="18"/>
  <c r="T10" i="18"/>
  <c r="Z18" i="18"/>
  <c r="N58" i="1"/>
  <c r="AL10" i="18"/>
  <c r="AL42" i="18"/>
  <c r="AL26" i="18"/>
  <c r="T34" i="18"/>
  <c r="AL18" i="18"/>
  <c r="N10" i="18"/>
  <c r="AF26" i="18"/>
  <c r="N34" i="18"/>
  <c r="Z10" i="18"/>
  <c r="M58" i="1"/>
  <c r="N18" i="18"/>
  <c r="AF10" i="18"/>
  <c r="T26" i="18"/>
  <c r="N26" i="18"/>
  <c r="T42" i="18"/>
  <c r="Z34" i="18"/>
  <c r="M34" i="1"/>
  <c r="AB34" i="1" s="1"/>
  <c r="AA34" i="1" s="1"/>
  <c r="L16" i="18"/>
  <c r="R40" i="18"/>
  <c r="R24" i="18"/>
  <c r="L40" i="18"/>
  <c r="L8" i="18"/>
  <c r="X16" i="18"/>
  <c r="X32" i="18"/>
  <c r="R32" i="18"/>
  <c r="AJ40" i="18"/>
  <c r="AJ16" i="18"/>
  <c r="R16" i="18"/>
  <c r="R8" i="18"/>
  <c r="AD40" i="18"/>
  <c r="N34" i="1"/>
  <c r="L32" i="18"/>
  <c r="AD32" i="18"/>
  <c r="AJ32" i="18"/>
  <c r="AD24" i="18"/>
  <c r="AD8" i="18"/>
  <c r="L24" i="18"/>
  <c r="X40" i="18"/>
  <c r="X24" i="18"/>
  <c r="AJ8" i="18"/>
  <c r="AJ24" i="18"/>
  <c r="AD16" i="18"/>
  <c r="X8" i="18"/>
  <c r="M46" i="1"/>
  <c r="AB10" i="18"/>
  <c r="J42" i="18"/>
  <c r="J18" i="18"/>
  <c r="P34" i="18"/>
  <c r="N46" i="1"/>
  <c r="AB18" i="18"/>
  <c r="AH34" i="18"/>
  <c r="J26" i="18"/>
  <c r="P10" i="18"/>
  <c r="AH10" i="18"/>
  <c r="V34" i="18"/>
  <c r="P18" i="18"/>
  <c r="P42" i="18"/>
  <c r="AH42" i="18"/>
  <c r="V18" i="18"/>
  <c r="AB26" i="18"/>
  <c r="AB34" i="18"/>
  <c r="AH26" i="18"/>
  <c r="AB42" i="18"/>
  <c r="V26" i="18"/>
  <c r="J34" i="18"/>
  <c r="J10" i="18"/>
  <c r="V42" i="18"/>
  <c r="P26" i="18"/>
  <c r="V10" i="18"/>
  <c r="AH18"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J40" i="18"/>
  <c r="J8" i="18"/>
  <c r="AB40" i="18"/>
  <c r="AB32" i="18"/>
  <c r="AH32" i="18"/>
  <c r="AB8" i="18"/>
  <c r="AB24" i="18"/>
  <c r="J16" i="18"/>
  <c r="J24" i="18"/>
  <c r="P32" i="18"/>
  <c r="J32" i="18"/>
  <c r="V24" i="18"/>
  <c r="P8" i="18"/>
  <c r="P24" i="18"/>
  <c r="P16" i="18"/>
  <c r="AH16" i="18"/>
  <c r="P40" i="18"/>
  <c r="V16" i="18"/>
  <c r="V32" i="18"/>
  <c r="N28" i="1"/>
  <c r="AH24" i="18"/>
  <c r="M28" i="1"/>
  <c r="AB28" i="1" s="1"/>
  <c r="AA28" i="1" s="1"/>
  <c r="V40" i="18"/>
  <c r="AB16" i="18"/>
  <c r="V8" i="18"/>
  <c r="AH8" i="18"/>
  <c r="AH40" i="18"/>
  <c r="AF30" i="18"/>
  <c r="T14" i="18"/>
  <c r="Z22" i="18"/>
  <c r="AL38" i="18"/>
  <c r="T30" i="18"/>
  <c r="N14" i="18"/>
  <c r="T38" i="18"/>
  <c r="AL6" i="18"/>
  <c r="T22" i="18"/>
  <c r="Z14" i="18"/>
  <c r="AL14" i="18"/>
  <c r="Z38" i="18"/>
  <c r="N22" i="18"/>
  <c r="N38" i="18"/>
  <c r="N22" i="1"/>
  <c r="Z30" i="18"/>
  <c r="T6" i="18"/>
  <c r="AF22" i="18"/>
  <c r="Z6" i="18"/>
  <c r="N6" i="18"/>
  <c r="M22" i="1"/>
  <c r="AB22" i="1" s="1"/>
  <c r="AA22" i="1" s="1"/>
  <c r="AF6" i="18"/>
  <c r="AF14" i="18"/>
  <c r="AF38" i="18"/>
  <c r="AL30" i="18"/>
  <c r="AL22" i="18"/>
  <c r="N30"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N10" i="1"/>
  <c r="AH30" i="18"/>
  <c r="P38" i="18"/>
  <c r="V38"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R6" i="18"/>
  <c r="L22" i="18"/>
  <c r="X14" i="18"/>
  <c r="R38" i="18"/>
  <c r="R14" i="18"/>
  <c r="N24" i="18"/>
  <c r="AF24" i="18"/>
  <c r="T32" i="18"/>
  <c r="AF32" i="18"/>
  <c r="T16" i="18"/>
  <c r="T40" i="18"/>
  <c r="AF40" i="18"/>
  <c r="AL32" i="18"/>
  <c r="Z40" i="18"/>
  <c r="N40" i="18"/>
  <c r="AL8" i="18"/>
  <c r="Z24" i="18"/>
  <c r="AF8" i="18"/>
  <c r="AL16" i="18"/>
  <c r="T24" i="18"/>
  <c r="AL24" i="18"/>
  <c r="AL40" i="18"/>
  <c r="Z16" i="18"/>
  <c r="T8" i="18"/>
  <c r="AF16" i="18"/>
  <c r="Z32" i="18"/>
  <c r="N16" i="18"/>
  <c r="Z8" i="18"/>
  <c r="N8" i="18"/>
  <c r="N40" i="1"/>
  <c r="N32" i="18"/>
  <c r="M40" i="1"/>
  <c r="AH7" i="19" l="1"/>
  <c r="V47" i="19"/>
  <c r="J27" i="19"/>
  <c r="AB7" i="19"/>
  <c r="P37" i="19"/>
  <c r="AH17" i="19"/>
  <c r="V37" i="19"/>
  <c r="P47" i="19"/>
  <c r="J37" i="19"/>
  <c r="V7" i="19"/>
  <c r="P17" i="19"/>
  <c r="AB17" i="19"/>
  <c r="P7" i="19"/>
  <c r="V27" i="19"/>
  <c r="AB37" i="19"/>
  <c r="AH47" i="19"/>
  <c r="AB47" i="19"/>
  <c r="J47" i="19"/>
  <c r="AB27" i="19"/>
  <c r="AC16" i="1"/>
  <c r="AH37" i="19"/>
  <c r="V17" i="19"/>
  <c r="J7" i="19"/>
  <c r="AH27" i="19"/>
  <c r="J17" i="19"/>
  <c r="P27" i="19"/>
  <c r="P18" i="19"/>
  <c r="J28" i="19"/>
  <c r="J48" i="19"/>
  <c r="V28" i="19"/>
  <c r="AB8" i="19"/>
  <c r="P28" i="19"/>
  <c r="AH8" i="19"/>
  <c r="V8" i="19"/>
  <c r="V18" i="19"/>
  <c r="AB28" i="19"/>
  <c r="V38" i="19"/>
  <c r="AH28" i="19"/>
  <c r="AB38" i="19"/>
  <c r="V48" i="19"/>
  <c r="P8" i="19"/>
  <c r="AH48" i="19"/>
  <c r="J38" i="19"/>
  <c r="AC22" i="1"/>
  <c r="P38" i="19"/>
  <c r="AH38" i="19"/>
  <c r="P48" i="19"/>
  <c r="AB18" i="19"/>
  <c r="J8" i="19"/>
  <c r="J18" i="19"/>
  <c r="AB48" i="19"/>
  <c r="AH18" i="19"/>
  <c r="J40" i="19"/>
  <c r="V20" i="19"/>
  <c r="J50" i="19"/>
  <c r="P50" i="19"/>
  <c r="J10" i="19"/>
  <c r="V10" i="19"/>
  <c r="V40" i="19"/>
  <c r="V30" i="19"/>
  <c r="AH10" i="19"/>
  <c r="AB40" i="19"/>
  <c r="AB10" i="19"/>
  <c r="AB20" i="19"/>
  <c r="P20" i="19"/>
  <c r="AB30" i="19"/>
  <c r="J30" i="19"/>
  <c r="AB50" i="19"/>
  <c r="V50" i="19"/>
  <c r="AH40" i="19"/>
  <c r="AC34" i="1"/>
  <c r="P40" i="19"/>
  <c r="AH20" i="19"/>
  <c r="P10" i="19"/>
  <c r="P30" i="19"/>
  <c r="AH30" i="19"/>
  <c r="AH50" i="19"/>
  <c r="J20" i="19"/>
  <c r="V25" i="19"/>
  <c r="AH15" i="19"/>
  <c r="V45" i="19"/>
  <c r="V35" i="19"/>
  <c r="J15" i="19"/>
  <c r="J55" i="19"/>
  <c r="AB45" i="19"/>
  <c r="AB35" i="19"/>
  <c r="AH25" i="19"/>
  <c r="AB55" i="19"/>
  <c r="AH55" i="19"/>
  <c r="AC64" i="1"/>
  <c r="AB15" i="19"/>
  <c r="AB25" i="19"/>
  <c r="P15" i="19"/>
  <c r="AH45" i="19"/>
  <c r="J25" i="19"/>
  <c r="V55" i="19"/>
  <c r="P45" i="19"/>
  <c r="J45" i="19"/>
  <c r="V15" i="19"/>
  <c r="P25" i="19"/>
  <c r="J35" i="19"/>
  <c r="P35" i="19"/>
  <c r="AH35" i="19"/>
  <c r="P55" i="19"/>
  <c r="P16" i="19"/>
  <c r="V26" i="19"/>
  <c r="P6" i="19"/>
  <c r="AH36" i="19"/>
  <c r="AH6" i="19"/>
  <c r="P26" i="19"/>
  <c r="V46" i="19"/>
  <c r="V16" i="19"/>
  <c r="AH46" i="19"/>
  <c r="V36" i="19"/>
  <c r="AB46" i="19"/>
  <c r="AC10" i="1"/>
  <c r="AB16" i="19"/>
  <c r="AH26" i="19"/>
  <c r="J16" i="19"/>
  <c r="AB36" i="19"/>
  <c r="J6" i="19"/>
  <c r="AB6" i="19"/>
  <c r="P46" i="19"/>
  <c r="P36" i="19"/>
  <c r="AB26" i="19"/>
  <c r="J36" i="19"/>
  <c r="AH16" i="19"/>
  <c r="J26" i="19"/>
  <c r="V6" i="19"/>
  <c r="J46" i="19"/>
  <c r="AC28" i="1"/>
  <c r="P39" i="19"/>
  <c r="V9" i="19"/>
  <c r="V29" i="19"/>
  <c r="P49" i="19"/>
  <c r="AH39" i="19"/>
  <c r="AB19" i="19"/>
  <c r="AH49" i="19"/>
  <c r="V39" i="19"/>
  <c r="J19" i="19"/>
  <c r="AB29" i="19"/>
  <c r="AH29" i="19"/>
  <c r="J39" i="19"/>
  <c r="P9" i="19"/>
  <c r="AH9" i="19"/>
  <c r="P29" i="19"/>
  <c r="J49" i="19"/>
  <c r="V19" i="19"/>
  <c r="J9" i="19"/>
  <c r="AB39" i="19"/>
  <c r="AB9" i="19"/>
  <c r="J29" i="19"/>
  <c r="AB49" i="19"/>
  <c r="P19" i="19"/>
  <c r="AH19" i="19"/>
  <c r="V4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<sst xmlns="http://schemas.openxmlformats.org/spreadsheetml/2006/main" count="431" uniqueCount="281">
  <si>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</si>
  <si>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</si>
  <si>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</si>
  <si>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</si>
  <si>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</si>
  <si>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</si>
  <si>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</si>
  <si>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</si>
  <si>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</si>
  <si>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</si>
  <si>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</si>
  <si>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</si>
  <si>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</si>
  <si>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</si>
  <si>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</si>
  <si>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</si>
  <si>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</si>
  <si>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</si>
  <si>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</si>
  <si>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</si>
  <si>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</si>
  <si>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</si>
  <si>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</si>
  <si>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</si>
  <si>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</si>
  <si>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</si>
  <si>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</si>
  <si>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</si>
  <si>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</si>
  <si>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</si>
  <si>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</si>
  <si>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</si>
  <si>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</si>
  <si>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</si>
  <si>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</si>
  <si>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</si>
  <si>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</si>
  <si>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</si>
  <si>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</si>
  <si>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</si>
  <si>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</si>
  <si>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</si>
  <si>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</si>
  <si>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</si>
  <si>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</si>
  <si>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</si>
  <si>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</si>
  <si>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</si>
  <si>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</si>
  <si>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</si>
  <si>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</si>
  <si>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</si>
  <si>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</si>
  <si>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</si>
  <si>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</si>
  <si>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</si>
  <si>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</si>
  <si>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</si>
  <si>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</si>
  <si>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</si>
  <si>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</si>
  <si>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</si>
  <si>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</si>
  <si>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</si>
  <si>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</si>
  <si>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</si>
  <si>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</si>
  <si>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</si>
  <si>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</si>
  <si>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</si>
  <si>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</si>
  <si>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</si>
  <si>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</si>
  <si>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</si>
  <si>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</si>
  <si>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</si>
  <si>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</si>
  <si>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</si>
  <si>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</si>
  <si>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</si>
  <si>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</si>
  <si>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</si>
  <si>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</si>
  <si>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</si>
  <si>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</si>
  <si>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</si>
  <si>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</si>
  <si>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</si>
  <si>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</si>
  <si>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</si>
  <si>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</si>
  <si>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</si>
  <si>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</si>
  <si>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</si>
  <si>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</si>
  <si>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</si>
  <si>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</si>
  <si>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</si>
  <si>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</si>
  <si>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</si>
  <si>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</si>
  <si>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</si>
  <si>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</si>
  <si>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</si>
  <si>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</si>
  <si>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</si>
  <si>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</si>
  <si>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</si>
  <si>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</si>
  <si>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</si>
  <si>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</si>
  <si>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</si>
  <si>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</si>
  <si>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</si>
  <si>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</si>
  <si>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</si>
  <si>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</si>
  <si>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</si>
  <si>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</si>
  <si>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</si>
  <si>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</si>
  <si>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</si>
  <si>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</si>
  <si>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</si>
  <si>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</si>
  <si>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</si>
  <si>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</si>
  <si>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</si>
  <si>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</si>
  <si>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</si>
  <si>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</si>
  <si>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</si>
  <si>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</si>
  <si>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</si>
  <si>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</si>
  <si>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</si>
  <si>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</si>
  <si>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</si>
  <si>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</si>
  <si>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</si>
  <si>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</si>
  <si>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</si>
  <si>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</si>
  <si>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</si>
  <si>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</si>
  <si>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</si>
  <si>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</si>
  <si>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</si>
  <si>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</si>
  <si>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</si>
  <si>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</si>
  <si>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</si>
  <si>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</si>
  <si>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</si>
  <si>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</si>
  <si>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</si>
  <si>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</si>
  <si>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</si>
  <si>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</si>
  <si>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</si>
  <si>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</si>
  <si>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</si>
  <si>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</si>
  <si>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</si>
  <si>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</si>
  <si>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</si>
  <si>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</si>
  <si>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</si>
  <si>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</si>
  <si>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</si>
  <si>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</si>
  <si>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</si>
  <si>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</si>
  <si>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</si>
  <si>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</si>
  <si>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</si>
  <si>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</si>
  <si>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</si>
  <si>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</si>
  <si>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</si>
  <si>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</si>
  <si>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</si>
  <si>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</si>
  <si>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</si>
  <si>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</si>
  <si>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</si>
  <si>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</si>
  <si>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</si>
  <si>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</si>
  <si>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</si>
  <si>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</si>
  <si>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</si>
  <si>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</si>
  <si>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</si>
  <si>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</si>
  <si>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</si>
  <si>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</si>
  <si>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</si>
  <si>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</si>
  <si>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</si>
  <si>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</si>
  <si>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</si>
  <si>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</si>
  <si>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</si>
  <si>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</si>
  <si>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</si>
  <si>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</si>
  <si>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</si>
  <si>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</si>
  <si>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</si>
  <si>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</si>
  <si>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</si>
  <si>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</si>
  <si>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</si>
  <si>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</si>
  <si>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</si>
  <si>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</si>
  <si>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</si>
  <si>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</si>
  <si>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</si>
  <si>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</si>
  <si>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</si>
  <si>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</si>
  <si>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</si>
  <si>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</si>
  <si>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</si>
  <si>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</si>
  <si>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</si>
  <si>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</si>
  <si>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</si>
  <si>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</si>
  <si>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</si>
  <si>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</si>
  <si>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</si>
  <si>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</si>
  <si>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</si>
  <si>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</si>
  <si>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</si>
  <si>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</si>
  <si>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</si>
  <si>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</si>
  <si>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</si>
  <si>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</si>
  <si>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</si>
  <si>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</si>
  <si>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</si>
  <si>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</si>
  <si>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</si>
  <si>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</si>
  <si>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</si>
  <si>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</si>
  <si>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</si>
  <si>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</si>
  <si>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</si>
  <si>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</si>
  <si>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</si>
  <si>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ATENCIÓN AL USUARIO</t>
  </si>
  <si>
    <t>Inoportunidad en las actividades realizadas
por el proceso</t>
  </si>
  <si>
    <t>Accidentalidad en transporte por traslado de pacientes</t>
  </si>
  <si>
    <t>Profesional especializado en atención al usuario</t>
  </si>
  <si>
    <t>Mantener controles que se vienen trabajando</t>
  </si>
  <si>
    <t>Profesional universitaria de atención al usuario, mensualmente realiza consolidado de quejas, con el fin de verificar las referentes a información del área de atención al usuario, y realizar retroalimentación.</t>
  </si>
  <si>
    <t xml:space="preserve"> Inoportunidad en las respuestas a las PQRSF, presentadas por los usuarios.</t>
  </si>
  <si>
    <t>1. Escaso compromiso por parte de las coordinaciones en dar respuestas oportunas y efectivas.
2. Insuficiente información en las  quejas</t>
  </si>
  <si>
    <t>Indisposición por parte de los usuarios a suministrar información real, por la predisposición a posibles represalias del personal.</t>
  </si>
  <si>
    <t>Trabajadora social, profesional universitario y auxiliar administrativa de atención al usuario, de manera mensual realiza las encuestas de satisfacción de usuarios, con el fin de conocer el porcentaje de satisfacción respecto a los servicios recibidos y realizar planes de mejora a quien lo necesite por parte de las coordinaciones de los GIT.</t>
  </si>
  <si>
    <t>Sobre carga laboral que genera impertinencia en los tramites adelantados para el  usuario y puede causar una complicación de salud del mismo</t>
  </si>
  <si>
    <t>Profesional universitaria en atención al usuario, realiza comunicado vía oficio en áreas involucradas, verificando  que el proceso se desarrolle como está documentado, realizando retroalimentación mensual a las coordinaciones y hace seguimiento en el Plan Operativo Anual (POA) con un indicador.</t>
  </si>
  <si>
    <t>Encuestas de satisfacción con sesgo</t>
  </si>
  <si>
    <t>Insatisfacción de necesidades y expectativas de los usuarios.</t>
  </si>
  <si>
    <t>Desconocimiento por parte de los funcionarios, respecto a la información solicitada o los requerimientos de los pacientes</t>
  </si>
  <si>
    <t xml:space="preserve">1. Accidentes de transito 
2. Heridas y traumatismos de diversa magnitud y severidad tanto en pacientes como en funcionarios
</t>
  </si>
  <si>
    <t>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t>
  </si>
  <si>
    <t>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t>
  </si>
  <si>
    <t>Posibilidad de pérdida Económica por inoportunidad en las actividades realizadas por el proceso debido a la sobre carga laboral que genera impertinencia en los tramites adelantados para el  usuario y puede generar una complicación de salud del mismo</t>
  </si>
  <si>
    <t>Posibilidad de pérdida Reputacional por insatisfacción de necesidades y expectativas de los usuarios por información errónea de los funcionarios debido a desconocimiento por parte de los funcionarios, respecto a la información solicitada o los requerimientos de los pacientes</t>
  </si>
  <si>
    <t>Posibilidad de pérdida Económica y Reputacional por Accidentalidad en transporte por traslado de pacientes debido a accidentes de tránsito, heridas y traumatismos de diversa magnitud y severidad tanto en pacientes como en funcionarios</t>
  </si>
  <si>
    <t>Garantizar oportuna atención e información al usuario y su familia referente a los trámites administrativos y asistenciales correspondientes</t>
  </si>
  <si>
    <t>Aplica a todos los usuarios de los servicios asistenciales del HUDN, desde administración de PQRSF, evaluación de satisfacción del cliente, orientación e información al usuario, manejo de silencio para el descanso, conformación y acompañamiento de la asociación de usuarios, trabajo social, acceso del usuario a cirugía, referencia y contra referencia y psicología, hasta el egreso del paciente o usuario de la institución.</t>
  </si>
  <si>
    <t>Trabajadora social, profesional universitario y auxiliar administrativa de atención al usuario, de manera permanente realizan el trabajo articulado con auditoria médica y subgerencia de prestación de servicios, lo cual permite mejorar la oportunidad en las gestiones realizadas</t>
  </si>
  <si>
    <t xml:space="preserve">Profesional universitaria de apoyo logístico, teniendo en cuenta el cronograma de mantenimiento preventivo de los vehículos realiza control y seguimiento al mismo, con el fin de evitar fallas prevenibles en las ambulancias.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</si>
</sst>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9" sqref="B9:H10"/>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75" zoomScaleNormal="75" workbookViewId="0">
      <selection activeCell="S9" sqref="S9"/>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277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278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132</v>
      </c>
      <c r="C10" s="203" t="s">
        <v>262</v>
      </c>
      <c r="D10" s="203" t="s">
        <v>263</v>
      </c>
      <c r="E10" s="206" t="s">
        <v>272</v>
      </c>
      <c r="F10" s="203" t="s">
        <v>123</v>
      </c>
      <c r="G10" s="209">
        <v>6</v>
      </c>
      <c r="H10" s="212" t="str">
        <f>IF(G10&lt;=0,"",IF(G10&lt;=2,"Muy Baja",IF(G10&lt;=24,"Baja",IF(G10&lt;=500,"Media",IF(G10&lt;=5000,"Alta","Muy Alta")))))</f>
        <v>Baja</v>
      </c>
      <c r="I10" s="194">
        <f>IF(H10="","",IF(H10="Muy Baja",0.2,IF(H10="Baja",0.4,IF(H10="Media",0.6,IF(H10="Alta",0.8,IF(H10="Muy Alta",1,))))))</f>
        <v>0.4</v>
      </c>
      <c r="J10" s="215" t="s">
        <v>155</v>
      </c>
      <c r="K10" s="194"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2"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4">
        <f ca="1">IF(L10="","",IF(L10="Leve",0.2,IF(L10="Menor",0.4,IF(L10="Moderado",0.6,IF(L10="Mayor",0.8,IF(L10="Catastrófico",1,))))))</f>
        <v>0.6</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267</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0.4</v>
      </c>
      <c r="Y10" s="129" t="str">
        <f>IFERROR(IF(X10="","",IF(X10&lt;=0.2,"Muy Baja",IF(X10&lt;=0.4,"Baja",IF(X10&lt;=0.6,"Media",IF(X10&lt;=0.8,"Alta","Muy Alta"))))),"")</f>
        <v>Baja</v>
      </c>
      <c r="Z10" s="130">
        <f>+X10</f>
        <v>0.4</v>
      </c>
      <c r="AA10" s="129" t="str">
        <f ca="1">IFERROR(IF(AB10="","",IF(AB10&lt;=0.2,"Leve",IF(AB10&lt;=0.4,"Menor",IF(AB10&lt;=0.6,"Moderado",IF(AB10&lt;=0.8,"Mayor","Catastrófico"))))),"")</f>
        <v>Moderado</v>
      </c>
      <c r="AB10" s="130">
        <f ca="1">IFERROR(IF(Q10="Impacto",(M10-(+M10*T10)),IF(Q10="Probabilidad",M10,"")),"")</f>
        <v>0.44999999999999996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4"/>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268</v>
      </c>
      <c r="D16" s="203" t="s">
        <v>264</v>
      </c>
      <c r="E16" s="206" t="s">
        <v>273</v>
      </c>
      <c r="F16" s="203" t="s">
        <v>123</v>
      </c>
      <c r="G16" s="209">
        <v>4</v>
      </c>
      <c r="H16" s="212" t="str">
        <f>IF(G16&lt;=0,"",IF(G16&lt;=2,"Muy Baja",IF(G16&lt;=24,"Baja",IF(G16&lt;=500,"Media",IF(G16&lt;=5000,"Alta","Muy Alta")))))</f>
        <v>Baja</v>
      </c>
      <c r="I16" s="194">
        <f>IF(H16="","",IF(H16="Muy Baja",0.2,IF(H16="Baja",0.4,IF(H16="Media",0.6,IF(H16="Alta",0.8,IF(H16="Muy Alta",1,))))))</f>
        <v>0.4</v>
      </c>
      <c r="J16" s="215" t="s">
        <v>155</v>
      </c>
      <c r="K16" s="194"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12"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4">
        <f ca="1">IF(L16="","",IF(L16="Leve",0.2,IF(L16="Menor",0.4,IF(L16="Moderado",0.6,IF(L16="Mayor",0.8,IF(L16="Catastrófico",1,))))))</f>
        <v>0.6</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265</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0.4</v>
      </c>
      <c r="Y16" s="129" t="str">
        <f>IFERROR(IF(X16="","",IF(X16&lt;=0.2,"Muy Baja",IF(X16&lt;=0.4,"Baja",IF(X16&lt;=0.6,"Media",IF(X16&lt;=0.8,"Alta","Muy Alta"))))),"")</f>
        <v>Baja</v>
      </c>
      <c r="Z16" s="130">
        <f>+X16</f>
        <v>0.4</v>
      </c>
      <c r="AA16" s="129" t="str">
        <f ca="1">IFERROR(IF(AB16="","",IF(AB16&lt;=0.2,"Leve",IF(AB16&lt;=0.4,"Menor",IF(AB16&lt;=0.6,"Moderado",IF(AB16&lt;=0.8,"Mayor","Catastrófico"))))),"")</f>
        <v>Moderado</v>
      </c>
      <c r="AB16" s="130">
        <f ca="1">IFERROR(IF(Q16="Impacto",(M16-(+M16*T16)),IF(Q16="Probabilidad",M16,"")),"")</f>
        <v>0.44999999999999996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260</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133</v>
      </c>
      <c r="C22" s="203" t="s">
        <v>257</v>
      </c>
      <c r="D22" s="203" t="s">
        <v>266</v>
      </c>
      <c r="E22" s="206" t="s">
        <v>274</v>
      </c>
      <c r="F22" s="203" t="s">
        <v>123</v>
      </c>
      <c r="G22" s="209">
        <v>4</v>
      </c>
      <c r="H22" s="212" t="str">
        <f>IF(G22&lt;=0,"",IF(G22&lt;=2,"Muy Baja",IF(G22&lt;=24,"Baja",IF(G22&lt;=500,"Media",IF(G22&lt;=5000,"Alta","Muy Alta")))))</f>
        <v>Baja</v>
      </c>
      <c r="I22" s="194">
        <f>IF(H22="","",IF(H22="Muy Baja",0.2,IF(H22="Baja",0.4,IF(H22="Media",0.6,IF(H22="Alta",0.8,IF(H22="Muy Alta",1,))))))</f>
        <v>0.4</v>
      </c>
      <c r="J22" s="215" t="s">
        <v>149</v>
      </c>
      <c r="K22" s="194" t="str">
        <f ca="1">IF(NOT(ISERROR(MATCH(J22,'Tabla Impacto'!$B$221:$B$223,0))),'Tabla Impacto'!$F$223&amp;"Por favor no seleccionar los criterios de impacto(Afectación Económica o presupuestal y Pérdida Reputacional)",J22)</f>
        <v xml:space="preserve">     Entre 50 y 100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259</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132</v>
      </c>
      <c r="C28" s="203" t="s">
        <v>269</v>
      </c>
      <c r="D28" s="203" t="s">
        <v>270</v>
      </c>
      <c r="E28" s="206" t="s">
        <v>275</v>
      </c>
      <c r="F28" s="203" t="s">
        <v>123</v>
      </c>
      <c r="G28" s="209">
        <v>500</v>
      </c>
      <c r="H28" s="212" t="str">
        <f>IF(G28&lt;=0,"",IF(G28&lt;=2,"Muy Baja",IF(G28&lt;=24,"Baja",IF(G28&lt;=500,"Media",IF(G28&lt;=5000,"Alta","Muy Alta")))))</f>
        <v>Media</v>
      </c>
      <c r="I28" s="194">
        <f>IF(H28="","",IF(H28="Muy Baja",0.2,IF(H28="Baja",0.4,IF(H28="Media",0.6,IF(H28="Alta",0.8,IF(H28="Muy Alta",1,))))))</f>
        <v>0.6</v>
      </c>
      <c r="J28" s="215" t="s">
        <v>155</v>
      </c>
      <c r="K28" s="194"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261</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19</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259</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258</v>
      </c>
      <c r="D34" s="203" t="s">
        <v>271</v>
      </c>
      <c r="E34" s="206" t="s">
        <v>276</v>
      </c>
      <c r="F34" s="203" t="s">
        <v>123</v>
      </c>
      <c r="G34" s="209">
        <v>2</v>
      </c>
      <c r="H34" s="212" t="str">
        <f>IF(G34&lt;=0,"",IF(G34&lt;=2,"Muy Baja",IF(G34&lt;=24,"Baja",IF(G34&lt;=500,"Media",IF(G34&lt;=5000,"Alta","Muy Alta")))))</f>
        <v>Muy Baja</v>
      </c>
      <c r="I34" s="194">
        <f>IF(H34="","",IF(H34="Muy Baja",0.2,IF(H34="Baja",0.4,IF(H34="Media",0.6,IF(H34="Alta",0.8,IF(H34="Muy Alta",1,))))))</f>
        <v>0.2</v>
      </c>
      <c r="J34" s="215" t="s">
        <v>151</v>
      </c>
      <c r="K34" s="194" t="str">
        <f ca="1">IF(NOT(ISERROR(MATCH(J34,'Tabla Impacto'!$B$221:$B$223,0))),'Tabla Impacto'!$F$223&amp;"Por favor no seleccionar los criterios de impacto(Afectación Económica o presupuestal y Pérdida Reputacional)",J34)</f>
        <v xml:space="preserve">     Entre 100 y 500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Mayor</v>
      </c>
      <c r="M34" s="194">
        <f ca="1">IF(L34="","",IF(L34="Leve",0.2,IF(L34="Menor",0.4,IF(L34="Moderado",0.6,IF(L34="Mayor",0.8,IF(L34="Catastrófico",1,))))))</f>
        <v>0.8</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260</v>
      </c>
      <c r="AF34" s="134" t="s">
        <v>259</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AE12:AE69</xm:sqref>
        </x14:dataValidation>
        <x14:dataValidation type="custom" allowBlank="1" showInputMessage="1" showErrorMessage="1" error="Recuerde que las acciones se generan bajo la medida de mitigar el riesgo" xr:uid="{00000000-0002-0000-0100-00000D000000}">
          <x14:formula1>
            <xm:f>IF(OR(AD11='Opciones Tratamiento'!$B$2,AD11='Opciones Tratamiento'!$B$3,AD11='Opciones Tratamiento'!$B$4),ISBLANK(AD11),ISTEXT(AD11))</xm:f>
          </x14:formula1>
          <xm:sqref>AE10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AG12:AG69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AG10</xm:sqref>
        </x14:dataValidation>
        <x14:dataValidation type="custom" allowBlank="1" showInputMessage="1" showErrorMessage="1" error="Recuerde que las acciones se generan bajo la medida de mitigar el riesgo" xr:uid="{00000000-0002-0000-0100-000010000000}">
          <x14:formula1>
            <xm:f>IF(OR(AD12='Opciones Tratamiento'!$B$2,AD12='Opciones Tratamiento'!$B$3,AD12='Opciones Tratamiento'!$B$4),ISBLANK(AD12),ISTEXT(AD12))</xm:f>
          </x14:formula1>
          <xm:sqref>AH12:AH69</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G43" sqref="G43:H44"/>
    </sheetView>
  </sheetViews>
  <sheetFormatPr baseColWidth="10" defaultRowHeight="15" x14ac:dyDescent="0.25"/>
  <cols>
    <col min="2" max="2" width="80.140625" bestFit="1" customWidth="1"/>
    <col min="3" max="3" width="55" bestFit="1" customWidth="1"/>
    <col min="4" max="4" width="45.140625" bestFit="1" customWidth="1"/>
    <col min="5" max="5" width="22" bestFit="1" customWidth="1"/>
    <col min="6" max="6" width="27.28515625" bestFit="1"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E6" sqref="E6:I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R1</v>
      </c>
      <c r="W30" s="311"/>
      <c r="X30" s="311" t="str">
        <f ca="1">IF(AND('Mapa final'!$H$16="Baja",'Mapa final'!$L$16="Moderado"),CONCATENATE("R",'Mapa final'!$A$16),"")</f>
        <v>R2</v>
      </c>
      <c r="Y30" s="311"/>
      <c r="Z30" s="311" t="str">
        <f ca="1">IF(AND('Mapa final'!$H$22="Baja",'Mapa final'!$L$22="Moderado"),CONCATENATE("R",'Mapa final'!$A$22),"")</f>
        <v>R3</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R5</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topLeftCell="A4" zoomScale="50" zoomScaleNormal="50" workbookViewId="0">
      <selection activeCell="X43" sqref="X43"/>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R5C1</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10" sqref="C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2024-04-24T15:49:05Z</dcterms:modified>
</cp:coreProperties>
</file>