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hidePivotFieldList="1" defaultThemeVersion="124226"/>
  <mc:AlternateContent xmlns:mc="http://schemas.openxmlformats.org/markup-compatibility/2006">
    <mc:Choice Requires="x15">
      <x15ac:absPath xmlns:x15ac="http://schemas.microsoft.com/office/spreadsheetml/2010/11/ac" url="C:\Users\USUARIO\Desktop\RIESGOS\1.1. INFORMES DE SEGUIMIENTOS GIR POR PROCESO\1. RIESGOS DE PROCESO\MATRIZ GESTIÓN INTEGRAL DEL RIESGO POR PROCESO\"/>
    </mc:Choice>
  </mc:AlternateContent>
  <xr:revisionPtr revIDLastSave="0" documentId="13_ncr:1_{F00DBDD9-3C88-4C6A-87E0-9E94E0C9B4D6}"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2" r:id="rId12"/>
  </pivotCaches>
</workbook>
</file>

<file path=xl/calcChain.xml><?xml version="1.0" encoding="utf-8"?>
<calcChain xmlns="http://schemas.openxmlformats.org/spreadsheetml/2006/main">
  <c r="T10" i="1" l="1"/>
  <c r="Q10" i="1"/>
  <c r="H10" i="1"/>
  <c r="I10" i="1" s="1"/>
  <c r="K59" i="1"/>
  <c r="K17" i="1"/>
  <c r="K54" i="1"/>
  <c r="K27" i="1"/>
  <c r="K56" i="1"/>
  <c r="K50" i="1"/>
  <c r="K21" i="1"/>
  <c r="K32" i="1"/>
  <c r="K20" i="1"/>
  <c r="K68" i="1"/>
  <c r="K51" i="1"/>
  <c r="K60" i="1"/>
  <c r="K65" i="1"/>
  <c r="K42" i="1"/>
  <c r="K45" i="1"/>
  <c r="K57" i="1"/>
  <c r="K29" i="1"/>
  <c r="K30" i="1"/>
  <c r="K35" i="1"/>
  <c r="K39" i="1"/>
  <c r="K66" i="1"/>
  <c r="K19" i="1"/>
  <c r="K26" i="1"/>
  <c r="K36" i="1"/>
  <c r="K53" i="1"/>
  <c r="K61" i="1"/>
  <c r="K69" i="1"/>
  <c r="K47" i="1"/>
  <c r="K18" i="1"/>
  <c r="K25" i="1"/>
  <c r="K31" i="1"/>
  <c r="K49" i="1"/>
  <c r="K38" i="1"/>
  <c r="K63" i="1"/>
  <c r="K24" i="1"/>
  <c r="K37" i="1"/>
  <c r="K55" i="1"/>
  <c r="K33" i="1"/>
  <c r="K67" i="1"/>
  <c r="K43" i="1"/>
  <c r="K44" i="1"/>
  <c r="K62" i="1"/>
  <c r="K48" i="1"/>
  <c r="K41" i="1"/>
  <c r="K23" i="1"/>
  <c r="F221" i="13" l="1"/>
  <c r="F211" i="13"/>
  <c r="F212" i="13"/>
  <c r="F213" i="13"/>
  <c r="F214" i="13"/>
  <c r="F215" i="13"/>
  <c r="F216" i="13"/>
  <c r="F217" i="13"/>
  <c r="F218" i="13"/>
  <c r="F219" i="13"/>
  <c r="F220" i="13"/>
  <c r="F210" i="13"/>
  <c r="K15" i="1"/>
  <c r="K13" i="1"/>
  <c r="K12" i="1"/>
  <c r="K14" i="1"/>
  <c r="K11" i="1"/>
  <c r="B221" i="13" a="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17" i="1"/>
  <c r="AB23"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6" i="1"/>
  <c r="L16" i="1" s="1"/>
  <c r="K28" i="1"/>
  <c r="L28" i="1" s="1"/>
  <c r="K34" i="1"/>
  <c r="L34" i="1" s="1"/>
  <c r="K22" i="1"/>
  <c r="L22" i="1" s="1"/>
  <c r="K52" i="1"/>
  <c r="L52" i="1" s="1"/>
  <c r="K58" i="1"/>
  <c r="L58" i="1" s="1"/>
  <c r="K10" i="1"/>
  <c r="L10" i="1" s="1"/>
  <c r="K64" i="1"/>
  <c r="L64" i="1" s="1"/>
  <c r="M64" i="1" l="1"/>
  <c r="AB64" i="1" s="1"/>
  <c r="AA64" i="1" s="1"/>
  <c r="AH20" i="18"/>
  <c r="AB20" i="18"/>
  <c r="P44" i="18"/>
  <c r="J28" i="18"/>
  <c r="AB12" i="18"/>
  <c r="P20" i="18"/>
  <c r="V12" i="18"/>
  <c r="V28" i="18"/>
  <c r="AH44" i="18"/>
  <c r="AB36" i="18"/>
  <c r="P36" i="18"/>
  <c r="J12" i="18"/>
  <c r="AB44" i="18"/>
  <c r="AH36" i="18"/>
  <c r="V44" i="18"/>
  <c r="J36" i="18"/>
  <c r="AH12" i="18"/>
  <c r="J20" i="18"/>
  <c r="J44" i="18"/>
  <c r="AB28" i="18"/>
  <c r="N64" i="1"/>
  <c r="V36" i="18"/>
  <c r="P28" i="18"/>
  <c r="P12" i="18"/>
  <c r="AH28" i="18"/>
  <c r="V20" i="18"/>
  <c r="AF26" i="18"/>
  <c r="N34" i="18"/>
  <c r="Z10" i="18"/>
  <c r="M58" i="1"/>
  <c r="N18" i="18"/>
  <c r="AF10" i="18"/>
  <c r="T26" i="18"/>
  <c r="AF18" i="18"/>
  <c r="T18" i="18"/>
  <c r="AF34" i="18"/>
  <c r="AF42" i="18"/>
  <c r="N26" i="18"/>
  <c r="T34" i="18"/>
  <c r="AL18" i="18"/>
  <c r="T42" i="18"/>
  <c r="N10" i="18"/>
  <c r="Z34" i="18"/>
  <c r="Z42" i="18"/>
  <c r="Z26" i="18"/>
  <c r="AL34" i="18"/>
  <c r="N42" i="18"/>
  <c r="AL10" i="18"/>
  <c r="T10" i="18"/>
  <c r="AL42" i="18"/>
  <c r="Z18" i="18"/>
  <c r="AL26" i="18"/>
  <c r="N58" i="1"/>
  <c r="P16" i="18"/>
  <c r="AH16" i="18"/>
  <c r="P40" i="18"/>
  <c r="V16" i="18"/>
  <c r="V32" i="18"/>
  <c r="N28" i="1"/>
  <c r="M28" i="1"/>
  <c r="V8" i="18"/>
  <c r="AB16" i="18"/>
  <c r="AH24" i="18"/>
  <c r="V40" i="18"/>
  <c r="AH8" i="18"/>
  <c r="AH40" i="18"/>
  <c r="J16" i="18"/>
  <c r="P32" i="18"/>
  <c r="V24" i="18"/>
  <c r="P24" i="18"/>
  <c r="J8" i="18"/>
  <c r="AB32" i="18"/>
  <c r="AB8" i="18"/>
  <c r="J24" i="18"/>
  <c r="J32" i="18"/>
  <c r="P8" i="18"/>
  <c r="J40" i="18"/>
  <c r="AB40" i="18"/>
  <c r="AH32" i="18"/>
  <c r="AB24" i="18"/>
  <c r="AJ26" i="18"/>
  <c r="R18" i="18"/>
  <c r="X34" i="18"/>
  <c r="AJ10" i="18"/>
  <c r="AD26" i="18"/>
  <c r="AD42" i="18"/>
  <c r="X42" i="18"/>
  <c r="L34" i="18"/>
  <c r="AJ42" i="18"/>
  <c r="R10" i="18"/>
  <c r="AJ34" i="18"/>
  <c r="X10" i="18"/>
  <c r="R26" i="18"/>
  <c r="AD18" i="18"/>
  <c r="M52" i="1"/>
  <c r="L10" i="18"/>
  <c r="L18" i="18"/>
  <c r="R34" i="18"/>
  <c r="AD34" i="18"/>
  <c r="AD10" i="18"/>
  <c r="L42" i="18"/>
  <c r="X18" i="18"/>
  <c r="X26" i="18"/>
  <c r="N52" i="1"/>
  <c r="L26" i="18"/>
  <c r="R42" i="18"/>
  <c r="AJ18" i="18"/>
  <c r="AD38" i="18"/>
  <c r="L14" i="18"/>
  <c r="N16" i="1"/>
  <c r="AD6" i="18"/>
  <c r="AD22" i="18"/>
  <c r="X38" i="18"/>
  <c r="M16" i="1"/>
  <c r="AB16" i="1" s="1"/>
  <c r="AA16" i="1" s="1"/>
  <c r="L30" i="18"/>
  <c r="L22" i="18"/>
  <c r="R38" i="18"/>
  <c r="R6" i="18"/>
  <c r="AJ14" i="18"/>
  <c r="X14" i="18"/>
  <c r="R14" i="18"/>
  <c r="L6" i="18"/>
  <c r="R30" i="18"/>
  <c r="X22" i="18"/>
  <c r="AD30" i="18"/>
  <c r="AJ38" i="18"/>
  <c r="AJ22" i="18"/>
  <c r="X30" i="18"/>
  <c r="AJ6" i="18"/>
  <c r="L38" i="18"/>
  <c r="AD14" i="18"/>
  <c r="X6" i="18"/>
  <c r="AJ30" i="18"/>
  <c r="R22" i="18"/>
  <c r="AF22" i="18"/>
  <c r="Z6" i="18"/>
  <c r="N6" i="18"/>
  <c r="M22" i="1"/>
  <c r="AB22" i="1" s="1"/>
  <c r="AA22" i="1" s="1"/>
  <c r="AF6" i="18"/>
  <c r="AF14" i="18"/>
  <c r="AF38" i="18"/>
  <c r="AF30" i="18"/>
  <c r="Z22" i="18"/>
  <c r="T30" i="18"/>
  <c r="N38" i="18"/>
  <c r="N22" i="1"/>
  <c r="AL30" i="18"/>
  <c r="Z30" i="18"/>
  <c r="AL22" i="18"/>
  <c r="N30" i="18"/>
  <c r="T6" i="18"/>
  <c r="T14" i="18"/>
  <c r="AL38" i="18"/>
  <c r="N14" i="18"/>
  <c r="T38" i="18"/>
  <c r="AL14" i="18"/>
  <c r="AL6" i="18"/>
  <c r="Z38" i="18"/>
  <c r="T22" i="18"/>
  <c r="N22" i="18"/>
  <c r="Z14" i="18"/>
  <c r="AH42" i="18"/>
  <c r="V18" i="18"/>
  <c r="AB26" i="18"/>
  <c r="AB34" i="18"/>
  <c r="AH26" i="18"/>
  <c r="AB42" i="18"/>
  <c r="V26" i="18"/>
  <c r="AH18" i="18"/>
  <c r="V42" i="18"/>
  <c r="J34" i="18"/>
  <c r="P26" i="18"/>
  <c r="J10" i="18"/>
  <c r="V10" i="18"/>
  <c r="AH34" i="18"/>
  <c r="P10" i="18"/>
  <c r="V34" i="18"/>
  <c r="P42" i="18"/>
  <c r="AB10" i="18"/>
  <c r="J18" i="18"/>
  <c r="N46" i="1"/>
  <c r="J26" i="18"/>
  <c r="AH10" i="18"/>
  <c r="P18" i="18"/>
  <c r="M46" i="1"/>
  <c r="J42" i="18"/>
  <c r="P34" i="18"/>
  <c r="AB18" i="18"/>
  <c r="AB38" i="18"/>
  <c r="AB22" i="18"/>
  <c r="P22" i="18"/>
  <c r="V30" i="18"/>
  <c r="AB30" i="18"/>
  <c r="AB14" i="18"/>
  <c r="M10" i="1"/>
  <c r="AB10" i="1" s="1"/>
  <c r="AA10" i="1" s="1"/>
  <c r="AH30" i="18"/>
  <c r="J30" i="18"/>
  <c r="J22" i="18"/>
  <c r="P38" i="18"/>
  <c r="V38" i="18"/>
  <c r="AB6" i="18"/>
  <c r="N10" i="1"/>
  <c r="AH14" i="18"/>
  <c r="AH38" i="18"/>
  <c r="J14" i="18"/>
  <c r="J38" i="18"/>
  <c r="AH6" i="18"/>
  <c r="V6" i="18"/>
  <c r="J6" i="18"/>
  <c r="P30" i="18"/>
  <c r="AH22" i="18"/>
  <c r="P6" i="18"/>
  <c r="P14" i="18"/>
  <c r="V22" i="18"/>
  <c r="V14" i="18"/>
  <c r="AD32" i="18"/>
  <c r="AJ32" i="18"/>
  <c r="AD24" i="18"/>
  <c r="AD8" i="18"/>
  <c r="L24" i="18"/>
  <c r="X40" i="18"/>
  <c r="X24" i="18"/>
  <c r="L16" i="18"/>
  <c r="R24" i="18"/>
  <c r="L40" i="18"/>
  <c r="AJ8" i="18"/>
  <c r="N34" i="1"/>
  <c r="AJ24" i="18"/>
  <c r="L32" i="18"/>
  <c r="AD16" i="18"/>
  <c r="X8" i="18"/>
  <c r="M34" i="1"/>
  <c r="R40" i="18"/>
  <c r="L8" i="18"/>
  <c r="R32" i="18"/>
  <c r="R8" i="18"/>
  <c r="AJ40" i="18"/>
  <c r="X16" i="18"/>
  <c r="AJ16" i="18"/>
  <c r="AD40" i="18"/>
  <c r="X32" i="18"/>
  <c r="R16" i="18"/>
  <c r="AL40" i="18"/>
  <c r="Z16" i="18"/>
  <c r="T8" i="18"/>
  <c r="T24" i="18"/>
  <c r="AF16" i="18"/>
  <c r="AL24" i="18"/>
  <c r="Z8" i="18"/>
  <c r="Z32" i="18"/>
  <c r="N8" i="18"/>
  <c r="N32" i="18"/>
  <c r="M40" i="1"/>
  <c r="N16" i="18"/>
  <c r="N40" i="1"/>
  <c r="Z40" i="18"/>
  <c r="N24" i="18"/>
  <c r="T32" i="18"/>
  <c r="T16" i="18"/>
  <c r="AF40" i="18"/>
  <c r="AF32" i="18"/>
  <c r="AL8" i="18"/>
  <c r="AL32" i="18"/>
  <c r="N40" i="18"/>
  <c r="Z24" i="18"/>
  <c r="AL16" i="18"/>
  <c r="AF24" i="18"/>
  <c r="AF8" i="18"/>
  <c r="T40" i="18"/>
  <c r="P16" i="19" l="1"/>
  <c r="V26" i="19"/>
  <c r="P6" i="19"/>
  <c r="AH36" i="19"/>
  <c r="AH6" i="19"/>
  <c r="P26" i="19"/>
  <c r="J26" i="19"/>
  <c r="AH26" i="19"/>
  <c r="J16" i="19"/>
  <c r="V46" i="19"/>
  <c r="V16" i="19"/>
  <c r="AH46" i="19"/>
  <c r="V36" i="19"/>
  <c r="AB46" i="19"/>
  <c r="AC10" i="1"/>
  <c r="AH16" i="19"/>
  <c r="AB16" i="19"/>
  <c r="V6" i="19"/>
  <c r="J46" i="19"/>
  <c r="AB36" i="19"/>
  <c r="J6" i="19"/>
  <c r="AB6" i="19"/>
  <c r="P46" i="19"/>
  <c r="P36" i="19"/>
  <c r="AB26" i="19"/>
  <c r="J36" i="19"/>
  <c r="P18" i="19"/>
  <c r="J28" i="19"/>
  <c r="J48" i="19"/>
  <c r="V28" i="19"/>
  <c r="AB8" i="19"/>
  <c r="P28" i="19"/>
  <c r="AB48" i="19"/>
  <c r="AH48" i="19"/>
  <c r="J38" i="19"/>
  <c r="AB28" i="19"/>
  <c r="V38" i="19"/>
  <c r="AH28" i="19"/>
  <c r="AB38" i="19"/>
  <c r="V48" i="19"/>
  <c r="P8" i="19"/>
  <c r="AH8" i="19"/>
  <c r="V18" i="19"/>
  <c r="AC22" i="1"/>
  <c r="P38" i="19"/>
  <c r="AH38" i="19"/>
  <c r="P48" i="19"/>
  <c r="AB18" i="19"/>
  <c r="J8" i="19"/>
  <c r="J18" i="19"/>
  <c r="V8" i="19"/>
  <c r="AH18" i="19"/>
  <c r="AH7" i="19"/>
  <c r="V47" i="19"/>
  <c r="J27" i="19"/>
  <c r="AB7" i="19"/>
  <c r="P37" i="19"/>
  <c r="AH17" i="19"/>
  <c r="V27" i="19"/>
  <c r="AB37" i="19"/>
  <c r="V37" i="19"/>
  <c r="P47" i="19"/>
  <c r="J37" i="19"/>
  <c r="V7" i="19"/>
  <c r="P17" i="19"/>
  <c r="AB17" i="19"/>
  <c r="P7" i="19"/>
  <c r="AH47" i="19"/>
  <c r="J47" i="19"/>
  <c r="AB27" i="19"/>
  <c r="AC16" i="1"/>
  <c r="AH37" i="19"/>
  <c r="V17" i="19"/>
  <c r="J7" i="19"/>
  <c r="AH27" i="19"/>
  <c r="J17" i="19"/>
  <c r="P27" i="19"/>
  <c r="AB47" i="19"/>
  <c r="V25" i="19"/>
  <c r="AH15" i="19"/>
  <c r="V45" i="19"/>
  <c r="V35" i="19"/>
  <c r="J15" i="19"/>
  <c r="J55" i="19"/>
  <c r="AB45" i="19"/>
  <c r="AH45" i="19"/>
  <c r="J25" i="19"/>
  <c r="AB35" i="19"/>
  <c r="AH25" i="19"/>
  <c r="AB55" i="19"/>
  <c r="AH55" i="19"/>
  <c r="AC64" i="1"/>
  <c r="AB15" i="19"/>
  <c r="AB25" i="19"/>
  <c r="P15" i="19"/>
  <c r="AH35" i="19"/>
  <c r="P55" i="19"/>
  <c r="P45" i="19"/>
  <c r="J45" i="19"/>
  <c r="V15" i="19"/>
  <c r="P25" i="19"/>
  <c r="J35" i="19"/>
  <c r="P35" i="19"/>
  <c r="V55"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<sst xmlns="http://schemas.openxmlformats.org/spreadsheetml/2006/main" count="399" uniqueCount="273">
  <si>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</si>
  <si>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</si>
  <si>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</si>
  <si>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</si>
  <si>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</si>
  <si>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</si>
  <si>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</si>
  <si>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</si>
  <si>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</si>
  <si>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</si>
  <si>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</si>
  <si>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</si>
  <si>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</si>
  <si>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</si>
  <si>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</si>
  <si>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</si>
  <si>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</si>
  <si>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</si>
  <si>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</si>
  <si>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</si>
  <si>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</si>
  <si>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</si>
  <si>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</si>
  <si>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</si>
  <si>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</si>
  <si>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</si>
  <si>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</si>
  <si>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</si>
  <si>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</si>
  <si>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</si>
  <si>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</si>
  <si>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</si>
  <si>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</si>
  <si>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</si>
  <si>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</si>
  <si>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</si>
  <si>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</si>
  <si>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</si>
  <si>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</si>
  <si>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</si>
  <si>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</si>
  <si>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</si>
  <si>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</si>
  <si>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</si>
  <si>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</si>
  <si>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</si>
  <si>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</si>
  <si>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</si>
  <si>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</si>
  <si>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</si>
  <si>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</si>
  <si>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</si>
  <si>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</si>
  <si>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</si>
  <si>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</si>
  <si>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</si>
  <si>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</si>
  <si>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</si>
  <si>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</si>
  <si>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</si>
  <si>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</si>
  <si>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</si>
  <si>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</si>
  <si>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</si>
  <si>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</si>
  <si>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</si>
  <si>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</si>
  <si>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</si>
  <si>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</si>
  <si>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</si>
  <si>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</si>
  <si>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</si>
  <si>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</si>
  <si>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</si>
  <si>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</si>
  <si>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</si>
  <si>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</si>
  <si>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</si>
  <si>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</si>
  <si>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</si>
  <si>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</si>
  <si>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</si>
  <si>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</si>
  <si>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</si>
  <si>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</si>
  <si>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</si>
  <si>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</si>
  <si>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</si>
  <si>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</si>
  <si>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</si>
  <si>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</si>
  <si>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</si>
  <si>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</si>
  <si>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</si>
  <si>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</si>
  <si>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</si>
  <si>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</si>
  <si>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</si>
  <si>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</si>
  <si>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</si>
  <si>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</si>
  <si>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</si>
  <si>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</si>
  <si>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</si>
  <si>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</si>
  <si>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</si>
  <si>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</si>
  <si>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</si>
  <si>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</si>
  <si>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</si>
  <si>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</si>
  <si>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</si>
  <si>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</si>
  <si>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</si>
  <si>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</si>
  <si>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</si>
  <si>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</si>
  <si>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</si>
  <si>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</si>
  <si>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</si>
  <si>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</si>
  <si>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</si>
  <si>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</si>
  <si>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</si>
  <si>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</si>
  <si>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</si>
  <si>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</si>
  <si>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</si>
  <si>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</si>
  <si>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</si>
  <si>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</si>
  <si>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</si>
  <si>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</si>
  <si>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</si>
  <si>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</si>
  <si>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</si>
  <si>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</si>
  <si>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</si>
  <si>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</si>
  <si>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</si>
  <si>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</si>
  <si>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</si>
  <si>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</si>
  <si>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</si>
  <si>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</si>
  <si>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</si>
  <si>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</si>
  <si>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</si>
  <si>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</si>
  <si>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</si>
  <si>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</si>
  <si>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</si>
  <si>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</si>
  <si>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</si>
  <si>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</si>
  <si>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</si>
  <si>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</si>
  <si>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</si>
  <si>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</si>
  <si>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</si>
  <si>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</si>
  <si>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</si>
  <si>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</si>
  <si>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</si>
  <si>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</si>
  <si>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</si>
  <si>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</si>
  <si>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</si>
  <si>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</si>
  <si>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</si>
  <si>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</si>
  <si>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</si>
  <si>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</si>
  <si>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</si>
  <si>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</si>
  <si>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</si>
  <si>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</si>
  <si>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</si>
  <si>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</si>
  <si>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</si>
  <si>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</si>
  <si>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</si>
  <si>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</si>
  <si>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</si>
  <si>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</si>
  <si>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</si>
  <si>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</si>
  <si>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</si>
  <si>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</si>
  <si>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</si>
  <si>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</si>
  <si>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</si>
  <si>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</si>
  <si>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</si>
  <si>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</si>
  <si>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</si>
  <si>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</si>
  <si>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</si>
  <si>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</si>
  <si>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</si>
  <si>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</si>
  <si>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</si>
  <si>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</si>
  <si>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</si>
  <si>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</si>
  <si>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</si>
  <si>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</si>
  <si>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</si>
  <si>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</si>
  <si>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</si>
  <si>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</si>
  <si>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</si>
  <si>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</si>
  <si>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</si>
  <si>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</si>
  <si>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</si>
  <si>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</si>
  <si>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</si>
  <si>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</si>
  <si>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</si>
  <si>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</si>
  <si>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</si>
  <si>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</si>
  <si>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</si>
  <si>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</si>
  <si>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</si>
  <si>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</si>
  <si>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</si>
  <si>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</si>
  <si>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</si>
  <si>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</si>
  <si>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</si>
  <si>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</si>
  <si>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</si>
  <si>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</si>
  <si>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</si>
  <si>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</si>
  <si>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</si>
  <si>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</si>
  <si>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</si>
  <si>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</si>
  <si>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</si>
  <si>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</si>
  <si>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</si>
  <si>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</si>
  <si>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</si>
  <si>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</si>
  <si>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</si>
  <si>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</si>
  <si>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</si>
  <si>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</si>
  <si>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</si>
  <si>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</si>
  <si>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</si>
  <si>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</si>
  <si>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</si>
  <si>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Perdida de documentos</t>
  </si>
  <si>
    <t>Divulgación de información confidencial</t>
  </si>
  <si>
    <t>Desconocimiento de la norma.</t>
  </si>
  <si>
    <t xml:space="preserve">CONTROL INTERNO DISCIPLINARIO </t>
  </si>
  <si>
    <t>Profesional especializado CID</t>
  </si>
  <si>
    <t>Mantener controles que se vienen trabajando</t>
  </si>
  <si>
    <t>1. Sobre carga laboral  
2. Carencia de personal</t>
  </si>
  <si>
    <t>Vencimiento de términos de las diferentes etapas del proceso</t>
  </si>
  <si>
    <t>Profesional especializado de Control Interno Disciplinario, realiza revisión de libro radicador de envió de requerimientos y el auxiliar administrativo realiza diligenciamiento en la base de datos de la dependencia.</t>
  </si>
  <si>
    <t>Préstamo de documentos a sujetos procesales</t>
  </si>
  <si>
    <t>Posibilidad de pérdida Reputacional por pérdida de documentos, debido a préstamo de documentos a sujetos procesales.</t>
  </si>
  <si>
    <t>Posibilidad de pérdida Reputacional por divulgación de información confidencial, debido al desconocimiento de la norma.</t>
  </si>
  <si>
    <t>Posibilidad de pérdida Reputacional por vencimiento de términos de las diferentes etapas del proceso, debido a sobre carga de trabajo  y falta de personal</t>
  </si>
  <si>
    <t>Auxiliar administrativo, realiza actas de entregas a procesos y foliación de expedientes.</t>
  </si>
  <si>
    <t>Profesional especializado, realiza capacitaciones a nivel interno de la oficina de CID.</t>
  </si>
  <si>
    <t>Conocer los procesos disciplinarios que se adelanten contra los servidores del HUDN.</t>
  </si>
  <si>
    <t>Aplica a todos los servidores públicos, sean de la planta permanente o temporal del HUDN.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</si>
</sst>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rgb="FF9C0006"/>
      </font>
      <fill>
        <patternFill>
          <bgColor rgb="FFFFC7CE"/>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5" t="s">
        <v>166</v>
      </c>
      <c r="C2" s="156"/>
      <c r="D2" s="156"/>
      <c r="E2" s="156"/>
      <c r="F2" s="156"/>
      <c r="G2" s="156"/>
      <c r="H2" s="157"/>
    </row>
    <row r="3" spans="2:8" x14ac:dyDescent="0.25">
      <c r="B3" s="84"/>
      <c r="C3" s="85"/>
      <c r="D3" s="85"/>
      <c r="E3" s="85"/>
      <c r="F3" s="85"/>
      <c r="G3" s="85"/>
      <c r="H3" s="86"/>
    </row>
    <row r="4" spans="2:8" ht="63" customHeight="1" x14ac:dyDescent="0.25">
      <c r="B4" s="158" t="s">
        <v>255</v>
      </c>
      <c r="C4" s="159"/>
      <c r="D4" s="159"/>
      <c r="E4" s="159"/>
      <c r="F4" s="159"/>
      <c r="G4" s="159"/>
      <c r="H4" s="160"/>
    </row>
    <row r="5" spans="2:8" ht="63" customHeight="1" x14ac:dyDescent="0.25">
      <c r="B5" s="161"/>
      <c r="C5" s="162"/>
      <c r="D5" s="162"/>
      <c r="E5" s="162"/>
      <c r="F5" s="162"/>
      <c r="G5" s="162"/>
      <c r="H5" s="163"/>
    </row>
    <row r="6" spans="2:8" ht="16.5" x14ac:dyDescent="0.25">
      <c r="B6" s="164" t="s">
        <v>164</v>
      </c>
      <c r="C6" s="165"/>
      <c r="D6" s="165"/>
      <c r="E6" s="165"/>
      <c r="F6" s="165"/>
      <c r="G6" s="165"/>
      <c r="H6" s="166"/>
    </row>
    <row r="7" spans="2:8" ht="95.25" customHeight="1" x14ac:dyDescent="0.25">
      <c r="B7" s="174" t="s">
        <v>169</v>
      </c>
      <c r="C7" s="175"/>
      <c r="D7" s="175"/>
      <c r="E7" s="175"/>
      <c r="F7" s="175"/>
      <c r="G7" s="175"/>
      <c r="H7" s="176"/>
    </row>
    <row r="8" spans="2:8" ht="16.5" x14ac:dyDescent="0.25">
      <c r="B8" s="120"/>
      <c r="C8" s="121"/>
      <c r="D8" s="121"/>
      <c r="E8" s="121"/>
      <c r="F8" s="121"/>
      <c r="G8" s="121"/>
      <c r="H8" s="122"/>
    </row>
    <row r="9" spans="2:8" ht="16.5" customHeight="1" x14ac:dyDescent="0.25">
      <c r="B9" s="167" t="s">
        <v>202</v>
      </c>
      <c r="C9" s="168"/>
      <c r="D9" s="168"/>
      <c r="E9" s="168"/>
      <c r="F9" s="168"/>
      <c r="G9" s="168"/>
      <c r="H9" s="169"/>
    </row>
    <row r="10" spans="2:8" ht="44.25" customHeight="1" x14ac:dyDescent="0.25">
      <c r="B10" s="167"/>
      <c r="C10" s="168"/>
      <c r="D10" s="168"/>
      <c r="E10" s="168"/>
      <c r="F10" s="168"/>
      <c r="G10" s="168"/>
      <c r="H10" s="169"/>
    </row>
    <row r="11" spans="2:8" ht="15.75" thickBot="1" x14ac:dyDescent="0.3">
      <c r="B11" s="109"/>
      <c r="C11" s="112"/>
      <c r="D11" s="117"/>
      <c r="E11" s="118"/>
      <c r="F11" s="118"/>
      <c r="G11" s="119"/>
      <c r="H11" s="113"/>
    </row>
    <row r="12" spans="2:8" ht="15.75" thickTop="1" x14ac:dyDescent="0.25">
      <c r="B12" s="109"/>
      <c r="C12" s="170" t="s">
        <v>165</v>
      </c>
      <c r="D12" s="171"/>
      <c r="E12" s="172" t="s">
        <v>203</v>
      </c>
      <c r="F12" s="173"/>
      <c r="G12" s="112"/>
      <c r="H12" s="113"/>
    </row>
    <row r="13" spans="2:8" ht="35.25" customHeight="1" x14ac:dyDescent="0.25">
      <c r="B13" s="109"/>
      <c r="C13" s="142" t="s">
        <v>196</v>
      </c>
      <c r="D13" s="143"/>
      <c r="E13" s="144" t="s">
        <v>201</v>
      </c>
      <c r="F13" s="145"/>
      <c r="G13" s="112"/>
      <c r="H13" s="113"/>
    </row>
    <row r="14" spans="2:8" ht="17.25" customHeight="1" x14ac:dyDescent="0.25">
      <c r="B14" s="109"/>
      <c r="C14" s="142" t="s">
        <v>197</v>
      </c>
      <c r="D14" s="143"/>
      <c r="E14" s="144" t="s">
        <v>199</v>
      </c>
      <c r="F14" s="145"/>
      <c r="G14" s="112"/>
      <c r="H14" s="113"/>
    </row>
    <row r="15" spans="2:8" ht="19.5" customHeight="1" x14ac:dyDescent="0.25">
      <c r="B15" s="109"/>
      <c r="C15" s="142" t="s">
        <v>198</v>
      </c>
      <c r="D15" s="143"/>
      <c r="E15" s="144" t="s">
        <v>200</v>
      </c>
      <c r="F15" s="145"/>
      <c r="G15" s="112"/>
      <c r="H15" s="113"/>
    </row>
    <row r="16" spans="2:8" ht="69.75" customHeight="1" x14ac:dyDescent="0.25">
      <c r="B16" s="109"/>
      <c r="C16" s="142" t="s">
        <v>167</v>
      </c>
      <c r="D16" s="143"/>
      <c r="E16" s="144" t="s">
        <v>168</v>
      </c>
      <c r="F16" s="145"/>
      <c r="G16" s="112"/>
      <c r="H16" s="113"/>
    </row>
    <row r="17" spans="2:8" ht="34.5" customHeight="1" x14ac:dyDescent="0.25">
      <c r="B17" s="109"/>
      <c r="C17" s="146" t="s">
        <v>2</v>
      </c>
      <c r="D17" s="147"/>
      <c r="E17" s="138" t="s">
        <v>209</v>
      </c>
      <c r="F17" s="139"/>
      <c r="G17" s="112"/>
      <c r="H17" s="113"/>
    </row>
    <row r="18" spans="2:8" ht="27.75" customHeight="1" x14ac:dyDescent="0.25">
      <c r="B18" s="109"/>
      <c r="C18" s="146" t="s">
        <v>3</v>
      </c>
      <c r="D18" s="147"/>
      <c r="E18" s="138" t="s">
        <v>210</v>
      </c>
      <c r="F18" s="139"/>
      <c r="G18" s="112"/>
      <c r="H18" s="113"/>
    </row>
    <row r="19" spans="2:8" ht="28.5" customHeight="1" x14ac:dyDescent="0.25">
      <c r="B19" s="109"/>
      <c r="C19" s="146" t="s">
        <v>42</v>
      </c>
      <c r="D19" s="147"/>
      <c r="E19" s="138" t="s">
        <v>211</v>
      </c>
      <c r="F19" s="139"/>
      <c r="G19" s="112"/>
      <c r="H19" s="113"/>
    </row>
    <row r="20" spans="2:8" ht="72.75" customHeight="1" x14ac:dyDescent="0.25">
      <c r="B20" s="109"/>
      <c r="C20" s="146" t="s">
        <v>1</v>
      </c>
      <c r="D20" s="147"/>
      <c r="E20" s="138" t="s">
        <v>212</v>
      </c>
      <c r="F20" s="139"/>
      <c r="G20" s="112"/>
      <c r="H20" s="113"/>
    </row>
    <row r="21" spans="2:8" ht="64.5" customHeight="1" x14ac:dyDescent="0.25">
      <c r="B21" s="109"/>
      <c r="C21" s="146" t="s">
        <v>50</v>
      </c>
      <c r="D21" s="147"/>
      <c r="E21" s="138" t="s">
        <v>171</v>
      </c>
      <c r="F21" s="139"/>
      <c r="G21" s="112"/>
      <c r="H21" s="113"/>
    </row>
    <row r="22" spans="2:8" ht="71.25" customHeight="1" x14ac:dyDescent="0.25">
      <c r="B22" s="109"/>
      <c r="C22" s="146" t="s">
        <v>170</v>
      </c>
      <c r="D22" s="147"/>
      <c r="E22" s="138" t="s">
        <v>172</v>
      </c>
      <c r="F22" s="139"/>
      <c r="G22" s="112"/>
      <c r="H22" s="113"/>
    </row>
    <row r="23" spans="2:8" ht="55.5" customHeight="1" x14ac:dyDescent="0.25">
      <c r="B23" s="109"/>
      <c r="C23" s="140" t="s">
        <v>173</v>
      </c>
      <c r="D23" s="141"/>
      <c r="E23" s="138" t="s">
        <v>174</v>
      </c>
      <c r="F23" s="139"/>
      <c r="G23" s="112"/>
      <c r="H23" s="113"/>
    </row>
    <row r="24" spans="2:8" ht="42" customHeight="1" x14ac:dyDescent="0.25">
      <c r="B24" s="109"/>
      <c r="C24" s="140" t="s">
        <v>48</v>
      </c>
      <c r="D24" s="141"/>
      <c r="E24" s="138" t="s">
        <v>175</v>
      </c>
      <c r="F24" s="139"/>
      <c r="G24" s="112"/>
      <c r="H24" s="113"/>
    </row>
    <row r="25" spans="2:8" ht="59.25" customHeight="1" x14ac:dyDescent="0.25">
      <c r="B25" s="109"/>
      <c r="C25" s="140" t="s">
        <v>163</v>
      </c>
      <c r="D25" s="141"/>
      <c r="E25" s="138" t="s">
        <v>176</v>
      </c>
      <c r="F25" s="139"/>
      <c r="G25" s="112"/>
      <c r="H25" s="113"/>
    </row>
    <row r="26" spans="2:8" ht="23.25" customHeight="1" x14ac:dyDescent="0.25">
      <c r="B26" s="109"/>
      <c r="C26" s="140" t="s">
        <v>12</v>
      </c>
      <c r="D26" s="141"/>
      <c r="E26" s="138" t="s">
        <v>177</v>
      </c>
      <c r="F26" s="139"/>
      <c r="G26" s="112"/>
      <c r="H26" s="113"/>
    </row>
    <row r="27" spans="2:8" ht="30.75" customHeight="1" x14ac:dyDescent="0.25">
      <c r="B27" s="109"/>
      <c r="C27" s="140" t="s">
        <v>181</v>
      </c>
      <c r="D27" s="141"/>
      <c r="E27" s="138" t="s">
        <v>178</v>
      </c>
      <c r="F27" s="139"/>
      <c r="G27" s="112"/>
      <c r="H27" s="113"/>
    </row>
    <row r="28" spans="2:8" ht="35.25" customHeight="1" x14ac:dyDescent="0.25">
      <c r="B28" s="109"/>
      <c r="C28" s="140" t="s">
        <v>182</v>
      </c>
      <c r="D28" s="141"/>
      <c r="E28" s="138" t="s">
        <v>179</v>
      </c>
      <c r="F28" s="139"/>
      <c r="G28" s="112"/>
      <c r="H28" s="113"/>
    </row>
    <row r="29" spans="2:8" ht="33" customHeight="1" x14ac:dyDescent="0.25">
      <c r="B29" s="109"/>
      <c r="C29" s="140" t="s">
        <v>182</v>
      </c>
      <c r="D29" s="141"/>
      <c r="E29" s="138" t="s">
        <v>179</v>
      </c>
      <c r="F29" s="139"/>
      <c r="G29" s="112"/>
      <c r="H29" s="113"/>
    </row>
    <row r="30" spans="2:8" ht="30" customHeight="1" x14ac:dyDescent="0.25">
      <c r="B30" s="109"/>
      <c r="C30" s="140" t="s">
        <v>183</v>
      </c>
      <c r="D30" s="141"/>
      <c r="E30" s="138" t="s">
        <v>180</v>
      </c>
      <c r="F30" s="139"/>
      <c r="G30" s="112"/>
      <c r="H30" s="113"/>
    </row>
    <row r="31" spans="2:8" ht="35.25" customHeight="1" x14ac:dyDescent="0.25">
      <c r="B31" s="109"/>
      <c r="C31" s="140" t="s">
        <v>184</v>
      </c>
      <c r="D31" s="141"/>
      <c r="E31" s="138" t="s">
        <v>185</v>
      </c>
      <c r="F31" s="139"/>
      <c r="G31" s="112"/>
      <c r="H31" s="113"/>
    </row>
    <row r="32" spans="2:8" ht="31.5" customHeight="1" x14ac:dyDescent="0.25">
      <c r="B32" s="109"/>
      <c r="C32" s="140" t="s">
        <v>186</v>
      </c>
      <c r="D32" s="141"/>
      <c r="E32" s="138" t="s">
        <v>187</v>
      </c>
      <c r="F32" s="139"/>
      <c r="G32" s="112"/>
      <c r="H32" s="113"/>
    </row>
    <row r="33" spans="2:8" ht="35.25" customHeight="1" x14ac:dyDescent="0.25">
      <c r="B33" s="109"/>
      <c r="C33" s="140" t="s">
        <v>188</v>
      </c>
      <c r="D33" s="141"/>
      <c r="E33" s="138" t="s">
        <v>189</v>
      </c>
      <c r="F33" s="139"/>
      <c r="G33" s="112"/>
      <c r="H33" s="113"/>
    </row>
    <row r="34" spans="2:8" ht="59.25" customHeight="1" x14ac:dyDescent="0.25">
      <c r="B34" s="109"/>
      <c r="C34" s="140" t="s">
        <v>190</v>
      </c>
      <c r="D34" s="141"/>
      <c r="E34" s="138" t="s">
        <v>191</v>
      </c>
      <c r="F34" s="139"/>
      <c r="G34" s="112"/>
      <c r="H34" s="113"/>
    </row>
    <row r="35" spans="2:8" ht="29.25" customHeight="1" x14ac:dyDescent="0.25">
      <c r="B35" s="109"/>
      <c r="C35" s="140" t="s">
        <v>29</v>
      </c>
      <c r="D35" s="141"/>
      <c r="E35" s="138" t="s">
        <v>192</v>
      </c>
      <c r="F35" s="139"/>
      <c r="G35" s="112"/>
      <c r="H35" s="113"/>
    </row>
    <row r="36" spans="2:8" ht="82.5" customHeight="1" x14ac:dyDescent="0.25">
      <c r="B36" s="109"/>
      <c r="C36" s="140" t="s">
        <v>194</v>
      </c>
      <c r="D36" s="141"/>
      <c r="E36" s="138" t="s">
        <v>193</v>
      </c>
      <c r="F36" s="139"/>
      <c r="G36" s="112"/>
      <c r="H36" s="113"/>
    </row>
    <row r="37" spans="2:8" ht="46.5" customHeight="1" x14ac:dyDescent="0.25">
      <c r="B37" s="109"/>
      <c r="C37" s="140" t="s">
        <v>39</v>
      </c>
      <c r="D37" s="141"/>
      <c r="E37" s="138" t="s">
        <v>195</v>
      </c>
      <c r="F37" s="139"/>
      <c r="G37" s="112"/>
      <c r="H37" s="113"/>
    </row>
    <row r="38" spans="2:8" ht="6.75" customHeight="1" thickBot="1" x14ac:dyDescent="0.3">
      <c r="B38" s="109"/>
      <c r="C38" s="151"/>
      <c r="D38" s="152"/>
      <c r="E38" s="153"/>
      <c r="F38" s="154"/>
      <c r="G38" s="112"/>
      <c r="H38" s="113"/>
    </row>
    <row r="39" spans="2:8" ht="15.75" thickTop="1" x14ac:dyDescent="0.25">
      <c r="B39" s="109"/>
      <c r="C39" s="110"/>
      <c r="D39" s="110"/>
      <c r="E39" s="111"/>
      <c r="F39" s="111"/>
      <c r="G39" s="112"/>
      <c r="H39" s="113"/>
    </row>
    <row r="40" spans="2:8" ht="21" customHeight="1" x14ac:dyDescent="0.25">
      <c r="B40" s="148" t="s">
        <v>204</v>
      </c>
      <c r="C40" s="149"/>
      <c r="D40" s="149"/>
      <c r="E40" s="149"/>
      <c r="F40" s="149"/>
      <c r="G40" s="149"/>
      <c r="H40" s="150"/>
    </row>
    <row r="41" spans="2:8" ht="20.25" customHeight="1" x14ac:dyDescent="0.25">
      <c r="B41" s="148" t="s">
        <v>205</v>
      </c>
      <c r="C41" s="149"/>
      <c r="D41" s="149"/>
      <c r="E41" s="149"/>
      <c r="F41" s="149"/>
      <c r="G41" s="149"/>
      <c r="H41" s="150"/>
    </row>
    <row r="42" spans="2:8" ht="20.25" customHeight="1" x14ac:dyDescent="0.25">
      <c r="B42" s="148" t="s">
        <v>206</v>
      </c>
      <c r="C42" s="149"/>
      <c r="D42" s="149"/>
      <c r="E42" s="149"/>
      <c r="F42" s="149"/>
      <c r="G42" s="149"/>
      <c r="H42" s="150"/>
    </row>
    <row r="43" spans="2:8" ht="20.25" customHeight="1" x14ac:dyDescent="0.25">
      <c r="B43" s="148" t="s">
        <v>207</v>
      </c>
      <c r="C43" s="149"/>
      <c r="D43" s="149"/>
      <c r="E43" s="149"/>
      <c r="F43" s="149"/>
      <c r="G43" s="149"/>
      <c r="H43" s="150"/>
    </row>
    <row r="44" spans="2:8" x14ac:dyDescent="0.25">
      <c r="B44" s="148" t="s">
        <v>208</v>
      </c>
      <c r="C44" s="149"/>
      <c r="D44" s="149"/>
      <c r="E44" s="149"/>
      <c r="F44" s="149"/>
      <c r="G44" s="149"/>
      <c r="H44" s="150"/>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E31" zoomScale="90" zoomScaleNormal="90" workbookViewId="0">
      <selection activeCell="H22" sqref="H22:H27"/>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1" t="s">
        <v>144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8" t="s">
        <v>43</v>
      </c>
      <c r="B4" s="219"/>
      <c r="C4" s="177" t="s">
        <v>259</v>
      </c>
      <c r="D4" s="178"/>
      <c r="E4" s="178"/>
      <c r="F4" s="178"/>
      <c r="G4" s="178"/>
      <c r="H4" s="178"/>
      <c r="I4" s="178"/>
      <c r="J4" s="178"/>
      <c r="K4" s="178"/>
      <c r="L4" s="178"/>
      <c r="M4" s="178"/>
      <c r="N4" s="179"/>
      <c r="O4" s="180"/>
      <c r="P4" s="180"/>
      <c r="Q4" s="180"/>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8" t="s">
        <v>130</v>
      </c>
      <c r="B5" s="219"/>
      <c r="C5" s="177" t="s">
        <v>271</v>
      </c>
      <c r="D5" s="178"/>
      <c r="E5" s="178"/>
      <c r="F5" s="178"/>
      <c r="G5" s="178"/>
      <c r="H5" s="178"/>
      <c r="I5" s="178"/>
      <c r="J5" s="178"/>
      <c r="K5" s="178"/>
      <c r="L5" s="178"/>
      <c r="M5" s="178"/>
      <c r="N5" s="17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8" t="s">
        <v>44</v>
      </c>
      <c r="B6" s="219"/>
      <c r="C6" s="228" t="s">
        <v>272</v>
      </c>
      <c r="D6" s="229"/>
      <c r="E6" s="229"/>
      <c r="F6" s="229"/>
      <c r="G6" s="229"/>
      <c r="H6" s="229"/>
      <c r="I6" s="229"/>
      <c r="J6" s="229"/>
      <c r="K6" s="229"/>
      <c r="L6" s="229"/>
      <c r="M6" s="229"/>
      <c r="N6" s="23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7" t="s">
        <v>139</v>
      </c>
      <c r="B7" s="188"/>
      <c r="C7" s="188"/>
      <c r="D7" s="188"/>
      <c r="E7" s="188"/>
      <c r="F7" s="188"/>
      <c r="G7" s="189"/>
      <c r="H7" s="187" t="s">
        <v>140</v>
      </c>
      <c r="I7" s="188"/>
      <c r="J7" s="188"/>
      <c r="K7" s="188"/>
      <c r="L7" s="188"/>
      <c r="M7" s="188"/>
      <c r="N7" s="189"/>
      <c r="O7" s="187" t="s">
        <v>141</v>
      </c>
      <c r="P7" s="188"/>
      <c r="Q7" s="188"/>
      <c r="R7" s="188"/>
      <c r="S7" s="188"/>
      <c r="T7" s="188"/>
      <c r="U7" s="188"/>
      <c r="V7" s="188"/>
      <c r="W7" s="189"/>
      <c r="X7" s="187" t="s">
        <v>142</v>
      </c>
      <c r="Y7" s="188"/>
      <c r="Z7" s="188"/>
      <c r="AA7" s="188"/>
      <c r="AB7" s="188"/>
      <c r="AC7" s="188"/>
      <c r="AD7" s="189"/>
      <c r="AE7" s="187" t="s">
        <v>34</v>
      </c>
      <c r="AF7" s="188"/>
      <c r="AG7" s="188"/>
      <c r="AH7" s="188"/>
      <c r="AI7" s="188"/>
      <c r="AJ7" s="18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0" t="s">
        <v>0</v>
      </c>
      <c r="B8" s="225" t="s">
        <v>2</v>
      </c>
      <c r="C8" s="223" t="s">
        <v>3</v>
      </c>
      <c r="D8" s="223" t="s">
        <v>42</v>
      </c>
      <c r="E8" s="224" t="s">
        <v>1</v>
      </c>
      <c r="F8" s="222" t="s">
        <v>50</v>
      </c>
      <c r="G8" s="223" t="s">
        <v>135</v>
      </c>
      <c r="H8" s="232" t="s">
        <v>33</v>
      </c>
      <c r="I8" s="233" t="s">
        <v>5</v>
      </c>
      <c r="J8" s="222" t="s">
        <v>87</v>
      </c>
      <c r="K8" s="222" t="s">
        <v>92</v>
      </c>
      <c r="L8" s="235" t="s">
        <v>45</v>
      </c>
      <c r="M8" s="233" t="s">
        <v>5</v>
      </c>
      <c r="N8" s="223" t="s">
        <v>48</v>
      </c>
      <c r="O8" s="226" t="s">
        <v>11</v>
      </c>
      <c r="P8" s="217" t="s">
        <v>163</v>
      </c>
      <c r="Q8" s="222" t="s">
        <v>12</v>
      </c>
      <c r="R8" s="217" t="s">
        <v>8</v>
      </c>
      <c r="S8" s="217"/>
      <c r="T8" s="217"/>
      <c r="U8" s="217"/>
      <c r="V8" s="217"/>
      <c r="W8" s="217"/>
      <c r="X8" s="231" t="s">
        <v>138</v>
      </c>
      <c r="Y8" s="231" t="s">
        <v>46</v>
      </c>
      <c r="Z8" s="231" t="s">
        <v>5</v>
      </c>
      <c r="AA8" s="231" t="s">
        <v>47</v>
      </c>
      <c r="AB8" s="231" t="s">
        <v>5</v>
      </c>
      <c r="AC8" s="231" t="s">
        <v>49</v>
      </c>
      <c r="AD8" s="226" t="s">
        <v>29</v>
      </c>
      <c r="AE8" s="217" t="s">
        <v>34</v>
      </c>
      <c r="AF8" s="217" t="s">
        <v>35</v>
      </c>
      <c r="AG8" s="217" t="s">
        <v>36</v>
      </c>
      <c r="AH8" s="217" t="s">
        <v>38</v>
      </c>
      <c r="AI8" s="217" t="s">
        <v>37</v>
      </c>
      <c r="AJ8" s="21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1"/>
      <c r="B9" s="225"/>
      <c r="C9" s="217"/>
      <c r="D9" s="217"/>
      <c r="E9" s="225"/>
      <c r="F9" s="223"/>
      <c r="G9" s="217"/>
      <c r="H9" s="223"/>
      <c r="I9" s="234"/>
      <c r="J9" s="223"/>
      <c r="K9" s="223"/>
      <c r="L9" s="234"/>
      <c r="M9" s="234"/>
      <c r="N9" s="217"/>
      <c r="O9" s="227"/>
      <c r="P9" s="217"/>
      <c r="Q9" s="223"/>
      <c r="R9" s="7" t="s">
        <v>13</v>
      </c>
      <c r="S9" s="7" t="s">
        <v>17</v>
      </c>
      <c r="T9" s="7" t="s">
        <v>28</v>
      </c>
      <c r="U9" s="7" t="s">
        <v>18</v>
      </c>
      <c r="V9" s="7" t="s">
        <v>21</v>
      </c>
      <c r="W9" s="7" t="s">
        <v>24</v>
      </c>
      <c r="X9" s="231"/>
      <c r="Y9" s="231"/>
      <c r="Z9" s="231"/>
      <c r="AA9" s="231"/>
      <c r="AB9" s="231"/>
      <c r="AC9" s="231"/>
      <c r="AD9" s="227"/>
      <c r="AE9" s="217"/>
      <c r="AF9" s="217"/>
      <c r="AG9" s="217"/>
      <c r="AH9" s="217"/>
      <c r="AI9" s="217"/>
      <c r="AJ9" s="217"/>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99">
        <v>1</v>
      </c>
      <c r="B10" s="202" t="s">
        <v>132</v>
      </c>
      <c r="C10" s="202" t="s">
        <v>263</v>
      </c>
      <c r="D10" s="202" t="s">
        <v>262</v>
      </c>
      <c r="E10" s="205" t="s">
        <v>268</v>
      </c>
      <c r="F10" s="202" t="s">
        <v>123</v>
      </c>
      <c r="G10" s="208">
        <v>50</v>
      </c>
      <c r="H10" s="211" t="str">
        <f>IF(G10&lt;=0,"",IF(G10&lt;=2,"Muy Baja",IF(G10&lt;=24,"Baja",IF(G10&lt;=500,"Media",IF(G10&lt;=5000,"Alta","Muy Alta")))))</f>
        <v>Media</v>
      </c>
      <c r="I10" s="193">
        <f>IF(H10="","",IF(H10="Muy Baja",0.2,IF(H10="Baja",0.4,IF(H10="Media",0.6,IF(H10="Alta",0.8,IF(H10="Muy Alta",1,))))))</f>
        <v>0.6</v>
      </c>
      <c r="J10" s="214" t="s">
        <v>154</v>
      </c>
      <c r="K10" s="193" t="str">
        <f ca="1">IF(NOT(ISERROR(MATCH(J10,'Tabla Impacto'!$B$221:$B$223,0))),'Tabla Impacto'!$F$223&amp;"Por favor no seleccionar los criterios de impacto(Afectación Económica o presupuestal y Pérdida Reputacional)",J10)</f>
        <v xml:space="preserve">     El riesgo afecta la imagen de la entidad internamente, de conocimiento general, nivel interno, de junta dircetiva y accionistas y/o de provedores</v>
      </c>
      <c r="L10" s="211" t="str">
        <f ca="1">IF(OR(K10='Tabla Impacto'!$C$11,K10='Tabla Impacto'!$D$11),"Leve",IF(OR(K10='Tabla Impacto'!$C$12,K10='Tabla Impacto'!$D$12),"Menor",IF(OR(K10='Tabla Impacto'!$C$13,K10='Tabla Impacto'!$D$13),"Moderado",IF(OR(K10='Tabla Impacto'!$C$14,K10='Tabla Impacto'!$D$14),"Mayor",IF(OR(K10='Tabla Impacto'!$C$15,K10='Tabla Impacto'!$D$15),"Catastrófico","")))))</f>
        <v>Menor</v>
      </c>
      <c r="M10" s="193">
        <f ca="1">IF(L10="","",IF(L10="Leve",0.2,IF(L10="Menor",0.4,IF(L10="Moderado",0.6,IF(L10="Mayor",0.8,IF(L10="Catastrófico",1,))))))</f>
        <v>0.4</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264</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261</v>
      </c>
      <c r="AF10" s="134" t="s">
        <v>260</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0"/>
      <c r="B11" s="203"/>
      <c r="C11" s="203"/>
      <c r="D11" s="203"/>
      <c r="E11" s="206"/>
      <c r="F11" s="203"/>
      <c r="G11" s="209"/>
      <c r="H11" s="212"/>
      <c r="I11" s="194"/>
      <c r="J11" s="215"/>
      <c r="K11" s="194">
        <f ca="1">IF(NOT(ISERROR(MATCH(J11,_xlfn.ANCHORARRAY(E22),0))),I24&amp;"Por favor no seleccionar los criterios de impacto",J11)</f>
        <v>0</v>
      </c>
      <c r="L11" s="212"/>
      <c r="M11" s="194"/>
      <c r="N11" s="197"/>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0"/>
      <c r="B12" s="203"/>
      <c r="C12" s="203"/>
      <c r="D12" s="203"/>
      <c r="E12" s="206"/>
      <c r="F12" s="203"/>
      <c r="G12" s="209"/>
      <c r="H12" s="212"/>
      <c r="I12" s="194"/>
      <c r="J12" s="215"/>
      <c r="K12" s="194">
        <f ca="1">IF(NOT(ISERROR(MATCH(J12,_xlfn.ANCHORARRAY(E23),0))),I25&amp;"Por favor no seleccionar los criterios de impacto",J12)</f>
        <v>0</v>
      </c>
      <c r="L12" s="212"/>
      <c r="M12" s="194"/>
      <c r="N12" s="197"/>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0"/>
      <c r="B13" s="203"/>
      <c r="C13" s="203"/>
      <c r="D13" s="203"/>
      <c r="E13" s="206"/>
      <c r="F13" s="203"/>
      <c r="G13" s="209"/>
      <c r="H13" s="212"/>
      <c r="I13" s="194"/>
      <c r="J13" s="215"/>
      <c r="K13" s="194">
        <f ca="1">IF(NOT(ISERROR(MATCH(J13,_xlfn.ANCHORARRAY(E24),0))),I26&amp;"Por favor no seleccionar los criterios de impacto",J13)</f>
        <v>0</v>
      </c>
      <c r="L13" s="212"/>
      <c r="M13" s="194"/>
      <c r="N13" s="197"/>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0"/>
      <c r="B14" s="203"/>
      <c r="C14" s="203"/>
      <c r="D14" s="203"/>
      <c r="E14" s="206"/>
      <c r="F14" s="203"/>
      <c r="G14" s="209"/>
      <c r="H14" s="212"/>
      <c r="I14" s="194"/>
      <c r="J14" s="215"/>
      <c r="K14" s="194">
        <f ca="1">IF(NOT(ISERROR(MATCH(J14,_xlfn.ANCHORARRAY(E25),0))),I27&amp;"Por favor no seleccionar los criterios de impacto",J14)</f>
        <v>0</v>
      </c>
      <c r="L14" s="212"/>
      <c r="M14" s="194"/>
      <c r="N14" s="197"/>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1"/>
      <c r="B15" s="204"/>
      <c r="C15" s="204"/>
      <c r="D15" s="204"/>
      <c r="E15" s="207"/>
      <c r="F15" s="204"/>
      <c r="G15" s="210"/>
      <c r="H15" s="213"/>
      <c r="I15" s="195"/>
      <c r="J15" s="216"/>
      <c r="K15" s="195">
        <f ca="1">IF(NOT(ISERROR(MATCH(J15,_xlfn.ANCHORARRAY(E26),0))),I28&amp;"Por favor no seleccionar los criterios de impacto",J15)</f>
        <v>0</v>
      </c>
      <c r="L15" s="213"/>
      <c r="M15" s="195"/>
      <c r="N15" s="198"/>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99">
        <v>2</v>
      </c>
      <c r="B16" s="202" t="s">
        <v>132</v>
      </c>
      <c r="C16" s="202" t="s">
        <v>256</v>
      </c>
      <c r="D16" s="202" t="s">
        <v>265</v>
      </c>
      <c r="E16" s="205" t="s">
        <v>266</v>
      </c>
      <c r="F16" s="202" t="s">
        <v>123</v>
      </c>
      <c r="G16" s="208">
        <v>50</v>
      </c>
      <c r="H16" s="211" t="str">
        <f>IF(G16&lt;=0,"",IF(G16&lt;=2,"Muy Baja",IF(G16&lt;=24,"Baja",IF(G16&lt;=500,"Media",IF(G16&lt;=5000,"Alta","Muy Alta")))))</f>
        <v>Media</v>
      </c>
      <c r="I16" s="193">
        <f>IF(H16="","",IF(H16="Muy Baja",0.2,IF(H16="Baja",0.4,IF(H16="Media",0.6,IF(H16="Alta",0.8,IF(H16="Muy Alta",1,))))))</f>
        <v>0.6</v>
      </c>
      <c r="J16" s="214" t="s">
        <v>154</v>
      </c>
      <c r="K16" s="193" t="str">
        <f ca="1">IF(NOT(ISERROR(MATCH(J16,'Tabla Impacto'!$B$221:$B$223,0))),'Tabla Impacto'!$F$223&amp;"Por favor no seleccionar los criterios de impacto(Afectación Económica o presupuestal y Pérdida Reputacional)",J16)</f>
        <v xml:space="preserve">     El riesgo afecta la imagen de la entidad internamente, de conocimiento general, nivel interno, de junta dircetiva y accionistas y/o de provedores</v>
      </c>
      <c r="L16" s="211" t="str">
        <f ca="1">IF(OR(K16='Tabla Impacto'!$C$11,K16='Tabla Impacto'!$D$11),"Leve",IF(OR(K16='Tabla Impacto'!$C$12,K16='Tabla Impacto'!$D$12),"Menor",IF(OR(K16='Tabla Impacto'!$C$13,K16='Tabla Impacto'!$D$13),"Moderado",IF(OR(K16='Tabla Impacto'!$C$14,K16='Tabla Impacto'!$D$14),"Mayor",IF(OR(K16='Tabla Impacto'!$C$15,K16='Tabla Impacto'!$D$15),"Catastrófico","")))))</f>
        <v>Menor</v>
      </c>
      <c r="M16" s="193">
        <f ca="1">IF(L16="","",IF(L16="Leve",0.2,IF(L16="Menor",0.4,IF(L16="Moderado",0.6,IF(L16="Mayor",0.8,IF(L16="Catastrófico",1,))))))</f>
        <v>0.4</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269</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Menor</v>
      </c>
      <c r="AB16" s="130">
        <f ca="1">IFERROR(IF(Q16="Impacto",(M16-(+M16*T16)),IF(Q16="Probabilidad",M16,"")),"")</f>
        <v>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261</v>
      </c>
      <c r="AF16" s="134" t="s">
        <v>260</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0"/>
      <c r="B17" s="203"/>
      <c r="C17" s="203"/>
      <c r="D17" s="203"/>
      <c r="E17" s="206"/>
      <c r="F17" s="203"/>
      <c r="G17" s="209"/>
      <c r="H17" s="212"/>
      <c r="I17" s="194"/>
      <c r="J17" s="215"/>
      <c r="K17" s="194">
        <f ca="1">IF(NOT(ISERROR(MATCH(J17,_xlfn.ANCHORARRAY(E28),0))),I30&amp;"Por favor no seleccionar los criterios de impacto",J17)</f>
        <v>0</v>
      </c>
      <c r="L17" s="212"/>
      <c r="M17" s="194"/>
      <c r="N17" s="197"/>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0"/>
      <c r="B18" s="203"/>
      <c r="C18" s="203"/>
      <c r="D18" s="203"/>
      <c r="E18" s="206"/>
      <c r="F18" s="203"/>
      <c r="G18" s="209"/>
      <c r="H18" s="212"/>
      <c r="I18" s="194"/>
      <c r="J18" s="215"/>
      <c r="K18" s="194">
        <f ca="1">IF(NOT(ISERROR(MATCH(J18,_xlfn.ANCHORARRAY(E29),0))),I31&amp;"Por favor no seleccionar los criterios de impacto",J18)</f>
        <v>0</v>
      </c>
      <c r="L18" s="212"/>
      <c r="M18" s="194"/>
      <c r="N18" s="197"/>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0"/>
      <c r="B19" s="203"/>
      <c r="C19" s="203"/>
      <c r="D19" s="203"/>
      <c r="E19" s="206"/>
      <c r="F19" s="203"/>
      <c r="G19" s="209"/>
      <c r="H19" s="212"/>
      <c r="I19" s="194"/>
      <c r="J19" s="215"/>
      <c r="K19" s="194">
        <f ca="1">IF(NOT(ISERROR(MATCH(J19,_xlfn.ANCHORARRAY(E30),0))),I32&amp;"Por favor no seleccionar los criterios de impacto",J19)</f>
        <v>0</v>
      </c>
      <c r="L19" s="212"/>
      <c r="M19" s="194"/>
      <c r="N19" s="197"/>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0"/>
      <c r="B20" s="203"/>
      <c r="C20" s="203"/>
      <c r="D20" s="203"/>
      <c r="E20" s="206"/>
      <c r="F20" s="203"/>
      <c r="G20" s="209"/>
      <c r="H20" s="212"/>
      <c r="I20" s="194"/>
      <c r="J20" s="215"/>
      <c r="K20" s="194">
        <f ca="1">IF(NOT(ISERROR(MATCH(J20,_xlfn.ANCHORARRAY(E31),0))),I33&amp;"Por favor no seleccionar los criterios de impacto",J20)</f>
        <v>0</v>
      </c>
      <c r="L20" s="212"/>
      <c r="M20" s="194"/>
      <c r="N20" s="197"/>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1"/>
      <c r="B21" s="204"/>
      <c r="C21" s="204"/>
      <c r="D21" s="204"/>
      <c r="E21" s="207"/>
      <c r="F21" s="204"/>
      <c r="G21" s="210"/>
      <c r="H21" s="213"/>
      <c r="I21" s="195"/>
      <c r="J21" s="216"/>
      <c r="K21" s="195">
        <f ca="1">IF(NOT(ISERROR(MATCH(J21,_xlfn.ANCHORARRAY(E32),0))),I34&amp;"Por favor no seleccionar los criterios de impacto",J21)</f>
        <v>0</v>
      </c>
      <c r="L21" s="213"/>
      <c r="M21" s="195"/>
      <c r="N21" s="198"/>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99">
        <v>3</v>
      </c>
      <c r="B22" s="202" t="s">
        <v>132</v>
      </c>
      <c r="C22" s="202" t="s">
        <v>257</v>
      </c>
      <c r="D22" s="202" t="s">
        <v>258</v>
      </c>
      <c r="E22" s="205" t="s">
        <v>267</v>
      </c>
      <c r="F22" s="202" t="s">
        <v>123</v>
      </c>
      <c r="G22" s="208">
        <v>2</v>
      </c>
      <c r="H22" s="211" t="str">
        <f>IF(G22&lt;=0,"",IF(G22&lt;=2,"Muy Baja",IF(G22&lt;=24,"Baja",IF(G22&lt;=500,"Media",IF(G22&lt;=5000,"Alta","Muy Alta")))))</f>
        <v>Muy Baja</v>
      </c>
      <c r="I22" s="193">
        <f>IF(H22="","",IF(H22="Muy Baja",0.2,IF(H22="Baja",0.4,IF(H22="Media",0.6,IF(H22="Alta",0.8,IF(H22="Muy Alta",1,))))))</f>
        <v>0.2</v>
      </c>
      <c r="J22" s="214" t="s">
        <v>154</v>
      </c>
      <c r="K22" s="193" t="str">
        <f ca="1">IF(NOT(ISERROR(MATCH(J22,'Tabla Impacto'!$B$221:$B$223,0))),'Tabla Impacto'!$F$223&amp;"Por favor no seleccionar los criterios de impacto(Afectación Económica o presupuestal y Pérdida Reputacional)",J22)</f>
        <v xml:space="preserve">     El riesgo afecta la imagen de la entidad internamente, de conocimiento general, nivel interno, de junta dircetiva y accionistas y/o de provedores</v>
      </c>
      <c r="L22" s="211" t="str">
        <f ca="1">IF(OR(K22='Tabla Impacto'!$C$11,K22='Tabla Impacto'!$D$11),"Leve",IF(OR(K22='Tabla Impacto'!$C$12,K22='Tabla Impacto'!$D$12),"Menor",IF(OR(K22='Tabla Impacto'!$C$13,K22='Tabla Impacto'!$D$13),"Moderado",IF(OR(K22='Tabla Impacto'!$C$14,K22='Tabla Impacto'!$D$14),"Mayor",IF(OR(K22='Tabla Impacto'!$C$15,K22='Tabla Impacto'!$D$15),"Catastrófico","")))))</f>
        <v>Menor</v>
      </c>
      <c r="M22" s="193">
        <f ca="1">IF(L22="","",IF(L22="Leve",0.2,IF(L22="Menor",0.4,IF(L22="Moderado",0.6,IF(L22="Mayor",0.8,IF(L22="Catastrófico",1,))))))</f>
        <v>0.4</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Bajo</v>
      </c>
      <c r="O22" s="123">
        <v>1</v>
      </c>
      <c r="P22" s="124" t="s">
        <v>270</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20</v>
      </c>
      <c r="V22" s="126" t="s">
        <v>22</v>
      </c>
      <c r="W22" s="126" t="s">
        <v>119</v>
      </c>
      <c r="X22" s="128">
        <f>IFERROR(IF(Q22="Probabilidad",(I22-(+I22*T22)),IF(Q22="Impacto",I22,"")),"")</f>
        <v>0.12</v>
      </c>
      <c r="Y22" s="129" t="str">
        <f>IFERROR(IF(X22="","",IF(X22&lt;=0.2,"Muy Baja",IF(X22&lt;=0.4,"Baja",IF(X22&lt;=0.6,"Media",IF(X22&lt;=0.8,"Alta","Muy Alta"))))),"")</f>
        <v>Muy Baja</v>
      </c>
      <c r="Z22" s="130">
        <f>+X22</f>
        <v>0.12</v>
      </c>
      <c r="AA22" s="129" t="str">
        <f ca="1">IFERROR(IF(AB22="","",IF(AB22&lt;=0.2,"Leve",IF(AB22&lt;=0.4,"Menor",IF(AB22&lt;=0.6,"Moderado",IF(AB22&lt;=0.8,"Mayor","Catastrófico"))))),"")</f>
        <v>Menor</v>
      </c>
      <c r="AB22" s="130">
        <f ca="1">IFERROR(IF(Q22="Impacto",(M22-(+M22*T22)),IF(Q22="Probabilidad",M22,"")),"")</f>
        <v>0.4</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Bajo</v>
      </c>
      <c r="AD22" s="132" t="s">
        <v>31</v>
      </c>
      <c r="AE22" s="133" t="s">
        <v>261</v>
      </c>
      <c r="AF22" s="134" t="s">
        <v>260</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0"/>
      <c r="B23" s="203"/>
      <c r="C23" s="203"/>
      <c r="D23" s="203"/>
      <c r="E23" s="206"/>
      <c r="F23" s="203"/>
      <c r="G23" s="209"/>
      <c r="H23" s="212"/>
      <c r="I23" s="194"/>
      <c r="J23" s="215"/>
      <c r="K23" s="194">
        <f t="shared" ref="K23:K27" ca="1" si="15">IF(NOT(ISERROR(MATCH(J23,_xlfn.ANCHORARRAY(E34),0))),I36&amp;"Por favor no seleccionar los criterios de impacto",J23)</f>
        <v>0</v>
      </c>
      <c r="L23" s="212"/>
      <c r="M23" s="194"/>
      <c r="N23" s="197"/>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0"/>
      <c r="B24" s="203"/>
      <c r="C24" s="203"/>
      <c r="D24" s="203"/>
      <c r="E24" s="206"/>
      <c r="F24" s="203"/>
      <c r="G24" s="209"/>
      <c r="H24" s="212"/>
      <c r="I24" s="194"/>
      <c r="J24" s="215"/>
      <c r="K24" s="194">
        <f t="shared" ca="1" si="15"/>
        <v>0</v>
      </c>
      <c r="L24" s="212"/>
      <c r="M24" s="194"/>
      <c r="N24" s="197"/>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0"/>
      <c r="B25" s="203"/>
      <c r="C25" s="203"/>
      <c r="D25" s="203"/>
      <c r="E25" s="206"/>
      <c r="F25" s="203"/>
      <c r="G25" s="209"/>
      <c r="H25" s="212"/>
      <c r="I25" s="194"/>
      <c r="J25" s="215"/>
      <c r="K25" s="194">
        <f t="shared" ca="1" si="15"/>
        <v>0</v>
      </c>
      <c r="L25" s="212"/>
      <c r="M25" s="194"/>
      <c r="N25" s="197"/>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0"/>
      <c r="B26" s="203"/>
      <c r="C26" s="203"/>
      <c r="D26" s="203"/>
      <c r="E26" s="206"/>
      <c r="F26" s="203"/>
      <c r="G26" s="209"/>
      <c r="H26" s="212"/>
      <c r="I26" s="194"/>
      <c r="J26" s="215"/>
      <c r="K26" s="194">
        <f t="shared" ca="1" si="15"/>
        <v>0</v>
      </c>
      <c r="L26" s="212"/>
      <c r="M26" s="194"/>
      <c r="N26" s="197"/>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1"/>
      <c r="B27" s="204"/>
      <c r="C27" s="204"/>
      <c r="D27" s="204"/>
      <c r="E27" s="207"/>
      <c r="F27" s="204"/>
      <c r="G27" s="210"/>
      <c r="H27" s="213"/>
      <c r="I27" s="195"/>
      <c r="J27" s="216"/>
      <c r="K27" s="195">
        <f t="shared" ca="1" si="15"/>
        <v>0</v>
      </c>
      <c r="L27" s="213"/>
      <c r="M27" s="195"/>
      <c r="N27" s="198"/>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99">
        <v>4</v>
      </c>
      <c r="B28" s="202"/>
      <c r="C28" s="202"/>
      <c r="D28" s="202"/>
      <c r="E28" s="205"/>
      <c r="F28" s="202"/>
      <c r="G28" s="208"/>
      <c r="H28" s="211" t="str">
        <f>IF(G28&lt;=0,"",IF(G28&lt;=2,"Muy Baja",IF(G28&lt;=24,"Baja",IF(G28&lt;=500,"Media",IF(G28&lt;=5000,"Alta","Muy Alta")))))</f>
        <v/>
      </c>
      <c r="I28" s="193" t="str">
        <f>IF(H28="","",IF(H28="Muy Baja",0.2,IF(H28="Baja",0.4,IF(H28="Media",0.6,IF(H28="Alta",0.8,IF(H28="Muy Alta",1,))))))</f>
        <v/>
      </c>
      <c r="J28" s="214"/>
      <c r="K28" s="193">
        <f ca="1">IF(NOT(ISERROR(MATCH(J28,'Tabla Impacto'!$B$221:$B$223,0))),'Tabla Impacto'!$F$223&amp;"Por favor no seleccionar los criterios de impacto(Afectación Económica o presupuestal y Pérdida Reputacional)",J28)</f>
        <v>0</v>
      </c>
      <c r="L28" s="211" t="str">
        <f ca="1">IF(OR(K28='Tabla Impacto'!$C$11,K28='Tabla Impacto'!$D$11),"Leve",IF(OR(K28='Tabla Impacto'!$C$12,K28='Tabla Impacto'!$D$12),"Menor",IF(OR(K28='Tabla Impacto'!$C$13,K28='Tabla Impacto'!$D$13),"Moderado",IF(OR(K28='Tabla Impacto'!$C$14,K28='Tabla Impacto'!$D$14),"Mayor",IF(OR(K28='Tabla Impacto'!$C$15,K28='Tabla Impacto'!$D$15),"Catastrófico","")))))</f>
        <v/>
      </c>
      <c r="M28" s="193" t="str">
        <f ca="1">IF(L28="","",IF(L28="Leve",0.2,IF(L28="Menor",0.4,IF(L28="Moderado",0.6,IF(L28="Mayor",0.8,IF(L28="Catastrófico",1,))))))</f>
        <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0"/>
      <c r="B29" s="203"/>
      <c r="C29" s="203"/>
      <c r="D29" s="203"/>
      <c r="E29" s="206"/>
      <c r="F29" s="203"/>
      <c r="G29" s="209"/>
      <c r="H29" s="212"/>
      <c r="I29" s="194"/>
      <c r="J29" s="215"/>
      <c r="K29" s="194">
        <f t="shared" ref="K29:K33" ca="1" si="23">IF(NOT(ISERROR(MATCH(J29,_xlfn.ANCHORARRAY(E40),0))),I42&amp;"Por favor no seleccionar los criterios de impacto",J29)</f>
        <v>0</v>
      </c>
      <c r="L29" s="212"/>
      <c r="M29" s="194"/>
      <c r="N29" s="197"/>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0"/>
      <c r="B30" s="203"/>
      <c r="C30" s="203"/>
      <c r="D30" s="203"/>
      <c r="E30" s="206"/>
      <c r="F30" s="203"/>
      <c r="G30" s="209"/>
      <c r="H30" s="212"/>
      <c r="I30" s="194"/>
      <c r="J30" s="215"/>
      <c r="K30" s="194">
        <f t="shared" ca="1" si="23"/>
        <v>0</v>
      </c>
      <c r="L30" s="212"/>
      <c r="M30" s="194"/>
      <c r="N30" s="197"/>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0"/>
      <c r="B31" s="203"/>
      <c r="C31" s="203"/>
      <c r="D31" s="203"/>
      <c r="E31" s="206"/>
      <c r="F31" s="203"/>
      <c r="G31" s="209"/>
      <c r="H31" s="212"/>
      <c r="I31" s="194"/>
      <c r="J31" s="215"/>
      <c r="K31" s="194">
        <f t="shared" ca="1" si="23"/>
        <v>0</v>
      </c>
      <c r="L31" s="212"/>
      <c r="M31" s="194"/>
      <c r="N31" s="197"/>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0"/>
      <c r="B32" s="203"/>
      <c r="C32" s="203"/>
      <c r="D32" s="203"/>
      <c r="E32" s="206"/>
      <c r="F32" s="203"/>
      <c r="G32" s="209"/>
      <c r="H32" s="212"/>
      <c r="I32" s="194"/>
      <c r="J32" s="215"/>
      <c r="K32" s="194">
        <f t="shared" ca="1" si="23"/>
        <v>0</v>
      </c>
      <c r="L32" s="212"/>
      <c r="M32" s="194"/>
      <c r="N32" s="197"/>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1"/>
      <c r="B33" s="204"/>
      <c r="C33" s="204"/>
      <c r="D33" s="204"/>
      <c r="E33" s="207"/>
      <c r="F33" s="204"/>
      <c r="G33" s="210"/>
      <c r="H33" s="213"/>
      <c r="I33" s="195"/>
      <c r="J33" s="216"/>
      <c r="K33" s="195">
        <f t="shared" ca="1" si="23"/>
        <v>0</v>
      </c>
      <c r="L33" s="213"/>
      <c r="M33" s="195"/>
      <c r="N33" s="198"/>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99">
        <v>5</v>
      </c>
      <c r="B34" s="202"/>
      <c r="C34" s="202"/>
      <c r="D34" s="202"/>
      <c r="E34" s="205"/>
      <c r="F34" s="202"/>
      <c r="G34" s="208"/>
      <c r="H34" s="211" t="str">
        <f>IF(G34&lt;=0,"",IF(G34&lt;=2,"Muy Baja",IF(G34&lt;=24,"Baja",IF(G34&lt;=500,"Media",IF(G34&lt;=5000,"Alta","Muy Alta")))))</f>
        <v/>
      </c>
      <c r="I34" s="193" t="str">
        <f>IF(H34="","",IF(H34="Muy Baja",0.2,IF(H34="Baja",0.4,IF(H34="Media",0.6,IF(H34="Alta",0.8,IF(H34="Muy Alta",1,))))))</f>
        <v/>
      </c>
      <c r="J34" s="214"/>
      <c r="K34" s="193">
        <f ca="1">IF(NOT(ISERROR(MATCH(J34,'Tabla Impacto'!$B$221:$B$223,0))),'Tabla Impacto'!$F$223&amp;"Por favor no seleccionar los criterios de impacto(Afectación Económica o presupuestal y Pérdida Reputacional)",J34)</f>
        <v>0</v>
      </c>
      <c r="L34" s="211" t="str">
        <f ca="1">IF(OR(K34='Tabla Impacto'!$C$11,K34='Tabla Impacto'!$D$11),"Leve",IF(OR(K34='Tabla Impacto'!$C$12,K34='Tabla Impacto'!$D$12),"Menor",IF(OR(K34='Tabla Impacto'!$C$13,K34='Tabla Impacto'!$D$13),"Moderado",IF(OR(K34='Tabla Impacto'!$C$14,K34='Tabla Impacto'!$D$14),"Mayor",IF(OR(K34='Tabla Impacto'!$C$15,K34='Tabla Impacto'!$D$15),"Catastrófico","")))))</f>
        <v/>
      </c>
      <c r="M34" s="193" t="str">
        <f ca="1">IF(L34="","",IF(L34="Leve",0.2,IF(L34="Menor",0.4,IF(L34="Moderado",0.6,IF(L34="Mayor",0.8,IF(L34="Catastrófico",1,))))))</f>
        <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0"/>
      <c r="B35" s="203"/>
      <c r="C35" s="203"/>
      <c r="D35" s="203"/>
      <c r="E35" s="206"/>
      <c r="F35" s="203"/>
      <c r="G35" s="209"/>
      <c r="H35" s="212"/>
      <c r="I35" s="194"/>
      <c r="J35" s="215"/>
      <c r="K35" s="194">
        <f t="shared" ref="K35:K39" ca="1" si="31">IF(NOT(ISERROR(MATCH(J35,_xlfn.ANCHORARRAY(E46),0))),I48&amp;"Por favor no seleccionar los criterios de impacto",J35)</f>
        <v>0</v>
      </c>
      <c r="L35" s="212"/>
      <c r="M35" s="194"/>
      <c r="N35" s="197"/>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0"/>
      <c r="B36" s="203"/>
      <c r="C36" s="203"/>
      <c r="D36" s="203"/>
      <c r="E36" s="206"/>
      <c r="F36" s="203"/>
      <c r="G36" s="209"/>
      <c r="H36" s="212"/>
      <c r="I36" s="194"/>
      <c r="J36" s="215"/>
      <c r="K36" s="194">
        <f t="shared" ca="1" si="31"/>
        <v>0</v>
      </c>
      <c r="L36" s="212"/>
      <c r="M36" s="194"/>
      <c r="N36" s="197"/>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0"/>
      <c r="B37" s="203"/>
      <c r="C37" s="203"/>
      <c r="D37" s="203"/>
      <c r="E37" s="206"/>
      <c r="F37" s="203"/>
      <c r="G37" s="209"/>
      <c r="H37" s="212"/>
      <c r="I37" s="194"/>
      <c r="J37" s="215"/>
      <c r="K37" s="194">
        <f t="shared" ca="1" si="31"/>
        <v>0</v>
      </c>
      <c r="L37" s="212"/>
      <c r="M37" s="194"/>
      <c r="N37" s="197"/>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0"/>
      <c r="B38" s="203"/>
      <c r="C38" s="203"/>
      <c r="D38" s="203"/>
      <c r="E38" s="206"/>
      <c r="F38" s="203"/>
      <c r="G38" s="209"/>
      <c r="H38" s="212"/>
      <c r="I38" s="194"/>
      <c r="J38" s="215"/>
      <c r="K38" s="194">
        <f t="shared" ca="1" si="31"/>
        <v>0</v>
      </c>
      <c r="L38" s="212"/>
      <c r="M38" s="194"/>
      <c r="N38" s="197"/>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1"/>
      <c r="B39" s="204"/>
      <c r="C39" s="204"/>
      <c r="D39" s="204"/>
      <c r="E39" s="207"/>
      <c r="F39" s="204"/>
      <c r="G39" s="210"/>
      <c r="H39" s="213"/>
      <c r="I39" s="195"/>
      <c r="J39" s="216"/>
      <c r="K39" s="195">
        <f t="shared" ca="1" si="31"/>
        <v>0</v>
      </c>
      <c r="L39" s="213"/>
      <c r="M39" s="195"/>
      <c r="N39" s="198"/>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99">
        <v>6</v>
      </c>
      <c r="B40" s="202"/>
      <c r="C40" s="202"/>
      <c r="D40" s="202"/>
      <c r="E40" s="205"/>
      <c r="F40" s="202"/>
      <c r="G40" s="208"/>
      <c r="H40" s="211" t="str">
        <f>IF(G40&lt;=0,"",IF(G40&lt;=2,"Muy Baja",IF(G40&lt;=24,"Baja",IF(G40&lt;=500,"Media",IF(G40&lt;=5000,"Alta","Muy Alta")))))</f>
        <v/>
      </c>
      <c r="I40" s="193" t="str">
        <f>IF(H40="","",IF(H40="Muy Baja",0.2,IF(H40="Baja",0.4,IF(H40="Media",0.6,IF(H40="Alta",0.8,IF(H40="Muy Alta",1,))))))</f>
        <v/>
      </c>
      <c r="J40" s="214"/>
      <c r="K40" s="193">
        <f ca="1">IF(NOT(ISERROR(MATCH(J40,'Tabla Impacto'!$B$221:$B$223,0))),'Tabla Impacto'!$F$223&amp;"Por favor no seleccionar los criterios de impacto(Afectación Económica o presupuestal y Pérdida Reputacional)",J40)</f>
        <v>0</v>
      </c>
      <c r="L40" s="211" t="str">
        <f ca="1">IF(OR(K40='Tabla Impacto'!$C$11,K40='Tabla Impacto'!$D$11),"Leve",IF(OR(K40='Tabla Impacto'!$C$12,K40='Tabla Impacto'!$D$12),"Menor",IF(OR(K40='Tabla Impacto'!$C$13,K40='Tabla Impacto'!$D$13),"Moderado",IF(OR(K40='Tabla Impacto'!$C$14,K40='Tabla Impacto'!$D$14),"Mayor",IF(OR(K40='Tabla Impacto'!$C$15,K40='Tabla Impacto'!$D$15),"Catastrófico","")))))</f>
        <v/>
      </c>
      <c r="M40" s="193" t="str">
        <f ca="1">IF(L40="","",IF(L40="Leve",0.2,IF(L40="Menor",0.4,IF(L40="Moderado",0.6,IF(L40="Mayor",0.8,IF(L40="Catastrófico",1,))))))</f>
        <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0"/>
      <c r="B41" s="203"/>
      <c r="C41" s="203"/>
      <c r="D41" s="203"/>
      <c r="E41" s="206"/>
      <c r="F41" s="203"/>
      <c r="G41" s="209"/>
      <c r="H41" s="212"/>
      <c r="I41" s="194"/>
      <c r="J41" s="215"/>
      <c r="K41" s="194">
        <f t="shared" ref="K41:K45" ca="1" si="39">IF(NOT(ISERROR(MATCH(J41,_xlfn.ANCHORARRAY(E52),0))),I54&amp;"Por favor no seleccionar los criterios de impacto",J41)</f>
        <v>0</v>
      </c>
      <c r="L41" s="212"/>
      <c r="M41" s="194"/>
      <c r="N41" s="197"/>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0"/>
      <c r="B42" s="203"/>
      <c r="C42" s="203"/>
      <c r="D42" s="203"/>
      <c r="E42" s="206"/>
      <c r="F42" s="203"/>
      <c r="G42" s="209"/>
      <c r="H42" s="212"/>
      <c r="I42" s="194"/>
      <c r="J42" s="215"/>
      <c r="K42" s="194">
        <f t="shared" ca="1" si="39"/>
        <v>0</v>
      </c>
      <c r="L42" s="212"/>
      <c r="M42" s="194"/>
      <c r="N42" s="197"/>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0"/>
      <c r="B43" s="203"/>
      <c r="C43" s="203"/>
      <c r="D43" s="203"/>
      <c r="E43" s="206"/>
      <c r="F43" s="203"/>
      <c r="G43" s="209"/>
      <c r="H43" s="212"/>
      <c r="I43" s="194"/>
      <c r="J43" s="215"/>
      <c r="K43" s="194">
        <f t="shared" ca="1" si="39"/>
        <v>0</v>
      </c>
      <c r="L43" s="212"/>
      <c r="M43" s="194"/>
      <c r="N43" s="197"/>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0"/>
      <c r="B44" s="203"/>
      <c r="C44" s="203"/>
      <c r="D44" s="203"/>
      <c r="E44" s="206"/>
      <c r="F44" s="203"/>
      <c r="G44" s="209"/>
      <c r="H44" s="212"/>
      <c r="I44" s="194"/>
      <c r="J44" s="215"/>
      <c r="K44" s="194">
        <f t="shared" ca="1" si="39"/>
        <v>0</v>
      </c>
      <c r="L44" s="212"/>
      <c r="M44" s="194"/>
      <c r="N44" s="197"/>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1"/>
      <c r="B45" s="204"/>
      <c r="C45" s="204"/>
      <c r="D45" s="204"/>
      <c r="E45" s="207"/>
      <c r="F45" s="204"/>
      <c r="G45" s="210"/>
      <c r="H45" s="213"/>
      <c r="I45" s="195"/>
      <c r="J45" s="216"/>
      <c r="K45" s="195">
        <f t="shared" ca="1" si="39"/>
        <v>0</v>
      </c>
      <c r="L45" s="213"/>
      <c r="M45" s="195"/>
      <c r="N45" s="198"/>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99">
        <v>7</v>
      </c>
      <c r="B46" s="202"/>
      <c r="C46" s="202"/>
      <c r="D46" s="202"/>
      <c r="E46" s="205"/>
      <c r="F46" s="202"/>
      <c r="G46" s="208"/>
      <c r="H46" s="211" t="str">
        <f>IF(G46&lt;=0,"",IF(G46&lt;=2,"Muy Baja",IF(G46&lt;=24,"Baja",IF(G46&lt;=500,"Media",IF(G46&lt;=5000,"Alta","Muy Alta")))))</f>
        <v/>
      </c>
      <c r="I46" s="193" t="str">
        <f>IF(H46="","",IF(H46="Muy Baja",0.2,IF(H46="Baja",0.4,IF(H46="Media",0.6,IF(H46="Alta",0.8,IF(H46="Muy Alta",1,))))))</f>
        <v/>
      </c>
      <c r="J46" s="214"/>
      <c r="K46" s="193">
        <f ca="1">IF(NOT(ISERROR(MATCH(J46,'Tabla Impacto'!$B$221:$B$223,0))),'Tabla Impacto'!$F$223&amp;"Por favor no seleccionar los criterios de impacto(Afectación Económica o presupuestal y Pérdida Reputacional)",J46)</f>
        <v>0</v>
      </c>
      <c r="L46" s="211" t="str">
        <f ca="1">IF(OR(K46='Tabla Impacto'!$C$11,K46='Tabla Impacto'!$D$11),"Leve",IF(OR(K46='Tabla Impacto'!$C$12,K46='Tabla Impacto'!$D$12),"Menor",IF(OR(K46='Tabla Impacto'!$C$13,K46='Tabla Impacto'!$D$13),"Moderado",IF(OR(K46='Tabla Impacto'!$C$14,K46='Tabla Impacto'!$D$14),"Mayor",IF(OR(K46='Tabla Impacto'!$C$15,K46='Tabla Impacto'!$D$15),"Catastrófico","")))))</f>
        <v/>
      </c>
      <c r="M46" s="193" t="str">
        <f ca="1">IF(L46="","",IF(L46="Leve",0.2,IF(L46="Menor",0.4,IF(L46="Moderado",0.6,IF(L46="Mayor",0.8,IF(L46="Catastrófico",1,))))))</f>
        <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0"/>
      <c r="B47" s="203"/>
      <c r="C47" s="203"/>
      <c r="D47" s="203"/>
      <c r="E47" s="206"/>
      <c r="F47" s="203"/>
      <c r="G47" s="209"/>
      <c r="H47" s="212"/>
      <c r="I47" s="194"/>
      <c r="J47" s="215"/>
      <c r="K47" s="194">
        <f t="shared" ref="K47:K51" ca="1" si="47">IF(NOT(ISERROR(MATCH(J47,_xlfn.ANCHORARRAY(E58),0))),I60&amp;"Por favor no seleccionar los criterios de impacto",J47)</f>
        <v>0</v>
      </c>
      <c r="L47" s="212"/>
      <c r="M47" s="194"/>
      <c r="N47" s="197"/>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0"/>
      <c r="B48" s="203"/>
      <c r="C48" s="203"/>
      <c r="D48" s="203"/>
      <c r="E48" s="206"/>
      <c r="F48" s="203"/>
      <c r="G48" s="209"/>
      <c r="H48" s="212"/>
      <c r="I48" s="194"/>
      <c r="J48" s="215"/>
      <c r="K48" s="194">
        <f t="shared" ca="1" si="47"/>
        <v>0</v>
      </c>
      <c r="L48" s="212"/>
      <c r="M48" s="194"/>
      <c r="N48" s="197"/>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0"/>
      <c r="B49" s="203"/>
      <c r="C49" s="203"/>
      <c r="D49" s="203"/>
      <c r="E49" s="206"/>
      <c r="F49" s="203"/>
      <c r="G49" s="209"/>
      <c r="H49" s="212"/>
      <c r="I49" s="194"/>
      <c r="J49" s="215"/>
      <c r="K49" s="194">
        <f t="shared" ca="1" si="47"/>
        <v>0</v>
      </c>
      <c r="L49" s="212"/>
      <c r="M49" s="194"/>
      <c r="N49" s="197"/>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0"/>
      <c r="B50" s="203"/>
      <c r="C50" s="203"/>
      <c r="D50" s="203"/>
      <c r="E50" s="206"/>
      <c r="F50" s="203"/>
      <c r="G50" s="209"/>
      <c r="H50" s="212"/>
      <c r="I50" s="194"/>
      <c r="J50" s="215"/>
      <c r="K50" s="194">
        <f t="shared" ca="1" si="47"/>
        <v>0</v>
      </c>
      <c r="L50" s="212"/>
      <c r="M50" s="194"/>
      <c r="N50" s="197"/>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1"/>
      <c r="B51" s="204"/>
      <c r="C51" s="204"/>
      <c r="D51" s="204"/>
      <c r="E51" s="207"/>
      <c r="F51" s="204"/>
      <c r="G51" s="210"/>
      <c r="H51" s="213"/>
      <c r="I51" s="195"/>
      <c r="J51" s="216"/>
      <c r="K51" s="195">
        <f t="shared" ca="1" si="47"/>
        <v>0</v>
      </c>
      <c r="L51" s="213"/>
      <c r="M51" s="195"/>
      <c r="N51" s="198"/>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99">
        <v>8</v>
      </c>
      <c r="B52" s="202"/>
      <c r="C52" s="202"/>
      <c r="D52" s="202"/>
      <c r="E52" s="205"/>
      <c r="F52" s="202"/>
      <c r="G52" s="208"/>
      <c r="H52" s="211" t="str">
        <f>IF(G52&lt;=0,"",IF(G52&lt;=2,"Muy Baja",IF(G52&lt;=24,"Baja",IF(G52&lt;=500,"Media",IF(G52&lt;=5000,"Alta","Muy Alta")))))</f>
        <v/>
      </c>
      <c r="I52" s="193" t="str">
        <f>IF(H52="","",IF(H52="Muy Baja",0.2,IF(H52="Baja",0.4,IF(H52="Media",0.6,IF(H52="Alta",0.8,IF(H52="Muy Alta",1,))))))</f>
        <v/>
      </c>
      <c r="J52" s="214"/>
      <c r="K52" s="193">
        <f ca="1">IF(NOT(ISERROR(MATCH(J52,'Tabla Impacto'!$B$221:$B$223,0))),'Tabla Impacto'!$F$223&amp;"Por favor no seleccionar los criterios de impacto(Afectación Económica o presupuestal y Pérdida Reputacional)",J52)</f>
        <v>0</v>
      </c>
      <c r="L52" s="211" t="str">
        <f ca="1">IF(OR(K52='Tabla Impacto'!$C$11,K52='Tabla Impacto'!$D$11),"Leve",IF(OR(K52='Tabla Impacto'!$C$12,K52='Tabla Impacto'!$D$12),"Menor",IF(OR(K52='Tabla Impacto'!$C$13,K52='Tabla Impacto'!$D$13),"Moderado",IF(OR(K52='Tabla Impacto'!$C$14,K52='Tabla Impacto'!$D$14),"Mayor",IF(OR(K52='Tabla Impacto'!$C$15,K52='Tabla Impacto'!$D$15),"Catastrófico","")))))</f>
        <v/>
      </c>
      <c r="M52" s="193" t="str">
        <f ca="1">IF(L52="","",IF(L52="Leve",0.2,IF(L52="Menor",0.4,IF(L52="Moderado",0.6,IF(L52="Mayor",0.8,IF(L52="Catastrófico",1,))))))</f>
        <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99">
        <v>9</v>
      </c>
      <c r="B58" s="202"/>
      <c r="C58" s="202"/>
      <c r="D58" s="202"/>
      <c r="E58" s="205"/>
      <c r="F58" s="202"/>
      <c r="G58" s="208"/>
      <c r="H58" s="211" t="str">
        <f>IF(G58&lt;=0,"",IF(G58&lt;=2,"Muy Baja",IF(G58&lt;=24,"Baja",IF(G58&lt;=500,"Media",IF(G58&lt;=5000,"Alta","Muy Alta")))))</f>
        <v/>
      </c>
      <c r="I58" s="193" t="str">
        <f>IF(H58="","",IF(H58="Muy Baja",0.2,IF(H58="Baja",0.4,IF(H58="Media",0.6,IF(H58="Alta",0.8,IF(H58="Muy Alta",1,))))))</f>
        <v/>
      </c>
      <c r="J58" s="214"/>
      <c r="K58" s="193">
        <f ca="1">IF(NOT(ISERROR(MATCH(J58,'Tabla Impacto'!$B$221:$B$223,0))),'Tabla Impacto'!$F$223&amp;"Por favor no seleccionar los criterios de impacto(Afectación Económica o presupuestal y Pérdida Reputacional)",J58)</f>
        <v>0</v>
      </c>
      <c r="L58" s="211" t="str">
        <f ca="1">IF(OR(K58='Tabla Impacto'!$C$11,K58='Tabla Impacto'!$D$11),"Leve",IF(OR(K58='Tabla Impacto'!$C$12,K58='Tabla Impacto'!$D$12),"Menor",IF(OR(K58='Tabla Impacto'!$C$13,K58='Tabla Impacto'!$D$13),"Moderado",IF(OR(K58='Tabla Impacto'!$C$14,K58='Tabla Impacto'!$D$14),"Mayor",IF(OR(K58='Tabla Impacto'!$C$15,K58='Tabla Impacto'!$D$15),"Catastrófico","")))))</f>
        <v/>
      </c>
      <c r="M58" s="193" t="str">
        <f ca="1">IF(L58="","",IF(L58="Leve",0.2,IF(L58="Menor",0.4,IF(L58="Moderado",0.6,IF(L58="Mayor",0.8,IF(L58="Catastrófico",1,))))))</f>
        <v/>
      </c>
      <c r="N58" s="196"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0"/>
      <c r="B59" s="203"/>
      <c r="C59" s="203"/>
      <c r="D59" s="203"/>
      <c r="E59" s="206"/>
      <c r="F59" s="203"/>
      <c r="G59" s="209"/>
      <c r="H59" s="212"/>
      <c r="I59" s="194"/>
      <c r="J59" s="215"/>
      <c r="K59" s="194">
        <f ca="1">IF(NOT(ISERROR(MATCH(J59,_xlfn.ANCHORARRAY(E70),0))),I72&amp;"Por favor no seleccionar los criterios de impacto",J59)</f>
        <v>0</v>
      </c>
      <c r="L59" s="212"/>
      <c r="M59" s="194"/>
      <c r="N59" s="197"/>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0"/>
      <c r="B60" s="203"/>
      <c r="C60" s="203"/>
      <c r="D60" s="203"/>
      <c r="E60" s="206"/>
      <c r="F60" s="203"/>
      <c r="G60" s="209"/>
      <c r="H60" s="212"/>
      <c r="I60" s="194"/>
      <c r="J60" s="215"/>
      <c r="K60" s="194">
        <f ca="1">IF(NOT(ISERROR(MATCH(J60,_xlfn.ANCHORARRAY(E71),0))),I73&amp;"Por favor no seleccionar los criterios de impacto",J60)</f>
        <v>0</v>
      </c>
      <c r="L60" s="212"/>
      <c r="M60" s="194"/>
      <c r="N60" s="197"/>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0"/>
      <c r="B61" s="203"/>
      <c r="C61" s="203"/>
      <c r="D61" s="203"/>
      <c r="E61" s="206"/>
      <c r="F61" s="203"/>
      <c r="G61" s="209"/>
      <c r="H61" s="212"/>
      <c r="I61" s="194"/>
      <c r="J61" s="215"/>
      <c r="K61" s="194">
        <f ca="1">IF(NOT(ISERROR(MATCH(J61,_xlfn.ANCHORARRAY(E72),0))),I74&amp;"Por favor no seleccionar los criterios de impacto",J61)</f>
        <v>0</v>
      </c>
      <c r="L61" s="212"/>
      <c r="M61" s="194"/>
      <c r="N61" s="197"/>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0"/>
      <c r="B62" s="203"/>
      <c r="C62" s="203"/>
      <c r="D62" s="203"/>
      <c r="E62" s="206"/>
      <c r="F62" s="203"/>
      <c r="G62" s="209"/>
      <c r="H62" s="212"/>
      <c r="I62" s="194"/>
      <c r="J62" s="215"/>
      <c r="K62" s="194">
        <f ca="1">IF(NOT(ISERROR(MATCH(J62,_xlfn.ANCHORARRAY(E73),0))),I75&amp;"Por favor no seleccionar los criterios de impacto",J62)</f>
        <v>0</v>
      </c>
      <c r="L62" s="212"/>
      <c r="M62" s="194"/>
      <c r="N62" s="197"/>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1"/>
      <c r="B63" s="204"/>
      <c r="C63" s="204"/>
      <c r="D63" s="204"/>
      <c r="E63" s="207"/>
      <c r="F63" s="204"/>
      <c r="G63" s="210"/>
      <c r="H63" s="213"/>
      <c r="I63" s="195"/>
      <c r="J63" s="216"/>
      <c r="K63" s="195">
        <f ca="1">IF(NOT(ISERROR(MATCH(J63,_xlfn.ANCHORARRAY(E74),0))),I76&amp;"Por favor no seleccionar los criterios de impacto",J63)</f>
        <v>0</v>
      </c>
      <c r="L63" s="213"/>
      <c r="M63" s="195"/>
      <c r="N63" s="198"/>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99">
        <v>10</v>
      </c>
      <c r="B64" s="202"/>
      <c r="C64" s="202"/>
      <c r="D64" s="202"/>
      <c r="E64" s="205"/>
      <c r="F64" s="202"/>
      <c r="G64" s="208"/>
      <c r="H64" s="211" t="str">
        <f>IF(G64&lt;=0,"",IF(G64&lt;=2,"Muy Baja",IF(G64&lt;=24,"Baja",IF(G64&lt;=500,"Media",IF(G64&lt;=5000,"Alta","Muy Alta")))))</f>
        <v/>
      </c>
      <c r="I64" s="193" t="str">
        <f>IF(H64="","",IF(H64="Muy Baja",0.2,IF(H64="Baja",0.4,IF(H64="Media",0.6,IF(H64="Alta",0.8,IF(H64="Muy Alta",1,))))))</f>
        <v/>
      </c>
      <c r="J64" s="214"/>
      <c r="K64" s="193">
        <f ca="1">IF(NOT(ISERROR(MATCH(J64,'Tabla Impacto'!$B$221:$B$223,0))),'Tabla Impacto'!$F$223&amp;"Por favor no seleccionar los criterios de impacto(Afectación Económica o presupuestal y Pérdida Reputacional)",J64)</f>
        <v>0</v>
      </c>
      <c r="L64" s="211" t="str">
        <f ca="1">IF(OR(K64='Tabla Impacto'!$C$11,K64='Tabla Impacto'!$D$11),"Leve",IF(OR(K64='Tabla Impacto'!$C$12,K64='Tabla Impacto'!$D$12),"Menor",IF(OR(K64='Tabla Impacto'!$C$13,K64='Tabla Impacto'!$D$13),"Moderado",IF(OR(K64='Tabla Impacto'!$C$14,K64='Tabla Impacto'!$D$14),"Mayor",IF(OR(K64='Tabla Impacto'!$C$15,K64='Tabla Impacto'!$D$15),"Catastrófico","")))))</f>
        <v/>
      </c>
      <c r="M64" s="193" t="str">
        <f ca="1">IF(L64="","",IF(L64="Leve",0.2,IF(L64="Menor",0.4,IF(L64="Moderado",0.6,IF(L64="Mayor",0.8,IF(L64="Catastrófico",1,))))))</f>
        <v/>
      </c>
      <c r="N64" s="196"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0"/>
      <c r="B65" s="203"/>
      <c r="C65" s="203"/>
      <c r="D65" s="203"/>
      <c r="E65" s="206"/>
      <c r="F65" s="203"/>
      <c r="G65" s="209"/>
      <c r="H65" s="212"/>
      <c r="I65" s="194"/>
      <c r="J65" s="215"/>
      <c r="K65" s="194">
        <f ca="1">IF(NOT(ISERROR(MATCH(J65,_xlfn.ANCHORARRAY(E76),0))),I78&amp;"Por favor no seleccionar los criterios de impacto",J65)</f>
        <v>0</v>
      </c>
      <c r="L65" s="212"/>
      <c r="M65" s="194"/>
      <c r="N65" s="197"/>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0"/>
      <c r="B66" s="203"/>
      <c r="C66" s="203"/>
      <c r="D66" s="203"/>
      <c r="E66" s="206"/>
      <c r="F66" s="203"/>
      <c r="G66" s="209"/>
      <c r="H66" s="212"/>
      <c r="I66" s="194"/>
      <c r="J66" s="215"/>
      <c r="K66" s="194">
        <f ca="1">IF(NOT(ISERROR(MATCH(J66,_xlfn.ANCHORARRAY(E77),0))),I79&amp;"Por favor no seleccionar los criterios de impacto",J66)</f>
        <v>0</v>
      </c>
      <c r="L66" s="212"/>
      <c r="M66" s="194"/>
      <c r="N66" s="197"/>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200"/>
      <c r="B67" s="203"/>
      <c r="C67" s="203"/>
      <c r="D67" s="203"/>
      <c r="E67" s="206"/>
      <c r="F67" s="203"/>
      <c r="G67" s="209"/>
      <c r="H67" s="212"/>
      <c r="I67" s="194"/>
      <c r="J67" s="215"/>
      <c r="K67" s="194">
        <f ca="1">IF(NOT(ISERROR(MATCH(J67,_xlfn.ANCHORARRAY(E78),0))),I80&amp;"Por favor no seleccionar los criterios de impacto",J67)</f>
        <v>0</v>
      </c>
      <c r="L67" s="212"/>
      <c r="M67" s="194"/>
      <c r="N67" s="197"/>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0"/>
      <c r="B68" s="203"/>
      <c r="C68" s="203"/>
      <c r="D68" s="203"/>
      <c r="E68" s="206"/>
      <c r="F68" s="203"/>
      <c r="G68" s="209"/>
      <c r="H68" s="212"/>
      <c r="I68" s="194"/>
      <c r="J68" s="215"/>
      <c r="K68" s="194">
        <f ca="1">IF(NOT(ISERROR(MATCH(J68,_xlfn.ANCHORARRAY(E79),0))),I81&amp;"Por favor no seleccionar los criterios de impacto",J68)</f>
        <v>0</v>
      </c>
      <c r="L68" s="212"/>
      <c r="M68" s="194"/>
      <c r="N68" s="197"/>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1"/>
      <c r="B69" s="204"/>
      <c r="C69" s="204"/>
      <c r="D69" s="204"/>
      <c r="E69" s="207"/>
      <c r="F69" s="204"/>
      <c r="G69" s="210"/>
      <c r="H69" s="213"/>
      <c r="I69" s="195"/>
      <c r="J69" s="216"/>
      <c r="K69" s="195">
        <f ca="1">IF(NOT(ISERROR(MATCH(J69,_xlfn.ANCHORARRAY(E80),0))),I82&amp;"Por favor no seleccionar los criterios de impacto",J69)</f>
        <v>0</v>
      </c>
      <c r="L69" s="213"/>
      <c r="M69" s="195"/>
      <c r="N69" s="198"/>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190" t="s">
        <v>131</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2"/>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22" operator="equal">
      <formula>"Baja"</formula>
    </cfRule>
    <cfRule type="cellIs" dxfId="102" priority="319" operator="equal">
      <formula>"Muy Alta"</formula>
    </cfRule>
    <cfRule type="cellIs" dxfId="101" priority="320" operator="equal">
      <formula>"Alta"</formula>
    </cfRule>
    <cfRule type="cellIs" dxfId="100" priority="321" operator="equal">
      <formula>"Media"</formula>
    </cfRule>
  </conditionalFormatting>
  <conditionalFormatting sqref="H22">
    <cfRule type="cellIs" dxfId="99" priority="222" operator="equal">
      <formula>"Alta"</formula>
    </cfRule>
    <cfRule type="cellIs" dxfId="98" priority="223" operator="equal">
      <formula>"Media"</formula>
    </cfRule>
    <cfRule type="cellIs" dxfId="97" priority="224" operator="equal">
      <formula>"Baja"</formula>
    </cfRule>
    <cfRule type="cellIs" dxfId="96" priority="225" operator="equal">
      <formula>"Muy Baja"</formula>
    </cfRule>
    <cfRule type="cellIs" dxfId="95" priority="221" operator="equal">
      <formula>"Muy Alta"</formula>
    </cfRule>
  </conditionalFormatting>
  <conditionalFormatting sqref="H28">
    <cfRule type="cellIs" dxfId="94" priority="194" operator="equal">
      <formula>"Alta"</formula>
    </cfRule>
    <cfRule type="cellIs" dxfId="93" priority="197" operator="equal">
      <formula>"Muy Baja"</formula>
    </cfRule>
    <cfRule type="cellIs" dxfId="92" priority="196" operator="equal">
      <formula>"Baja"</formula>
    </cfRule>
    <cfRule type="cellIs" dxfId="91" priority="195" operator="equal">
      <formula>"Media"</formula>
    </cfRule>
    <cfRule type="cellIs" dxfId="90" priority="193" operator="equal">
      <formula>"Muy Alta"</formula>
    </cfRule>
  </conditionalFormatting>
  <conditionalFormatting sqref="H34">
    <cfRule type="cellIs" dxfId="89" priority="169" operator="equal">
      <formula>"Muy Baja"</formula>
    </cfRule>
    <cfRule type="cellIs" dxfId="88" priority="168" operator="equal">
      <formula>"Baja"</formula>
    </cfRule>
    <cfRule type="cellIs" dxfId="87" priority="167" operator="equal">
      <formula>"Media"</formula>
    </cfRule>
    <cfRule type="cellIs" dxfId="86" priority="166" operator="equal">
      <formula>"Alta"</formula>
    </cfRule>
    <cfRule type="cellIs" dxfId="85" priority="165" operator="equal">
      <formula>"Muy Alta"</formula>
    </cfRule>
  </conditionalFormatting>
  <conditionalFormatting sqref="H40">
    <cfRule type="cellIs" dxfId="84" priority="138" operator="equal">
      <formula>"Alta"</formula>
    </cfRule>
    <cfRule type="cellIs" dxfId="83" priority="139" operator="equal">
      <formula>"Media"</formula>
    </cfRule>
    <cfRule type="cellIs" dxfId="82" priority="140" operator="equal">
      <formula>"Baja"</formula>
    </cfRule>
    <cfRule type="cellIs" dxfId="81" priority="141" operator="equal">
      <formula>"Muy Baja"</formula>
    </cfRule>
    <cfRule type="cellIs" dxfId="80" priority="137" operator="equal">
      <formula>"Muy 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4" operator="equal">
      <formula>"Baja"</formula>
    </cfRule>
    <cfRule type="cellIs" dxfId="73" priority="85" operator="equal">
      <formula>"Muy Baja"</formula>
    </cfRule>
    <cfRule type="cellIs" dxfId="72" priority="81" operator="equal">
      <formula>"Muy Alta"</formula>
    </cfRule>
    <cfRule type="cellIs" dxfId="71" priority="82" operator="equal">
      <formula>"Alta"</formula>
    </cfRule>
    <cfRule type="cellIs" dxfId="70" priority="83" operator="equal">
      <formula>"Media"</formula>
    </cfRule>
  </conditionalFormatting>
  <conditionalFormatting sqref="H58">
    <cfRule type="cellIs" dxfId="69" priority="57" operator="equal">
      <formula>"Muy 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6" operator="equal">
      <formula>"Baja"</formula>
    </cfRule>
  </conditionalFormatting>
  <conditionalFormatting sqref="H64">
    <cfRule type="cellIs" dxfId="64" priority="28" operator="equal">
      <formula>"Baja"</formula>
    </cfRule>
    <cfRule type="cellIs" dxfId="63" priority="29" operator="equal">
      <formula>"Muy Baja"</formula>
    </cfRule>
    <cfRule type="cellIs" dxfId="62" priority="27" operator="equal">
      <formula>"Media"</formula>
    </cfRule>
    <cfRule type="cellIs" dxfId="61" priority="25" operator="equal">
      <formula>"Muy Alta"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6" operator="equal">
      <formula>"Moderado"</formula>
    </cfRule>
    <cfRule type="cellIs" dxfId="57" priority="315" operator="equal">
      <formula>"Mayor"</formula>
    </cfRule>
    <cfRule type="cellIs" dxfId="56" priority="314" operator="equal">
      <formula>"Catastrófico"</formula>
    </cfRule>
    <cfRule type="cellIs" dxfId="55" priority="318" operator="equal">
      <formula>"Leve"</formula>
    </cfRule>
    <cfRule type="cellIs" dxfId="54" priority="317" operator="equal">
      <formula>"Menor"</formula>
    </cfRule>
  </conditionalFormatting>
  <conditionalFormatting sqref="N10">
    <cfRule type="cellIs" dxfId="53" priority="313" operator="equal">
      <formula>"Bajo"</formula>
    </cfRule>
    <cfRule type="cellIs" dxfId="52" priority="312" operator="equal">
      <formula>"Moderado"</formula>
    </cfRule>
    <cfRule type="cellIs" dxfId="51" priority="311" operator="equal">
      <formula>"Alto"</formula>
    </cfRule>
    <cfRule type="cellIs" dxfId="50" priority="310" operator="equal">
      <formula>"Extremo"</formula>
    </cfRule>
  </conditionalFormatting>
  <conditionalFormatting sqref="N16">
    <cfRule type="cellIs" dxfId="49" priority="242" operator="equal">
      <formula>"Moderado"</formula>
    </cfRule>
    <cfRule type="cellIs" dxfId="48" priority="241" operator="equal">
      <formula>"Alto"</formula>
    </cfRule>
    <cfRule type="cellIs" dxfId="47" priority="240" operator="equal">
      <formula>"Extremo"</formula>
    </cfRule>
    <cfRule type="cellIs" dxfId="46" priority="243" operator="equal">
      <formula>"Bajo"</formula>
    </cfRule>
  </conditionalFormatting>
  <conditionalFormatting sqref="N22">
    <cfRule type="cellIs" dxfId="45" priority="214" operator="equal">
      <formula>"Moderado"</formula>
    </cfRule>
    <cfRule type="cellIs" dxfId="44" priority="213" operator="equal">
      <formula>"Alto"</formula>
    </cfRule>
    <cfRule type="cellIs" dxfId="43" priority="212" operator="equal">
      <formula>"Extremo"</formula>
    </cfRule>
    <cfRule type="cellIs" dxfId="42" priority="215" operator="equal">
      <formula>"Bajo"</formula>
    </cfRule>
  </conditionalFormatting>
  <conditionalFormatting sqref="N28">
    <cfRule type="cellIs" dxfId="41" priority="186" operator="equal">
      <formula>"Moderado"</formula>
    </cfRule>
    <cfRule type="cellIs" dxfId="40" priority="187" operator="equal">
      <formula>"Bajo"</formula>
    </cfRule>
    <cfRule type="cellIs" dxfId="39" priority="185" operator="equal">
      <formula>"Alto"</formula>
    </cfRule>
    <cfRule type="cellIs" dxfId="38" priority="184" operator="equal">
      <formula>"Extremo"</formula>
    </cfRule>
  </conditionalFormatting>
  <conditionalFormatting sqref="N34">
    <cfRule type="cellIs" dxfId="37" priority="157" operator="equal">
      <formula>"Alto"</formula>
    </cfRule>
    <cfRule type="cellIs" dxfId="36" priority="158" operator="equal">
      <formula>"Moderado"</formula>
    </cfRule>
    <cfRule type="cellIs" dxfId="35" priority="156" operator="equal">
      <formula>"Extremo"</formula>
    </cfRule>
    <cfRule type="cellIs" dxfId="34" priority="159" operator="equal">
      <formula>"Bajo"</formula>
    </cfRule>
  </conditionalFormatting>
  <conditionalFormatting sqref="N40">
    <cfRule type="cellIs" dxfId="33" priority="131" operator="equal">
      <formula>"Bajo"</formula>
    </cfRule>
    <cfRule type="cellIs" dxfId="32" priority="128" operator="equal">
      <formula>"Extremo"</formula>
    </cfRule>
    <cfRule type="cellIs" dxfId="31" priority="129" operator="equal">
      <formula>"Alto"</formula>
    </cfRule>
    <cfRule type="cellIs" dxfId="30" priority="130" operator="equal">
      <formula>"Moderado"</formula>
    </cfRule>
  </conditionalFormatting>
  <conditionalFormatting sqref="N46">
    <cfRule type="cellIs" dxfId="29" priority="103" operator="equal">
      <formula>"Bajo"</formula>
    </cfRule>
    <cfRule type="cellIs" dxfId="28" priority="100" operator="equal">
      <formula>"Extremo"</formula>
    </cfRule>
    <cfRule type="cellIs" dxfId="27" priority="101" operator="equal">
      <formula>"Alto"</formula>
    </cfRule>
    <cfRule type="cellIs" dxfId="26" priority="102" operator="equal">
      <formula>"Moderado"</formula>
    </cfRule>
  </conditionalFormatting>
  <conditionalFormatting sqref="N52">
    <cfRule type="cellIs" dxfId="25" priority="75" operator="equal">
      <formula>"Bajo"</formula>
    </cfRule>
    <cfRule type="cellIs" dxfId="24" priority="74" operator="equal">
      <formula>"Moderado"</formula>
    </cfRule>
    <cfRule type="cellIs" dxfId="23" priority="73" operator="equal">
      <formula>"Alto"</formula>
    </cfRule>
    <cfRule type="cellIs" dxfId="22" priority="72" operator="equal">
      <formula>"Extremo"</formula>
    </cfRule>
  </conditionalFormatting>
  <conditionalFormatting sqref="N58">
    <cfRule type="cellIs" dxfId="21" priority="47" operator="equal">
      <formula>"Bajo"</formula>
    </cfRule>
    <cfRule type="cellIs" dxfId="20" priority="44" operator="equal">
      <formula>"Extremo"</formula>
    </cfRule>
    <cfRule type="cellIs" dxfId="19" priority="45" operator="equal">
      <formula>"Alto"</formula>
    </cfRule>
    <cfRule type="cellIs" dxfId="18" priority="46" operator="equal">
      <formula>"Moderado"</formula>
    </cfRule>
  </conditionalFormatting>
  <conditionalFormatting sqref="N64">
    <cfRule type="cellIs" dxfId="17" priority="16" operator="equal">
      <formula>"Extremo"</formula>
    </cfRule>
    <cfRule type="cellIs" dxfId="16" priority="17" operator="equal">
      <formula>"Alto"</formula>
    </cfRule>
    <cfRule type="cellIs" dxfId="15" priority="18" operator="equal">
      <formula>"Moderado"</formula>
    </cfRule>
    <cfRule type="cellIs" dxfId="14" priority="19" operator="equal">
      <formula>"Bajo"</formula>
    </cfRule>
  </conditionalFormatting>
  <conditionalFormatting sqref="Y10:Y69">
    <cfRule type="cellIs" dxfId="13" priority="11" operator="equal">
      <formula>"Muy Alta"</formula>
    </cfRule>
    <cfRule type="cellIs" dxfId="12" priority="12" operator="equal">
      <formula>"Alta"</formula>
    </cfRule>
    <cfRule type="cellIs" dxfId="11" priority="13" operator="equal">
      <formula>"Media"</formula>
    </cfRule>
    <cfRule type="cellIs" dxfId="10" priority="14" operator="equal">
      <formula>"Baja"</formula>
    </cfRule>
    <cfRule type="cellIs" dxfId="9" priority="15" operator="equal">
      <formula>"Muy Baja"</formula>
    </cfRule>
  </conditionalFormatting>
  <conditionalFormatting sqref="AA10:AA69">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AC10:AC69">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1" t="s">
        <v>161</v>
      </c>
      <c r="C2" s="321"/>
      <c r="D2" s="321"/>
      <c r="E2" s="321"/>
      <c r="F2" s="321"/>
      <c r="G2" s="321"/>
      <c r="H2" s="321"/>
      <c r="I2" s="321"/>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1"/>
      <c r="C3" s="321"/>
      <c r="D3" s="321"/>
      <c r="E3" s="321"/>
      <c r="F3" s="321"/>
      <c r="G3" s="321"/>
      <c r="H3" s="321"/>
      <c r="I3" s="321"/>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1"/>
      <c r="C4" s="321"/>
      <c r="D4" s="321"/>
      <c r="E4" s="321"/>
      <c r="F4" s="321"/>
      <c r="G4" s="321"/>
      <c r="H4" s="321"/>
      <c r="I4" s="321"/>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6" t="s">
        <v>4</v>
      </c>
      <c r="C6" s="236"/>
      <c r="D6" s="237"/>
      <c r="E6" s="274" t="s">
        <v>116</v>
      </c>
      <c r="F6" s="275"/>
      <c r="G6" s="275"/>
      <c r="H6" s="275"/>
      <c r="I6" s="276"/>
      <c r="J6" s="285" t="str">
        <f ca="1">IF(AND('Mapa final'!$H$10="Muy Alta",'Mapa final'!$L$10="Leve"),CONCATENATE("R",'Mapa final'!$A$10),"")</f>
        <v/>
      </c>
      <c r="K6" s="286"/>
      <c r="L6" s="286" t="str">
        <f ca="1">IF(AND('Mapa final'!$H$16="Muy Alta",'Mapa final'!$L$16="Leve"),CONCATENATE("R",'Mapa final'!$A$16),"")</f>
        <v/>
      </c>
      <c r="M6" s="286"/>
      <c r="N6" s="286" t="str">
        <f ca="1">IF(AND('Mapa final'!$H$22="Muy Alta",'Mapa final'!$L$22="Leve"),CONCATENATE("R",'Mapa final'!$A$22),"")</f>
        <v/>
      </c>
      <c r="O6" s="288"/>
      <c r="P6" s="285" t="str">
        <f ca="1">IF(AND('Mapa final'!$H$10="Muy Alta",'Mapa final'!$L$10="Menor"),CONCATENATE("R",'Mapa final'!$A$10),"")</f>
        <v/>
      </c>
      <c r="Q6" s="286"/>
      <c r="R6" s="286" t="str">
        <f ca="1">IF(AND('Mapa final'!$H$16="Muy Alta",'Mapa final'!$L$16="Menor"),CONCATENATE("R",'Mapa final'!$A$16),"")</f>
        <v/>
      </c>
      <c r="S6" s="286"/>
      <c r="T6" s="286" t="str">
        <f ca="1">IF(AND('Mapa final'!$H$22="Muy Alta",'Mapa final'!$L$22="Menor"),CONCATENATE("R",'Mapa final'!$A$22),"")</f>
        <v/>
      </c>
      <c r="U6" s="288"/>
      <c r="V6" s="285" t="str">
        <f ca="1">IF(AND('Mapa final'!$H$10="Muy Alta",'Mapa final'!$L$10="Moderado"),CONCATENATE("R",'Mapa final'!$A$10),"")</f>
        <v/>
      </c>
      <c r="W6" s="286"/>
      <c r="X6" s="286" t="str">
        <f ca="1">IF(AND('Mapa final'!$H$16="Muy Alta",'Mapa final'!$L$16="Moderado"),CONCATENATE("R",'Mapa final'!$A$16),"")</f>
        <v/>
      </c>
      <c r="Y6" s="286"/>
      <c r="Z6" s="286" t="str">
        <f ca="1">IF(AND('Mapa final'!$H$22="Muy Alta",'Mapa final'!$L$22="Moderado"),CONCATENATE("R",'Mapa final'!$A$22),"")</f>
        <v/>
      </c>
      <c r="AA6" s="288"/>
      <c r="AB6" s="285" t="str">
        <f ca="1">IF(AND('Mapa final'!$H$10="Muy Alta",'Mapa final'!$L$10="Mayor"),CONCATENATE("R",'Mapa final'!$A$10),"")</f>
        <v/>
      </c>
      <c r="AC6" s="286"/>
      <c r="AD6" s="286" t="str">
        <f ca="1">IF(AND('Mapa final'!$H$16="Muy Alta",'Mapa final'!$L$16="Mayor"),CONCATENATE("R",'Mapa final'!$A$16),"")</f>
        <v/>
      </c>
      <c r="AE6" s="286"/>
      <c r="AF6" s="286" t="str">
        <f ca="1">IF(AND('Mapa final'!$H$22="Muy Alta",'Mapa final'!$L$22="Mayor"),CONCATENATE("R",'Mapa final'!$A$22),"")</f>
        <v/>
      </c>
      <c r="AG6" s="288"/>
      <c r="AH6" s="300" t="str">
        <f ca="1">IF(AND('Mapa final'!$H$10="Muy Alta",'Mapa final'!$L$10="Catastrófico"),CONCATENATE("R",'Mapa final'!$A$10),"")</f>
        <v/>
      </c>
      <c r="AI6" s="301"/>
      <c r="AJ6" s="301" t="str">
        <f ca="1">IF(AND('Mapa final'!$H$16="Muy Alta",'Mapa final'!$L$16="Catastrófico"),CONCATENATE("R",'Mapa final'!$A$16),"")</f>
        <v/>
      </c>
      <c r="AK6" s="301"/>
      <c r="AL6" s="301" t="str">
        <f ca="1">IF(AND('Mapa final'!$H$22="Muy Alta",'Mapa final'!$L$22="Catastrófico"),CONCATENATE("R",'Mapa final'!$A$22),"")</f>
        <v/>
      </c>
      <c r="AM6" s="302"/>
      <c r="AO6" s="238" t="s">
        <v>79</v>
      </c>
      <c r="AP6" s="239"/>
      <c r="AQ6" s="239"/>
      <c r="AR6" s="239"/>
      <c r="AS6" s="239"/>
      <c r="AT6" s="2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6"/>
      <c r="C7" s="236"/>
      <c r="D7" s="237"/>
      <c r="E7" s="277"/>
      <c r="F7" s="278"/>
      <c r="G7" s="278"/>
      <c r="H7" s="278"/>
      <c r="I7" s="279"/>
      <c r="J7" s="287"/>
      <c r="K7" s="283"/>
      <c r="L7" s="283"/>
      <c r="M7" s="283"/>
      <c r="N7" s="283"/>
      <c r="O7" s="284"/>
      <c r="P7" s="287"/>
      <c r="Q7" s="283"/>
      <c r="R7" s="283"/>
      <c r="S7" s="283"/>
      <c r="T7" s="283"/>
      <c r="U7" s="284"/>
      <c r="V7" s="287"/>
      <c r="W7" s="283"/>
      <c r="X7" s="283"/>
      <c r="Y7" s="283"/>
      <c r="Z7" s="283"/>
      <c r="AA7" s="284"/>
      <c r="AB7" s="287"/>
      <c r="AC7" s="283"/>
      <c r="AD7" s="283"/>
      <c r="AE7" s="283"/>
      <c r="AF7" s="283"/>
      <c r="AG7" s="284"/>
      <c r="AH7" s="294"/>
      <c r="AI7" s="295"/>
      <c r="AJ7" s="295"/>
      <c r="AK7" s="295"/>
      <c r="AL7" s="295"/>
      <c r="AM7" s="296"/>
      <c r="AN7" s="83"/>
      <c r="AO7" s="241"/>
      <c r="AP7" s="242"/>
      <c r="AQ7" s="242"/>
      <c r="AR7" s="242"/>
      <c r="AS7" s="242"/>
      <c r="AT7" s="2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6"/>
      <c r="C8" s="236"/>
      <c r="D8" s="237"/>
      <c r="E8" s="277"/>
      <c r="F8" s="278"/>
      <c r="G8" s="278"/>
      <c r="H8" s="278"/>
      <c r="I8" s="279"/>
      <c r="J8" s="287" t="str">
        <f ca="1">IF(AND('Mapa final'!$H$28="Muy Alta",'Mapa final'!$L$28="Leve"),CONCATENATE("R",'Mapa final'!$A$28),"")</f>
        <v/>
      </c>
      <c r="K8" s="283"/>
      <c r="L8" s="283" t="str">
        <f ca="1">IF(AND('Mapa final'!$H$34="Muy Alta",'Mapa final'!$L$34="Leve"),CONCATENATE("R",'Mapa final'!$A$34),"")</f>
        <v/>
      </c>
      <c r="M8" s="283"/>
      <c r="N8" s="283" t="str">
        <f ca="1">IF(AND('Mapa final'!$H$40="Muy Alta",'Mapa final'!$L$40="Leve"),CONCATENATE("R",'Mapa final'!$A$40),"")</f>
        <v/>
      </c>
      <c r="O8" s="284"/>
      <c r="P8" s="287" t="str">
        <f ca="1">IF(AND('Mapa final'!$H$28="Muy Alta",'Mapa final'!$L$28="Menor"),CONCATENATE("R",'Mapa final'!$A$28),"")</f>
        <v/>
      </c>
      <c r="Q8" s="283"/>
      <c r="R8" s="283" t="str">
        <f ca="1">IF(AND('Mapa final'!$H$34="Muy Alta",'Mapa final'!$L$34="Menor"),CONCATENATE("R",'Mapa final'!$A$34),"")</f>
        <v/>
      </c>
      <c r="S8" s="283"/>
      <c r="T8" s="283" t="str">
        <f ca="1">IF(AND('Mapa final'!$H$40="Muy Alta",'Mapa final'!$L$40="Menor"),CONCATENATE("R",'Mapa final'!$A$40),"")</f>
        <v/>
      </c>
      <c r="U8" s="284"/>
      <c r="V8" s="287" t="str">
        <f ca="1">IF(AND('Mapa final'!$H$28="Muy Alta",'Mapa final'!$L$28="Moderado"),CONCATENATE("R",'Mapa final'!$A$28),"")</f>
        <v/>
      </c>
      <c r="W8" s="283"/>
      <c r="X8" s="283" t="str">
        <f ca="1">IF(AND('Mapa final'!$H$34="Muy Alta",'Mapa final'!$L$34="Moderado"),CONCATENATE("R",'Mapa final'!$A$34),"")</f>
        <v/>
      </c>
      <c r="Y8" s="283"/>
      <c r="Z8" s="283" t="str">
        <f ca="1">IF(AND('Mapa final'!$H$40="Muy Alta",'Mapa final'!$L$40="Moderado"),CONCATENATE("R",'Mapa final'!$A$40),"")</f>
        <v/>
      </c>
      <c r="AA8" s="284"/>
      <c r="AB8" s="287" t="str">
        <f ca="1">IF(AND('Mapa final'!$H$28="Muy Alta",'Mapa final'!$L$28="Mayor"),CONCATENATE("R",'Mapa final'!$A$28),"")</f>
        <v/>
      </c>
      <c r="AC8" s="283"/>
      <c r="AD8" s="283" t="str">
        <f ca="1">IF(AND('Mapa final'!$H$34="Muy Alta",'Mapa final'!$L$34="Mayor"),CONCATENATE("R",'Mapa final'!$A$34),"")</f>
        <v/>
      </c>
      <c r="AE8" s="283"/>
      <c r="AF8" s="283" t="str">
        <f ca="1">IF(AND('Mapa final'!$H$40="Muy Alta",'Mapa final'!$L$40="Mayor"),CONCATENATE("R",'Mapa final'!$A$40),"")</f>
        <v/>
      </c>
      <c r="AG8" s="284"/>
      <c r="AH8" s="294" t="str">
        <f ca="1">IF(AND('Mapa final'!$H$28="Muy Alta",'Mapa final'!$L$28="Catastrófico"),CONCATENATE("R",'Mapa final'!$A$28),"")</f>
        <v/>
      </c>
      <c r="AI8" s="295"/>
      <c r="AJ8" s="295" t="str">
        <f ca="1">IF(AND('Mapa final'!$H$34="Muy Alta",'Mapa final'!$L$34="Catastrófico"),CONCATENATE("R",'Mapa final'!$A$34),"")</f>
        <v/>
      </c>
      <c r="AK8" s="295"/>
      <c r="AL8" s="295" t="str">
        <f ca="1">IF(AND('Mapa final'!$H$40="Muy Alta",'Mapa final'!$L$40="Catastrófico"),CONCATENATE("R",'Mapa final'!$A$40),"")</f>
        <v/>
      </c>
      <c r="AM8" s="296"/>
      <c r="AN8" s="83"/>
      <c r="AO8" s="241"/>
      <c r="AP8" s="242"/>
      <c r="AQ8" s="242"/>
      <c r="AR8" s="242"/>
      <c r="AS8" s="242"/>
      <c r="AT8" s="2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6"/>
      <c r="C9" s="236"/>
      <c r="D9" s="237"/>
      <c r="E9" s="277"/>
      <c r="F9" s="278"/>
      <c r="G9" s="278"/>
      <c r="H9" s="278"/>
      <c r="I9" s="279"/>
      <c r="J9" s="287"/>
      <c r="K9" s="283"/>
      <c r="L9" s="283"/>
      <c r="M9" s="283"/>
      <c r="N9" s="283"/>
      <c r="O9" s="284"/>
      <c r="P9" s="287"/>
      <c r="Q9" s="283"/>
      <c r="R9" s="283"/>
      <c r="S9" s="283"/>
      <c r="T9" s="283"/>
      <c r="U9" s="284"/>
      <c r="V9" s="287"/>
      <c r="W9" s="283"/>
      <c r="X9" s="283"/>
      <c r="Y9" s="283"/>
      <c r="Z9" s="283"/>
      <c r="AA9" s="284"/>
      <c r="AB9" s="287"/>
      <c r="AC9" s="283"/>
      <c r="AD9" s="283"/>
      <c r="AE9" s="283"/>
      <c r="AF9" s="283"/>
      <c r="AG9" s="284"/>
      <c r="AH9" s="294"/>
      <c r="AI9" s="295"/>
      <c r="AJ9" s="295"/>
      <c r="AK9" s="295"/>
      <c r="AL9" s="295"/>
      <c r="AM9" s="296"/>
      <c r="AN9" s="83"/>
      <c r="AO9" s="241"/>
      <c r="AP9" s="242"/>
      <c r="AQ9" s="242"/>
      <c r="AR9" s="242"/>
      <c r="AS9" s="242"/>
      <c r="AT9" s="2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6"/>
      <c r="C10" s="236"/>
      <c r="D10" s="237"/>
      <c r="E10" s="277"/>
      <c r="F10" s="278"/>
      <c r="G10" s="278"/>
      <c r="H10" s="278"/>
      <c r="I10" s="279"/>
      <c r="J10" s="287" t="str">
        <f ca="1">IF(AND('Mapa final'!$H$46="Muy Alta",'Mapa final'!$L$46="Leve"),CONCATENATE("R",'Mapa final'!$A$46),"")</f>
        <v/>
      </c>
      <c r="K10" s="283"/>
      <c r="L10" s="283" t="str">
        <f ca="1">IF(AND('Mapa final'!$H$52="Muy Alta",'Mapa final'!$L$52="Leve"),CONCATENATE("R",'Mapa final'!$A$52),"")</f>
        <v/>
      </c>
      <c r="M10" s="283"/>
      <c r="N10" s="283" t="str">
        <f ca="1">IF(AND('Mapa final'!$H$58="Muy Alta",'Mapa final'!$L$58="Leve"),CONCATENATE("R",'Mapa final'!$A$58),"")</f>
        <v/>
      </c>
      <c r="O10" s="284"/>
      <c r="P10" s="287" t="str">
        <f ca="1">IF(AND('Mapa final'!$H$46="Muy Alta",'Mapa final'!$L$46="Menor"),CONCATENATE("R",'Mapa final'!$A$46),"")</f>
        <v/>
      </c>
      <c r="Q10" s="283"/>
      <c r="R10" s="283" t="str">
        <f ca="1">IF(AND('Mapa final'!$H$52="Muy Alta",'Mapa final'!$L$52="Menor"),CONCATENATE("R",'Mapa final'!$A$52),"")</f>
        <v/>
      </c>
      <c r="S10" s="283"/>
      <c r="T10" s="283" t="str">
        <f ca="1">IF(AND('Mapa final'!$H$58="Muy Alta",'Mapa final'!$L$58="Menor"),CONCATENATE("R",'Mapa final'!$A$58),"")</f>
        <v/>
      </c>
      <c r="U10" s="284"/>
      <c r="V10" s="287" t="str">
        <f ca="1">IF(AND('Mapa final'!$H$46="Muy Alta",'Mapa final'!$L$46="Moderado"),CONCATENATE("R",'Mapa final'!$A$46),"")</f>
        <v/>
      </c>
      <c r="W10" s="283"/>
      <c r="X10" s="283" t="str">
        <f ca="1">IF(AND('Mapa final'!$H$52="Muy Alta",'Mapa final'!$L$52="Moderado"),CONCATENATE("R",'Mapa final'!$A$52),"")</f>
        <v/>
      </c>
      <c r="Y10" s="283"/>
      <c r="Z10" s="283" t="str">
        <f ca="1">IF(AND('Mapa final'!$H$58="Muy Alta",'Mapa final'!$L$58="Moderado"),CONCATENATE("R",'Mapa final'!$A$58),"")</f>
        <v/>
      </c>
      <c r="AA10" s="284"/>
      <c r="AB10" s="287" t="str">
        <f ca="1">IF(AND('Mapa final'!$H$46="Muy Alta",'Mapa final'!$L$46="Mayor"),CONCATENATE("R",'Mapa final'!$A$46),"")</f>
        <v/>
      </c>
      <c r="AC10" s="283"/>
      <c r="AD10" s="283" t="str">
        <f ca="1">IF(AND('Mapa final'!$H$52="Muy Alta",'Mapa final'!$L$52="Mayor"),CONCATENATE("R",'Mapa final'!$A$52),"")</f>
        <v/>
      </c>
      <c r="AE10" s="283"/>
      <c r="AF10" s="283" t="str">
        <f ca="1">IF(AND('Mapa final'!$H$58="Muy Alta",'Mapa final'!$L$58="Mayor"),CONCATENATE("R",'Mapa final'!$A$58),"")</f>
        <v/>
      </c>
      <c r="AG10" s="284"/>
      <c r="AH10" s="294" t="str">
        <f ca="1">IF(AND('Mapa final'!$H$46="Muy Alta",'Mapa final'!$L$46="Catastrófico"),CONCATENATE("R",'Mapa final'!$A$46),"")</f>
        <v/>
      </c>
      <c r="AI10" s="295"/>
      <c r="AJ10" s="295" t="str">
        <f ca="1">IF(AND('Mapa final'!$H$52="Muy Alta",'Mapa final'!$L$52="Catastrófico"),CONCATENATE("R",'Mapa final'!$A$52),"")</f>
        <v/>
      </c>
      <c r="AK10" s="295"/>
      <c r="AL10" s="295" t="str">
        <f ca="1">IF(AND('Mapa final'!$H$58="Muy Alta",'Mapa final'!$L$58="Catastrófico"),CONCATENATE("R",'Mapa final'!$A$58),"")</f>
        <v/>
      </c>
      <c r="AM10" s="296"/>
      <c r="AN10" s="83"/>
      <c r="AO10" s="241"/>
      <c r="AP10" s="242"/>
      <c r="AQ10" s="242"/>
      <c r="AR10" s="242"/>
      <c r="AS10" s="242"/>
      <c r="AT10" s="2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6"/>
      <c r="C11" s="236"/>
      <c r="D11" s="237"/>
      <c r="E11" s="277"/>
      <c r="F11" s="278"/>
      <c r="G11" s="278"/>
      <c r="H11" s="278"/>
      <c r="I11" s="279"/>
      <c r="J11" s="287"/>
      <c r="K11" s="283"/>
      <c r="L11" s="283"/>
      <c r="M11" s="283"/>
      <c r="N11" s="283"/>
      <c r="O11" s="284"/>
      <c r="P11" s="287"/>
      <c r="Q11" s="283"/>
      <c r="R11" s="283"/>
      <c r="S11" s="283"/>
      <c r="T11" s="283"/>
      <c r="U11" s="284"/>
      <c r="V11" s="287"/>
      <c r="W11" s="283"/>
      <c r="X11" s="283"/>
      <c r="Y11" s="283"/>
      <c r="Z11" s="283"/>
      <c r="AA11" s="284"/>
      <c r="AB11" s="287"/>
      <c r="AC11" s="283"/>
      <c r="AD11" s="283"/>
      <c r="AE11" s="283"/>
      <c r="AF11" s="283"/>
      <c r="AG11" s="284"/>
      <c r="AH11" s="294"/>
      <c r="AI11" s="295"/>
      <c r="AJ11" s="295"/>
      <c r="AK11" s="295"/>
      <c r="AL11" s="295"/>
      <c r="AM11" s="296"/>
      <c r="AN11" s="83"/>
      <c r="AO11" s="241"/>
      <c r="AP11" s="242"/>
      <c r="AQ11" s="242"/>
      <c r="AR11" s="242"/>
      <c r="AS11" s="242"/>
      <c r="AT11" s="2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6"/>
      <c r="C12" s="236"/>
      <c r="D12" s="237"/>
      <c r="E12" s="277"/>
      <c r="F12" s="278"/>
      <c r="G12" s="278"/>
      <c r="H12" s="278"/>
      <c r="I12" s="279"/>
      <c r="J12" s="287" t="str">
        <f ca="1">IF(AND('Mapa final'!$H$64="Muy Alta",'Mapa final'!$L$64="Leve"),CONCATENATE("R",'Mapa final'!$A$64),"")</f>
        <v/>
      </c>
      <c r="K12" s="283"/>
      <c r="L12" s="283" t="str">
        <f>IF(AND('Mapa final'!$H$70="Muy Alta",'Mapa final'!$L$70="Leve"),CONCATENATE("R",'Mapa final'!$A$70),"")</f>
        <v/>
      </c>
      <c r="M12" s="283"/>
      <c r="N12" s="283" t="str">
        <f>IF(AND('Mapa final'!$H$76="Muy Alta",'Mapa final'!$L$76="Leve"),CONCATENATE("R",'Mapa final'!$A$76),"")</f>
        <v/>
      </c>
      <c r="O12" s="284"/>
      <c r="P12" s="287" t="str">
        <f ca="1">IF(AND('Mapa final'!$H$64="Muy Alta",'Mapa final'!$L$64="Menor"),CONCATENATE("R",'Mapa final'!$A$64),"")</f>
        <v/>
      </c>
      <c r="Q12" s="283"/>
      <c r="R12" s="283" t="str">
        <f>IF(AND('Mapa final'!$H$70="Muy Alta",'Mapa final'!$L$70="Menor"),CONCATENATE("R",'Mapa final'!$A$70),"")</f>
        <v/>
      </c>
      <c r="S12" s="283"/>
      <c r="T12" s="283" t="str">
        <f>IF(AND('Mapa final'!$H$76="Muy Alta",'Mapa final'!$L$76="Menor"),CONCATENATE("R",'Mapa final'!$A$76),"")</f>
        <v/>
      </c>
      <c r="U12" s="284"/>
      <c r="V12" s="287" t="str">
        <f ca="1">IF(AND('Mapa final'!$H$64="Muy Alta",'Mapa final'!$L$64="Moderado"),CONCATENATE("R",'Mapa final'!$A$64),"")</f>
        <v/>
      </c>
      <c r="W12" s="283"/>
      <c r="X12" s="283" t="str">
        <f>IF(AND('Mapa final'!$H$70="Muy Alta",'Mapa final'!$L$70="Moderado"),CONCATENATE("R",'Mapa final'!$A$70),"")</f>
        <v/>
      </c>
      <c r="Y12" s="283"/>
      <c r="Z12" s="283" t="str">
        <f>IF(AND('Mapa final'!$H$76="Muy Alta",'Mapa final'!$L$76="Moderado"),CONCATENATE("R",'Mapa final'!$A$76),"")</f>
        <v/>
      </c>
      <c r="AA12" s="284"/>
      <c r="AB12" s="287" t="str">
        <f ca="1">IF(AND('Mapa final'!$H$64="Muy Alta",'Mapa final'!$L$64="Mayor"),CONCATENATE("R",'Mapa final'!$A$64),"")</f>
        <v/>
      </c>
      <c r="AC12" s="283"/>
      <c r="AD12" s="283" t="str">
        <f>IF(AND('Mapa final'!$H$70="Muy Alta",'Mapa final'!$L$70="Mayor"),CONCATENATE("R",'Mapa final'!$A$70),"")</f>
        <v/>
      </c>
      <c r="AE12" s="283"/>
      <c r="AF12" s="283" t="str">
        <f>IF(AND('Mapa final'!$H$76="Muy Alta",'Mapa final'!$L$76="Mayor"),CONCATENATE("R",'Mapa final'!$A$76),"")</f>
        <v/>
      </c>
      <c r="AG12" s="284"/>
      <c r="AH12" s="294" t="str">
        <f ca="1">IF(AND('Mapa final'!$H$64="Muy Alta",'Mapa final'!$L$64="Catastrófico"),CONCATENATE("R",'Mapa final'!$A$64),"")</f>
        <v/>
      </c>
      <c r="AI12" s="295"/>
      <c r="AJ12" s="295" t="str">
        <f>IF(AND('Mapa final'!$H$70="Muy Alta",'Mapa final'!$L$70="Catastrófico"),CONCATENATE("R",'Mapa final'!$A$70),"")</f>
        <v/>
      </c>
      <c r="AK12" s="295"/>
      <c r="AL12" s="295" t="str">
        <f>IF(AND('Mapa final'!$H$76="Muy Alta",'Mapa final'!$L$76="Catastrófico"),CONCATENATE("R",'Mapa final'!$A$76),"")</f>
        <v/>
      </c>
      <c r="AM12" s="296"/>
      <c r="AN12" s="83"/>
      <c r="AO12" s="241"/>
      <c r="AP12" s="242"/>
      <c r="AQ12" s="242"/>
      <c r="AR12" s="242"/>
      <c r="AS12" s="242"/>
      <c r="AT12" s="2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6"/>
      <c r="C13" s="236"/>
      <c r="D13" s="237"/>
      <c r="E13" s="280"/>
      <c r="F13" s="281"/>
      <c r="G13" s="281"/>
      <c r="H13" s="281"/>
      <c r="I13" s="282"/>
      <c r="J13" s="287"/>
      <c r="K13" s="283"/>
      <c r="L13" s="283"/>
      <c r="M13" s="283"/>
      <c r="N13" s="283"/>
      <c r="O13" s="284"/>
      <c r="P13" s="287"/>
      <c r="Q13" s="283"/>
      <c r="R13" s="283"/>
      <c r="S13" s="283"/>
      <c r="T13" s="283"/>
      <c r="U13" s="284"/>
      <c r="V13" s="287"/>
      <c r="W13" s="283"/>
      <c r="X13" s="283"/>
      <c r="Y13" s="283"/>
      <c r="Z13" s="283"/>
      <c r="AA13" s="284"/>
      <c r="AB13" s="287"/>
      <c r="AC13" s="283"/>
      <c r="AD13" s="283"/>
      <c r="AE13" s="283"/>
      <c r="AF13" s="283"/>
      <c r="AG13" s="284"/>
      <c r="AH13" s="297"/>
      <c r="AI13" s="298"/>
      <c r="AJ13" s="298"/>
      <c r="AK13" s="298"/>
      <c r="AL13" s="298"/>
      <c r="AM13" s="299"/>
      <c r="AN13" s="83"/>
      <c r="AO13" s="244"/>
      <c r="AP13" s="245"/>
      <c r="AQ13" s="245"/>
      <c r="AR13" s="245"/>
      <c r="AS13" s="245"/>
      <c r="AT13" s="24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6"/>
      <c r="C14" s="236"/>
      <c r="D14" s="237"/>
      <c r="E14" s="274" t="s">
        <v>115</v>
      </c>
      <c r="F14" s="275"/>
      <c r="G14" s="275"/>
      <c r="H14" s="275"/>
      <c r="I14" s="275"/>
      <c r="J14" s="309" t="str">
        <f ca="1">IF(AND('Mapa final'!$H$10="Alta",'Mapa final'!$L$10="Leve"),CONCATENATE("R",'Mapa final'!$A$10),"")</f>
        <v/>
      </c>
      <c r="K14" s="310"/>
      <c r="L14" s="310" t="str">
        <f ca="1">IF(AND('Mapa final'!$H$16="Alta",'Mapa final'!$L$16="Leve"),CONCATENATE("R",'Mapa final'!$A$16),"")</f>
        <v/>
      </c>
      <c r="M14" s="310"/>
      <c r="N14" s="310" t="str">
        <f ca="1">IF(AND('Mapa final'!$H$22="Alta",'Mapa final'!$L$22="Leve"),CONCATENATE("R",'Mapa final'!$A$22),"")</f>
        <v/>
      </c>
      <c r="O14" s="311"/>
      <c r="P14" s="309" t="str">
        <f ca="1">IF(AND('Mapa final'!$H$10="Alta",'Mapa final'!$L$10="Menor"),CONCATENATE("R",'Mapa final'!$A$10),"")</f>
        <v/>
      </c>
      <c r="Q14" s="310"/>
      <c r="R14" s="310" t="str">
        <f ca="1">IF(AND('Mapa final'!$H$16="Alta",'Mapa final'!$L$16="Menor"),CONCATENATE("R",'Mapa final'!$A$16),"")</f>
        <v/>
      </c>
      <c r="S14" s="310"/>
      <c r="T14" s="310" t="str">
        <f ca="1">IF(AND('Mapa final'!$H$22="Alta",'Mapa final'!$L$22="Menor"),CONCATENATE("R",'Mapa final'!$A$22),"")</f>
        <v/>
      </c>
      <c r="U14" s="311"/>
      <c r="V14" s="285" t="str">
        <f ca="1">IF(AND('Mapa final'!$H$10="Alta",'Mapa final'!$L$10="Moderado"),CONCATENATE("R",'Mapa final'!$A$10),"")</f>
        <v/>
      </c>
      <c r="W14" s="286"/>
      <c r="X14" s="286" t="str">
        <f ca="1">IF(AND('Mapa final'!$H$16="Alta",'Mapa final'!$L$16="Moderado"),CONCATENATE("R",'Mapa final'!$A$16),"")</f>
        <v/>
      </c>
      <c r="Y14" s="286"/>
      <c r="Z14" s="286" t="str">
        <f ca="1">IF(AND('Mapa final'!$H$22="Alta",'Mapa final'!$L$22="Moderado"),CONCATENATE("R",'Mapa final'!$A$22),"")</f>
        <v/>
      </c>
      <c r="AA14" s="288"/>
      <c r="AB14" s="285" t="str">
        <f ca="1">IF(AND('Mapa final'!$H$10="Alta",'Mapa final'!$L$10="Mayor"),CONCATENATE("R",'Mapa final'!$A$10),"")</f>
        <v/>
      </c>
      <c r="AC14" s="286"/>
      <c r="AD14" s="286" t="str">
        <f ca="1">IF(AND('Mapa final'!$H$16="Alta",'Mapa final'!$L$16="Mayor"),CONCATENATE("R",'Mapa final'!$A$16),"")</f>
        <v/>
      </c>
      <c r="AE14" s="286"/>
      <c r="AF14" s="286" t="str">
        <f ca="1">IF(AND('Mapa final'!$H$22="Alta",'Mapa final'!$L$22="Mayor"),CONCATENATE("R",'Mapa final'!$A$22),"")</f>
        <v/>
      </c>
      <c r="AG14" s="288"/>
      <c r="AH14" s="300" t="str">
        <f ca="1">IF(AND('Mapa final'!$H$10="Alta",'Mapa final'!$L$10="Catastrófico"),CONCATENATE("R",'Mapa final'!$A$10),"")</f>
        <v/>
      </c>
      <c r="AI14" s="301"/>
      <c r="AJ14" s="301" t="str">
        <f ca="1">IF(AND('Mapa final'!$H$16="Alta",'Mapa final'!$L$16="Catastrófico"),CONCATENATE("R",'Mapa final'!$A$16),"")</f>
        <v/>
      </c>
      <c r="AK14" s="301"/>
      <c r="AL14" s="301" t="str">
        <f ca="1">IF(AND('Mapa final'!$H$22="Alta",'Mapa final'!$L$22="Catastrófico"),CONCATENATE("R",'Mapa final'!$A$22),"")</f>
        <v/>
      </c>
      <c r="AM14" s="302"/>
      <c r="AN14" s="83"/>
      <c r="AO14" s="247" t="s">
        <v>80</v>
      </c>
      <c r="AP14" s="248"/>
      <c r="AQ14" s="248"/>
      <c r="AR14" s="248"/>
      <c r="AS14" s="248"/>
      <c r="AT14" s="2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6"/>
      <c r="C15" s="236"/>
      <c r="D15" s="237"/>
      <c r="E15" s="277"/>
      <c r="F15" s="278"/>
      <c r="G15" s="278"/>
      <c r="H15" s="278"/>
      <c r="I15" s="278"/>
      <c r="J15" s="303"/>
      <c r="K15" s="304"/>
      <c r="L15" s="304"/>
      <c r="M15" s="304"/>
      <c r="N15" s="304"/>
      <c r="O15" s="305"/>
      <c r="P15" s="303"/>
      <c r="Q15" s="304"/>
      <c r="R15" s="304"/>
      <c r="S15" s="304"/>
      <c r="T15" s="304"/>
      <c r="U15" s="305"/>
      <c r="V15" s="287"/>
      <c r="W15" s="283"/>
      <c r="X15" s="283"/>
      <c r="Y15" s="283"/>
      <c r="Z15" s="283"/>
      <c r="AA15" s="284"/>
      <c r="AB15" s="287"/>
      <c r="AC15" s="283"/>
      <c r="AD15" s="283"/>
      <c r="AE15" s="283"/>
      <c r="AF15" s="283"/>
      <c r="AG15" s="284"/>
      <c r="AH15" s="294"/>
      <c r="AI15" s="295"/>
      <c r="AJ15" s="295"/>
      <c r="AK15" s="295"/>
      <c r="AL15" s="295"/>
      <c r="AM15" s="296"/>
      <c r="AN15" s="83"/>
      <c r="AO15" s="250"/>
      <c r="AP15" s="251"/>
      <c r="AQ15" s="251"/>
      <c r="AR15" s="251"/>
      <c r="AS15" s="251"/>
      <c r="AT15" s="2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6"/>
      <c r="C16" s="236"/>
      <c r="D16" s="237"/>
      <c r="E16" s="277"/>
      <c r="F16" s="278"/>
      <c r="G16" s="278"/>
      <c r="H16" s="278"/>
      <c r="I16" s="278"/>
      <c r="J16" s="303" t="str">
        <f ca="1">IF(AND('Mapa final'!$H$28="Alta",'Mapa final'!$L$28="Leve"),CONCATENATE("R",'Mapa final'!$A$28),"")</f>
        <v/>
      </c>
      <c r="K16" s="304"/>
      <c r="L16" s="304" t="str">
        <f ca="1">IF(AND('Mapa final'!$H$34="Alta",'Mapa final'!$L$34="Leve"),CONCATENATE("R",'Mapa final'!$A$34),"")</f>
        <v/>
      </c>
      <c r="M16" s="304"/>
      <c r="N16" s="304" t="str">
        <f ca="1">IF(AND('Mapa final'!$H$40="Alta",'Mapa final'!$L$40="Leve"),CONCATENATE("R",'Mapa final'!$A$40),"")</f>
        <v/>
      </c>
      <c r="O16" s="305"/>
      <c r="P16" s="303" t="str">
        <f ca="1">IF(AND('Mapa final'!$H$28="Alta",'Mapa final'!$L$28="Menor"),CONCATENATE("R",'Mapa final'!$A$28),"")</f>
        <v/>
      </c>
      <c r="Q16" s="304"/>
      <c r="R16" s="304" t="str">
        <f ca="1">IF(AND('Mapa final'!$H$34="Alta",'Mapa final'!$L$34="Menor"),CONCATENATE("R",'Mapa final'!$A$34),"")</f>
        <v/>
      </c>
      <c r="S16" s="304"/>
      <c r="T16" s="304" t="str">
        <f ca="1">IF(AND('Mapa final'!$H$40="Alta",'Mapa final'!$L$40="Menor"),CONCATENATE("R",'Mapa final'!$A$40),"")</f>
        <v/>
      </c>
      <c r="U16" s="305"/>
      <c r="V16" s="287" t="str">
        <f ca="1">IF(AND('Mapa final'!$H$28="Alta",'Mapa final'!$L$28="Moderado"),CONCATENATE("R",'Mapa final'!$A$28),"")</f>
        <v/>
      </c>
      <c r="W16" s="283"/>
      <c r="X16" s="283" t="str">
        <f ca="1">IF(AND('Mapa final'!$H$34="Alta",'Mapa final'!$L$34="Moderado"),CONCATENATE("R",'Mapa final'!$A$34),"")</f>
        <v/>
      </c>
      <c r="Y16" s="283"/>
      <c r="Z16" s="283" t="str">
        <f ca="1">IF(AND('Mapa final'!$H$40="Alta",'Mapa final'!$L$40="Moderado"),CONCATENATE("R",'Mapa final'!$A$40),"")</f>
        <v/>
      </c>
      <c r="AA16" s="284"/>
      <c r="AB16" s="287" t="str">
        <f ca="1">IF(AND('Mapa final'!$H$28="Alta",'Mapa final'!$L$28="Mayor"),CONCATENATE("R",'Mapa final'!$A$28),"")</f>
        <v/>
      </c>
      <c r="AC16" s="283"/>
      <c r="AD16" s="283" t="str">
        <f ca="1">IF(AND('Mapa final'!$H$34="Alta",'Mapa final'!$L$34="Mayor"),CONCATENATE("R",'Mapa final'!$A$34),"")</f>
        <v/>
      </c>
      <c r="AE16" s="283"/>
      <c r="AF16" s="283" t="str">
        <f ca="1">IF(AND('Mapa final'!$H$40="Alta",'Mapa final'!$L$40="Mayor"),CONCATENATE("R",'Mapa final'!$A$40),"")</f>
        <v/>
      </c>
      <c r="AG16" s="284"/>
      <c r="AH16" s="294" t="str">
        <f ca="1">IF(AND('Mapa final'!$H$28="Alta",'Mapa final'!$L$28="Catastrófico"),CONCATENATE("R",'Mapa final'!$A$28),"")</f>
        <v/>
      </c>
      <c r="AI16" s="295"/>
      <c r="AJ16" s="295" t="str">
        <f ca="1">IF(AND('Mapa final'!$H$34="Alta",'Mapa final'!$L$34="Catastrófico"),CONCATENATE("R",'Mapa final'!$A$34),"")</f>
        <v/>
      </c>
      <c r="AK16" s="295"/>
      <c r="AL16" s="295" t="str">
        <f ca="1">IF(AND('Mapa final'!$H$40="Alta",'Mapa final'!$L$40="Catastrófico"),CONCATENATE("R",'Mapa final'!$A$40),"")</f>
        <v/>
      </c>
      <c r="AM16" s="296"/>
      <c r="AN16" s="83"/>
      <c r="AO16" s="250"/>
      <c r="AP16" s="251"/>
      <c r="AQ16" s="251"/>
      <c r="AR16" s="251"/>
      <c r="AS16" s="251"/>
      <c r="AT16" s="25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6"/>
      <c r="C17" s="236"/>
      <c r="D17" s="237"/>
      <c r="E17" s="277"/>
      <c r="F17" s="278"/>
      <c r="G17" s="278"/>
      <c r="H17" s="278"/>
      <c r="I17" s="278"/>
      <c r="J17" s="303"/>
      <c r="K17" s="304"/>
      <c r="L17" s="304"/>
      <c r="M17" s="304"/>
      <c r="N17" s="304"/>
      <c r="O17" s="305"/>
      <c r="P17" s="303"/>
      <c r="Q17" s="304"/>
      <c r="R17" s="304"/>
      <c r="S17" s="304"/>
      <c r="T17" s="304"/>
      <c r="U17" s="305"/>
      <c r="V17" s="287"/>
      <c r="W17" s="283"/>
      <c r="X17" s="283"/>
      <c r="Y17" s="283"/>
      <c r="Z17" s="283"/>
      <c r="AA17" s="284"/>
      <c r="AB17" s="287"/>
      <c r="AC17" s="283"/>
      <c r="AD17" s="283"/>
      <c r="AE17" s="283"/>
      <c r="AF17" s="283"/>
      <c r="AG17" s="284"/>
      <c r="AH17" s="294"/>
      <c r="AI17" s="295"/>
      <c r="AJ17" s="295"/>
      <c r="AK17" s="295"/>
      <c r="AL17" s="295"/>
      <c r="AM17" s="296"/>
      <c r="AN17" s="83"/>
      <c r="AO17" s="250"/>
      <c r="AP17" s="251"/>
      <c r="AQ17" s="251"/>
      <c r="AR17" s="251"/>
      <c r="AS17" s="251"/>
      <c r="AT17" s="25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6"/>
      <c r="C18" s="236"/>
      <c r="D18" s="237"/>
      <c r="E18" s="277"/>
      <c r="F18" s="278"/>
      <c r="G18" s="278"/>
      <c r="H18" s="278"/>
      <c r="I18" s="278"/>
      <c r="J18" s="303" t="str">
        <f ca="1">IF(AND('Mapa final'!$H$46="Alta",'Mapa final'!$L$46="Leve"),CONCATENATE("R",'Mapa final'!$A$46),"")</f>
        <v/>
      </c>
      <c r="K18" s="304"/>
      <c r="L18" s="304" t="str">
        <f ca="1">IF(AND('Mapa final'!$H$52="Alta",'Mapa final'!$L$52="Leve"),CONCATENATE("R",'Mapa final'!$A$52),"")</f>
        <v/>
      </c>
      <c r="M18" s="304"/>
      <c r="N18" s="304" t="str">
        <f ca="1">IF(AND('Mapa final'!$H$58="Alta",'Mapa final'!$L$58="Leve"),CONCATENATE("R",'Mapa final'!$A$58),"")</f>
        <v/>
      </c>
      <c r="O18" s="305"/>
      <c r="P18" s="303" t="str">
        <f ca="1">IF(AND('Mapa final'!$H$46="Alta",'Mapa final'!$L$46="Menor"),CONCATENATE("R",'Mapa final'!$A$46),"")</f>
        <v/>
      </c>
      <c r="Q18" s="304"/>
      <c r="R18" s="304" t="str">
        <f ca="1">IF(AND('Mapa final'!$H$52="Alta",'Mapa final'!$L$52="Menor"),CONCATENATE("R",'Mapa final'!$A$52),"")</f>
        <v/>
      </c>
      <c r="S18" s="304"/>
      <c r="T18" s="304" t="str">
        <f ca="1">IF(AND('Mapa final'!$H$58="Alta",'Mapa final'!$L$58="Menor"),CONCATENATE("R",'Mapa final'!$A$58),"")</f>
        <v/>
      </c>
      <c r="U18" s="305"/>
      <c r="V18" s="287" t="str">
        <f ca="1">IF(AND('Mapa final'!$H$46="Alta",'Mapa final'!$L$46="Moderado"),CONCATENATE("R",'Mapa final'!$A$46),"")</f>
        <v/>
      </c>
      <c r="W18" s="283"/>
      <c r="X18" s="283" t="str">
        <f ca="1">IF(AND('Mapa final'!$H$52="Alta",'Mapa final'!$L$52="Moderado"),CONCATENATE("R",'Mapa final'!$A$52),"")</f>
        <v/>
      </c>
      <c r="Y18" s="283"/>
      <c r="Z18" s="283" t="str">
        <f ca="1">IF(AND('Mapa final'!$H$58="Alta",'Mapa final'!$L$58="Moderado"),CONCATENATE("R",'Mapa final'!$A$58),"")</f>
        <v/>
      </c>
      <c r="AA18" s="284"/>
      <c r="AB18" s="287" t="str">
        <f ca="1">IF(AND('Mapa final'!$H$46="Alta",'Mapa final'!$L$46="Mayor"),CONCATENATE("R",'Mapa final'!$A$46),"")</f>
        <v/>
      </c>
      <c r="AC18" s="283"/>
      <c r="AD18" s="283" t="str">
        <f ca="1">IF(AND('Mapa final'!$H$52="Alta",'Mapa final'!$L$52="Mayor"),CONCATENATE("R",'Mapa final'!$A$52),"")</f>
        <v/>
      </c>
      <c r="AE18" s="283"/>
      <c r="AF18" s="283" t="str">
        <f ca="1">IF(AND('Mapa final'!$H$58="Alta",'Mapa final'!$L$58="Mayor"),CONCATENATE("R",'Mapa final'!$A$58),"")</f>
        <v/>
      </c>
      <c r="AG18" s="284"/>
      <c r="AH18" s="294" t="str">
        <f ca="1">IF(AND('Mapa final'!$H$46="Alta",'Mapa final'!$L$46="Catastrófico"),CONCATENATE("R",'Mapa final'!$A$46),"")</f>
        <v/>
      </c>
      <c r="AI18" s="295"/>
      <c r="AJ18" s="295" t="str">
        <f ca="1">IF(AND('Mapa final'!$H$52="Alta",'Mapa final'!$L$52="Catastrófico"),CONCATENATE("R",'Mapa final'!$A$52),"")</f>
        <v/>
      </c>
      <c r="AK18" s="295"/>
      <c r="AL18" s="295" t="str">
        <f ca="1">IF(AND('Mapa final'!$H$58="Alta",'Mapa final'!$L$58="Catastrófico"),CONCATENATE("R",'Mapa final'!$A$58),"")</f>
        <v/>
      </c>
      <c r="AM18" s="296"/>
      <c r="AN18" s="83"/>
      <c r="AO18" s="250"/>
      <c r="AP18" s="251"/>
      <c r="AQ18" s="251"/>
      <c r="AR18" s="251"/>
      <c r="AS18" s="251"/>
      <c r="AT18" s="25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6"/>
      <c r="C19" s="236"/>
      <c r="D19" s="237"/>
      <c r="E19" s="277"/>
      <c r="F19" s="278"/>
      <c r="G19" s="278"/>
      <c r="H19" s="278"/>
      <c r="I19" s="278"/>
      <c r="J19" s="303"/>
      <c r="K19" s="304"/>
      <c r="L19" s="304"/>
      <c r="M19" s="304"/>
      <c r="N19" s="304"/>
      <c r="O19" s="305"/>
      <c r="P19" s="303"/>
      <c r="Q19" s="304"/>
      <c r="R19" s="304"/>
      <c r="S19" s="304"/>
      <c r="T19" s="304"/>
      <c r="U19" s="305"/>
      <c r="V19" s="287"/>
      <c r="W19" s="283"/>
      <c r="X19" s="283"/>
      <c r="Y19" s="283"/>
      <c r="Z19" s="283"/>
      <c r="AA19" s="284"/>
      <c r="AB19" s="287"/>
      <c r="AC19" s="283"/>
      <c r="AD19" s="283"/>
      <c r="AE19" s="283"/>
      <c r="AF19" s="283"/>
      <c r="AG19" s="284"/>
      <c r="AH19" s="294"/>
      <c r="AI19" s="295"/>
      <c r="AJ19" s="295"/>
      <c r="AK19" s="295"/>
      <c r="AL19" s="295"/>
      <c r="AM19" s="296"/>
      <c r="AN19" s="83"/>
      <c r="AO19" s="250"/>
      <c r="AP19" s="251"/>
      <c r="AQ19" s="251"/>
      <c r="AR19" s="251"/>
      <c r="AS19" s="251"/>
      <c r="AT19" s="25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6"/>
      <c r="C20" s="236"/>
      <c r="D20" s="237"/>
      <c r="E20" s="277"/>
      <c r="F20" s="278"/>
      <c r="G20" s="278"/>
      <c r="H20" s="278"/>
      <c r="I20" s="278"/>
      <c r="J20" s="303" t="str">
        <f ca="1">IF(AND('Mapa final'!$H$64="Alta",'Mapa final'!$L$64="Leve"),CONCATENATE("R",'Mapa final'!$A$64),"")</f>
        <v/>
      </c>
      <c r="K20" s="304"/>
      <c r="L20" s="304" t="str">
        <f>IF(AND('Mapa final'!$H$70="Alta",'Mapa final'!$L$70="Leve"),CONCATENATE("R",'Mapa final'!$A$70),"")</f>
        <v/>
      </c>
      <c r="M20" s="304"/>
      <c r="N20" s="304" t="str">
        <f>IF(AND('Mapa final'!$H$76="Alta",'Mapa final'!$L$76="Leve"),CONCATENATE("R",'Mapa final'!$A$76),"")</f>
        <v/>
      </c>
      <c r="O20" s="305"/>
      <c r="P20" s="303" t="str">
        <f ca="1">IF(AND('Mapa final'!$H$64="Alta",'Mapa final'!$L$64="Menor"),CONCATENATE("R",'Mapa final'!$A$64),"")</f>
        <v/>
      </c>
      <c r="Q20" s="304"/>
      <c r="R20" s="304" t="str">
        <f>IF(AND('Mapa final'!$H$70="Alta",'Mapa final'!$L$70="Menor"),CONCATENATE("R",'Mapa final'!$A$70),"")</f>
        <v/>
      </c>
      <c r="S20" s="304"/>
      <c r="T20" s="304" t="str">
        <f>IF(AND('Mapa final'!$H$76="Alta",'Mapa final'!$L$76="Menor"),CONCATENATE("R",'Mapa final'!$A$76),"")</f>
        <v/>
      </c>
      <c r="U20" s="305"/>
      <c r="V20" s="287" t="str">
        <f ca="1">IF(AND('Mapa final'!$H$64="Alta",'Mapa final'!$L$64="Moderado"),CONCATENATE("R",'Mapa final'!$A$64),"")</f>
        <v/>
      </c>
      <c r="W20" s="283"/>
      <c r="X20" s="283" t="str">
        <f>IF(AND('Mapa final'!$H$70="Alta",'Mapa final'!$L$70="Moderado"),CONCATENATE("R",'Mapa final'!$A$70),"")</f>
        <v/>
      </c>
      <c r="Y20" s="283"/>
      <c r="Z20" s="283" t="str">
        <f>IF(AND('Mapa final'!$H$76="Alta",'Mapa final'!$L$76="Moderado"),CONCATENATE("R",'Mapa final'!$A$76),"")</f>
        <v/>
      </c>
      <c r="AA20" s="284"/>
      <c r="AB20" s="287" t="str">
        <f ca="1">IF(AND('Mapa final'!$H$64="Alta",'Mapa final'!$L$64="Mayor"),CONCATENATE("R",'Mapa final'!$A$64),"")</f>
        <v/>
      </c>
      <c r="AC20" s="283"/>
      <c r="AD20" s="283" t="str">
        <f>IF(AND('Mapa final'!$H$70="Alta",'Mapa final'!$L$70="Mayor"),CONCATENATE("R",'Mapa final'!$A$70),"")</f>
        <v/>
      </c>
      <c r="AE20" s="283"/>
      <c r="AF20" s="283" t="str">
        <f>IF(AND('Mapa final'!$H$76="Alta",'Mapa final'!$L$76="Mayor"),CONCATENATE("R",'Mapa final'!$A$76),"")</f>
        <v/>
      </c>
      <c r="AG20" s="284"/>
      <c r="AH20" s="294" t="str">
        <f ca="1">IF(AND('Mapa final'!$H$64="Alta",'Mapa final'!$L$64="Catastrófico"),CONCATENATE("R",'Mapa final'!$A$64),"")</f>
        <v/>
      </c>
      <c r="AI20" s="295"/>
      <c r="AJ20" s="295" t="str">
        <f>IF(AND('Mapa final'!$H$70="Alta",'Mapa final'!$L$70="Catastrófico"),CONCATENATE("R",'Mapa final'!$A$70),"")</f>
        <v/>
      </c>
      <c r="AK20" s="295"/>
      <c r="AL20" s="295" t="str">
        <f>IF(AND('Mapa final'!$H$76="Alta",'Mapa final'!$L$76="Catastrófico"),CONCATENATE("R",'Mapa final'!$A$76),"")</f>
        <v/>
      </c>
      <c r="AM20" s="296"/>
      <c r="AN20" s="83"/>
      <c r="AO20" s="250"/>
      <c r="AP20" s="251"/>
      <c r="AQ20" s="251"/>
      <c r="AR20" s="251"/>
      <c r="AS20" s="251"/>
      <c r="AT20" s="25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6"/>
      <c r="C21" s="236"/>
      <c r="D21" s="237"/>
      <c r="E21" s="280"/>
      <c r="F21" s="281"/>
      <c r="G21" s="281"/>
      <c r="H21" s="281"/>
      <c r="I21" s="281"/>
      <c r="J21" s="306"/>
      <c r="K21" s="307"/>
      <c r="L21" s="307"/>
      <c r="M21" s="307"/>
      <c r="N21" s="307"/>
      <c r="O21" s="308"/>
      <c r="P21" s="306"/>
      <c r="Q21" s="307"/>
      <c r="R21" s="307"/>
      <c r="S21" s="307"/>
      <c r="T21" s="307"/>
      <c r="U21" s="308"/>
      <c r="V21" s="291"/>
      <c r="W21" s="292"/>
      <c r="X21" s="292"/>
      <c r="Y21" s="292"/>
      <c r="Z21" s="292"/>
      <c r="AA21" s="293"/>
      <c r="AB21" s="291"/>
      <c r="AC21" s="292"/>
      <c r="AD21" s="292"/>
      <c r="AE21" s="292"/>
      <c r="AF21" s="292"/>
      <c r="AG21" s="293"/>
      <c r="AH21" s="297"/>
      <c r="AI21" s="298"/>
      <c r="AJ21" s="298"/>
      <c r="AK21" s="298"/>
      <c r="AL21" s="298"/>
      <c r="AM21" s="299"/>
      <c r="AN21" s="83"/>
      <c r="AO21" s="253"/>
      <c r="AP21" s="254"/>
      <c r="AQ21" s="254"/>
      <c r="AR21" s="254"/>
      <c r="AS21" s="254"/>
      <c r="AT21" s="25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6"/>
      <c r="C22" s="236"/>
      <c r="D22" s="237"/>
      <c r="E22" s="274" t="s">
        <v>117</v>
      </c>
      <c r="F22" s="275"/>
      <c r="G22" s="275"/>
      <c r="H22" s="275"/>
      <c r="I22" s="276"/>
      <c r="J22" s="309" t="str">
        <f ca="1">IF(AND('Mapa final'!$H$10="Media",'Mapa final'!$L$10="Leve"),CONCATENATE("R",'Mapa final'!$A$10),"")</f>
        <v/>
      </c>
      <c r="K22" s="310"/>
      <c r="L22" s="310" t="str">
        <f ca="1">IF(AND('Mapa final'!$H$16="Media",'Mapa final'!$L$16="Leve"),CONCATENATE("R",'Mapa final'!$A$16),"")</f>
        <v/>
      </c>
      <c r="M22" s="310"/>
      <c r="N22" s="310" t="str">
        <f ca="1">IF(AND('Mapa final'!$H$22="Media",'Mapa final'!$L$22="Leve"),CONCATENATE("R",'Mapa final'!$A$22),"")</f>
        <v/>
      </c>
      <c r="O22" s="311"/>
      <c r="P22" s="309" t="str">
        <f ca="1">IF(AND('Mapa final'!$H$10="Media",'Mapa final'!$L$10="Menor"),CONCATENATE("R",'Mapa final'!$A$10),"")</f>
        <v>R1</v>
      </c>
      <c r="Q22" s="310"/>
      <c r="R22" s="310" t="str">
        <f ca="1">IF(AND('Mapa final'!$H$16="Media",'Mapa final'!$L$16="Menor"),CONCATENATE("R",'Mapa final'!$A$16),"")</f>
        <v>R2</v>
      </c>
      <c r="S22" s="310"/>
      <c r="T22" s="310" t="str">
        <f ca="1">IF(AND('Mapa final'!$H$22="Media",'Mapa final'!$L$22="Menor"),CONCATENATE("R",'Mapa final'!$A$22),"")</f>
        <v/>
      </c>
      <c r="U22" s="311"/>
      <c r="V22" s="309" t="str">
        <f ca="1">IF(AND('Mapa final'!$H$10="Media",'Mapa final'!$L$10="Moderado"),CONCATENATE("R",'Mapa final'!$A$10),"")</f>
        <v/>
      </c>
      <c r="W22" s="310"/>
      <c r="X22" s="310" t="str">
        <f ca="1">IF(AND('Mapa final'!$H$16="Media",'Mapa final'!$L$16="Moderado"),CONCATENATE("R",'Mapa final'!$A$16),"")</f>
        <v/>
      </c>
      <c r="Y22" s="310"/>
      <c r="Z22" s="310" t="str">
        <f ca="1">IF(AND('Mapa final'!$H$22="Media",'Mapa final'!$L$22="Moderado"),CONCATENATE("R",'Mapa final'!$A$22),"")</f>
        <v/>
      </c>
      <c r="AA22" s="311"/>
      <c r="AB22" s="285" t="str">
        <f ca="1">IF(AND('Mapa final'!$H$10="Media",'Mapa final'!$L$10="Mayor"),CONCATENATE("R",'Mapa final'!$A$10),"")</f>
        <v/>
      </c>
      <c r="AC22" s="286"/>
      <c r="AD22" s="286" t="str">
        <f ca="1">IF(AND('Mapa final'!$H$16="Media",'Mapa final'!$L$16="Mayor"),CONCATENATE("R",'Mapa final'!$A$16),"")</f>
        <v/>
      </c>
      <c r="AE22" s="286"/>
      <c r="AF22" s="286" t="str">
        <f ca="1">IF(AND('Mapa final'!$H$22="Media",'Mapa final'!$L$22="Mayor"),CONCATENATE("R",'Mapa final'!$A$22),"")</f>
        <v/>
      </c>
      <c r="AG22" s="288"/>
      <c r="AH22" s="300" t="str">
        <f ca="1">IF(AND('Mapa final'!$H$10="Media",'Mapa final'!$L$10="Catastrófico"),CONCATENATE("R",'Mapa final'!$A$10),"")</f>
        <v/>
      </c>
      <c r="AI22" s="301"/>
      <c r="AJ22" s="301" t="str">
        <f ca="1">IF(AND('Mapa final'!$H$16="Media",'Mapa final'!$L$16="Catastrófico"),CONCATENATE("R",'Mapa final'!$A$16),"")</f>
        <v/>
      </c>
      <c r="AK22" s="301"/>
      <c r="AL22" s="301" t="str">
        <f ca="1">IF(AND('Mapa final'!$H$22="Media",'Mapa final'!$L$22="Catastrófico"),CONCATENATE("R",'Mapa final'!$A$22),"")</f>
        <v/>
      </c>
      <c r="AM22" s="302"/>
      <c r="AN22" s="83"/>
      <c r="AO22" s="256" t="s">
        <v>81</v>
      </c>
      <c r="AP22" s="257"/>
      <c r="AQ22" s="257"/>
      <c r="AR22" s="257"/>
      <c r="AS22" s="257"/>
      <c r="AT22" s="25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6"/>
      <c r="C23" s="236"/>
      <c r="D23" s="237"/>
      <c r="E23" s="277"/>
      <c r="F23" s="278"/>
      <c r="G23" s="278"/>
      <c r="H23" s="278"/>
      <c r="I23" s="279"/>
      <c r="J23" s="303"/>
      <c r="K23" s="304"/>
      <c r="L23" s="304"/>
      <c r="M23" s="304"/>
      <c r="N23" s="304"/>
      <c r="O23" s="305"/>
      <c r="P23" s="303"/>
      <c r="Q23" s="304"/>
      <c r="R23" s="304"/>
      <c r="S23" s="304"/>
      <c r="T23" s="304"/>
      <c r="U23" s="305"/>
      <c r="V23" s="303"/>
      <c r="W23" s="304"/>
      <c r="X23" s="304"/>
      <c r="Y23" s="304"/>
      <c r="Z23" s="304"/>
      <c r="AA23" s="305"/>
      <c r="AB23" s="287"/>
      <c r="AC23" s="283"/>
      <c r="AD23" s="283"/>
      <c r="AE23" s="283"/>
      <c r="AF23" s="283"/>
      <c r="AG23" s="284"/>
      <c r="AH23" s="294"/>
      <c r="AI23" s="295"/>
      <c r="AJ23" s="295"/>
      <c r="AK23" s="295"/>
      <c r="AL23" s="295"/>
      <c r="AM23" s="296"/>
      <c r="AN23" s="83"/>
      <c r="AO23" s="259"/>
      <c r="AP23" s="260"/>
      <c r="AQ23" s="260"/>
      <c r="AR23" s="260"/>
      <c r="AS23" s="260"/>
      <c r="AT23" s="26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6"/>
      <c r="C24" s="236"/>
      <c r="D24" s="237"/>
      <c r="E24" s="277"/>
      <c r="F24" s="278"/>
      <c r="G24" s="278"/>
      <c r="H24" s="278"/>
      <c r="I24" s="279"/>
      <c r="J24" s="303" t="str">
        <f ca="1">IF(AND('Mapa final'!$H$28="Media",'Mapa final'!$L$28="Leve"),CONCATENATE("R",'Mapa final'!$A$28),"")</f>
        <v/>
      </c>
      <c r="K24" s="304"/>
      <c r="L24" s="304" t="str">
        <f ca="1">IF(AND('Mapa final'!$H$34="Media",'Mapa final'!$L$34="Leve"),CONCATENATE("R",'Mapa final'!$A$34),"")</f>
        <v/>
      </c>
      <c r="M24" s="304"/>
      <c r="N24" s="304" t="str">
        <f ca="1">IF(AND('Mapa final'!$H$40="Media",'Mapa final'!$L$40="Leve"),CONCATENATE("R",'Mapa final'!$A$40),"")</f>
        <v/>
      </c>
      <c r="O24" s="305"/>
      <c r="P24" s="303" t="str">
        <f ca="1">IF(AND('Mapa final'!$H$28="Media",'Mapa final'!$L$28="Menor"),CONCATENATE("R",'Mapa final'!$A$28),"")</f>
        <v/>
      </c>
      <c r="Q24" s="304"/>
      <c r="R24" s="304" t="str">
        <f ca="1">IF(AND('Mapa final'!$H$34="Media",'Mapa final'!$L$34="Menor"),CONCATENATE("R",'Mapa final'!$A$34),"")</f>
        <v/>
      </c>
      <c r="S24" s="304"/>
      <c r="T24" s="304" t="str">
        <f ca="1">IF(AND('Mapa final'!$H$40="Media",'Mapa final'!$L$40="Menor"),CONCATENATE("R",'Mapa final'!$A$40),"")</f>
        <v/>
      </c>
      <c r="U24" s="305"/>
      <c r="V24" s="303" t="str">
        <f ca="1">IF(AND('Mapa final'!$H$28="Media",'Mapa final'!$L$28="Moderado"),CONCATENATE("R",'Mapa final'!$A$28),"")</f>
        <v/>
      </c>
      <c r="W24" s="304"/>
      <c r="X24" s="304" t="str">
        <f ca="1">IF(AND('Mapa final'!$H$34="Media",'Mapa final'!$L$34="Moderado"),CONCATENATE("R",'Mapa final'!$A$34),"")</f>
        <v/>
      </c>
      <c r="Y24" s="304"/>
      <c r="Z24" s="304" t="str">
        <f ca="1">IF(AND('Mapa final'!$H$40="Media",'Mapa final'!$L$40="Moderado"),CONCATENATE("R",'Mapa final'!$A$40),"")</f>
        <v/>
      </c>
      <c r="AA24" s="305"/>
      <c r="AB24" s="287" t="str">
        <f ca="1">IF(AND('Mapa final'!$H$28="Media",'Mapa final'!$L$28="Mayor"),CONCATENATE("R",'Mapa final'!$A$28),"")</f>
        <v/>
      </c>
      <c r="AC24" s="283"/>
      <c r="AD24" s="283" t="str">
        <f ca="1">IF(AND('Mapa final'!$H$34="Media",'Mapa final'!$L$34="Mayor"),CONCATENATE("R",'Mapa final'!$A$34),"")</f>
        <v/>
      </c>
      <c r="AE24" s="283"/>
      <c r="AF24" s="283" t="str">
        <f ca="1">IF(AND('Mapa final'!$H$40="Media",'Mapa final'!$L$40="Mayor"),CONCATENATE("R",'Mapa final'!$A$40),"")</f>
        <v/>
      </c>
      <c r="AG24" s="284"/>
      <c r="AH24" s="294" t="str">
        <f ca="1">IF(AND('Mapa final'!$H$28="Media",'Mapa final'!$L$28="Catastrófico"),CONCATENATE("R",'Mapa final'!$A$28),"")</f>
        <v/>
      </c>
      <c r="AI24" s="295"/>
      <c r="AJ24" s="295" t="str">
        <f ca="1">IF(AND('Mapa final'!$H$34="Media",'Mapa final'!$L$34="Catastrófico"),CONCATENATE("R",'Mapa final'!$A$34),"")</f>
        <v/>
      </c>
      <c r="AK24" s="295"/>
      <c r="AL24" s="295" t="str">
        <f ca="1">IF(AND('Mapa final'!$H$40="Media",'Mapa final'!$L$40="Catastrófico"),CONCATENATE("R",'Mapa final'!$A$40),"")</f>
        <v/>
      </c>
      <c r="AM24" s="296"/>
      <c r="AN24" s="83"/>
      <c r="AO24" s="259"/>
      <c r="AP24" s="260"/>
      <c r="AQ24" s="260"/>
      <c r="AR24" s="260"/>
      <c r="AS24" s="260"/>
      <c r="AT24" s="26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6"/>
      <c r="C25" s="236"/>
      <c r="D25" s="237"/>
      <c r="E25" s="277"/>
      <c r="F25" s="278"/>
      <c r="G25" s="278"/>
      <c r="H25" s="278"/>
      <c r="I25" s="279"/>
      <c r="J25" s="303"/>
      <c r="K25" s="304"/>
      <c r="L25" s="304"/>
      <c r="M25" s="304"/>
      <c r="N25" s="304"/>
      <c r="O25" s="305"/>
      <c r="P25" s="303"/>
      <c r="Q25" s="304"/>
      <c r="R25" s="304"/>
      <c r="S25" s="304"/>
      <c r="T25" s="304"/>
      <c r="U25" s="305"/>
      <c r="V25" s="303"/>
      <c r="W25" s="304"/>
      <c r="X25" s="304"/>
      <c r="Y25" s="304"/>
      <c r="Z25" s="304"/>
      <c r="AA25" s="305"/>
      <c r="AB25" s="287"/>
      <c r="AC25" s="283"/>
      <c r="AD25" s="283"/>
      <c r="AE25" s="283"/>
      <c r="AF25" s="283"/>
      <c r="AG25" s="284"/>
      <c r="AH25" s="294"/>
      <c r="AI25" s="295"/>
      <c r="AJ25" s="295"/>
      <c r="AK25" s="295"/>
      <c r="AL25" s="295"/>
      <c r="AM25" s="296"/>
      <c r="AN25" s="83"/>
      <c r="AO25" s="259"/>
      <c r="AP25" s="260"/>
      <c r="AQ25" s="260"/>
      <c r="AR25" s="260"/>
      <c r="AS25" s="260"/>
      <c r="AT25" s="26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6"/>
      <c r="C26" s="236"/>
      <c r="D26" s="237"/>
      <c r="E26" s="277"/>
      <c r="F26" s="278"/>
      <c r="G26" s="278"/>
      <c r="H26" s="278"/>
      <c r="I26" s="279"/>
      <c r="J26" s="303" t="str">
        <f ca="1">IF(AND('Mapa final'!$H$46="Media",'Mapa final'!$L$46="Leve"),CONCATENATE("R",'Mapa final'!$A$46),"")</f>
        <v/>
      </c>
      <c r="K26" s="304"/>
      <c r="L26" s="304" t="str">
        <f ca="1">IF(AND('Mapa final'!$H$52="Media",'Mapa final'!$L$52="Leve"),CONCATENATE("R",'Mapa final'!$A$52),"")</f>
        <v/>
      </c>
      <c r="M26" s="304"/>
      <c r="N26" s="304" t="str">
        <f ca="1">IF(AND('Mapa final'!$H$58="Media",'Mapa final'!$L$58="Leve"),CONCATENATE("R",'Mapa final'!$A$58),"")</f>
        <v/>
      </c>
      <c r="O26" s="305"/>
      <c r="P26" s="303" t="str">
        <f ca="1">IF(AND('Mapa final'!$H$46="Media",'Mapa final'!$L$46="Menor"),CONCATENATE("R",'Mapa final'!$A$46),"")</f>
        <v/>
      </c>
      <c r="Q26" s="304"/>
      <c r="R26" s="304" t="str">
        <f ca="1">IF(AND('Mapa final'!$H$52="Media",'Mapa final'!$L$52="Menor"),CONCATENATE("R",'Mapa final'!$A$52),"")</f>
        <v/>
      </c>
      <c r="S26" s="304"/>
      <c r="T26" s="304" t="str">
        <f ca="1">IF(AND('Mapa final'!$H$58="Media",'Mapa final'!$L$58="Menor"),CONCATENATE("R",'Mapa final'!$A$58),"")</f>
        <v/>
      </c>
      <c r="U26" s="305"/>
      <c r="V26" s="303" t="str">
        <f ca="1">IF(AND('Mapa final'!$H$46="Media",'Mapa final'!$L$46="Moderado"),CONCATENATE("R",'Mapa final'!$A$46),"")</f>
        <v/>
      </c>
      <c r="W26" s="304"/>
      <c r="X26" s="304" t="str">
        <f ca="1">IF(AND('Mapa final'!$H$52="Media",'Mapa final'!$L$52="Moderado"),CONCATENATE("R",'Mapa final'!$A$52),"")</f>
        <v/>
      </c>
      <c r="Y26" s="304"/>
      <c r="Z26" s="304" t="str">
        <f ca="1">IF(AND('Mapa final'!$H$58="Media",'Mapa final'!$L$58="Moderado"),CONCATENATE("R",'Mapa final'!$A$58),"")</f>
        <v/>
      </c>
      <c r="AA26" s="305"/>
      <c r="AB26" s="287" t="str">
        <f ca="1">IF(AND('Mapa final'!$H$46="Media",'Mapa final'!$L$46="Mayor"),CONCATENATE("R",'Mapa final'!$A$46),"")</f>
        <v/>
      </c>
      <c r="AC26" s="283"/>
      <c r="AD26" s="283" t="str">
        <f ca="1">IF(AND('Mapa final'!$H$52="Media",'Mapa final'!$L$52="Mayor"),CONCATENATE("R",'Mapa final'!$A$52),"")</f>
        <v/>
      </c>
      <c r="AE26" s="283"/>
      <c r="AF26" s="283" t="str">
        <f ca="1">IF(AND('Mapa final'!$H$58="Media",'Mapa final'!$L$58="Mayor"),CONCATENATE("R",'Mapa final'!$A$58),"")</f>
        <v/>
      </c>
      <c r="AG26" s="284"/>
      <c r="AH26" s="294" t="str">
        <f ca="1">IF(AND('Mapa final'!$H$46="Media",'Mapa final'!$L$46="Catastrófico"),CONCATENATE("R",'Mapa final'!$A$46),"")</f>
        <v/>
      </c>
      <c r="AI26" s="295"/>
      <c r="AJ26" s="295" t="str">
        <f ca="1">IF(AND('Mapa final'!$H$52="Media",'Mapa final'!$L$52="Catastrófico"),CONCATENATE("R",'Mapa final'!$A$52),"")</f>
        <v/>
      </c>
      <c r="AK26" s="295"/>
      <c r="AL26" s="295" t="str">
        <f ca="1">IF(AND('Mapa final'!$H$58="Media",'Mapa final'!$L$58="Catastrófico"),CONCATENATE("R",'Mapa final'!$A$58),"")</f>
        <v/>
      </c>
      <c r="AM26" s="296"/>
      <c r="AN26" s="83"/>
      <c r="AO26" s="259"/>
      <c r="AP26" s="260"/>
      <c r="AQ26" s="260"/>
      <c r="AR26" s="260"/>
      <c r="AS26" s="260"/>
      <c r="AT26" s="26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6"/>
      <c r="C27" s="236"/>
      <c r="D27" s="237"/>
      <c r="E27" s="277"/>
      <c r="F27" s="278"/>
      <c r="G27" s="278"/>
      <c r="H27" s="278"/>
      <c r="I27" s="279"/>
      <c r="J27" s="303"/>
      <c r="K27" s="304"/>
      <c r="L27" s="304"/>
      <c r="M27" s="304"/>
      <c r="N27" s="304"/>
      <c r="O27" s="305"/>
      <c r="P27" s="303"/>
      <c r="Q27" s="304"/>
      <c r="R27" s="304"/>
      <c r="S27" s="304"/>
      <c r="T27" s="304"/>
      <c r="U27" s="305"/>
      <c r="V27" s="303"/>
      <c r="W27" s="304"/>
      <c r="X27" s="304"/>
      <c r="Y27" s="304"/>
      <c r="Z27" s="304"/>
      <c r="AA27" s="305"/>
      <c r="AB27" s="287"/>
      <c r="AC27" s="283"/>
      <c r="AD27" s="283"/>
      <c r="AE27" s="283"/>
      <c r="AF27" s="283"/>
      <c r="AG27" s="284"/>
      <c r="AH27" s="294"/>
      <c r="AI27" s="295"/>
      <c r="AJ27" s="295"/>
      <c r="AK27" s="295"/>
      <c r="AL27" s="295"/>
      <c r="AM27" s="296"/>
      <c r="AN27" s="83"/>
      <c r="AO27" s="259"/>
      <c r="AP27" s="260"/>
      <c r="AQ27" s="260"/>
      <c r="AR27" s="260"/>
      <c r="AS27" s="260"/>
      <c r="AT27" s="26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6"/>
      <c r="C28" s="236"/>
      <c r="D28" s="237"/>
      <c r="E28" s="277"/>
      <c r="F28" s="278"/>
      <c r="G28" s="278"/>
      <c r="H28" s="278"/>
      <c r="I28" s="279"/>
      <c r="J28" s="303" t="str">
        <f ca="1">IF(AND('Mapa final'!$H$64="Media",'Mapa final'!$L$64="Leve"),CONCATENATE("R",'Mapa final'!$A$64),"")</f>
        <v/>
      </c>
      <c r="K28" s="304"/>
      <c r="L28" s="304" t="str">
        <f>IF(AND('Mapa final'!$H$70="Media",'Mapa final'!$L$70="Leve"),CONCATENATE("R",'Mapa final'!$A$70),"")</f>
        <v/>
      </c>
      <c r="M28" s="304"/>
      <c r="N28" s="304" t="str">
        <f>IF(AND('Mapa final'!$H$76="Media",'Mapa final'!$L$76="Leve"),CONCATENATE("R",'Mapa final'!$A$76),"")</f>
        <v/>
      </c>
      <c r="O28" s="305"/>
      <c r="P28" s="303" t="str">
        <f ca="1">IF(AND('Mapa final'!$H$64="Media",'Mapa final'!$L$64="Menor"),CONCATENATE("R",'Mapa final'!$A$64),"")</f>
        <v/>
      </c>
      <c r="Q28" s="304"/>
      <c r="R28" s="304" t="str">
        <f>IF(AND('Mapa final'!$H$70="Media",'Mapa final'!$L$70="Menor"),CONCATENATE("R",'Mapa final'!$A$70),"")</f>
        <v/>
      </c>
      <c r="S28" s="304"/>
      <c r="T28" s="304" t="str">
        <f>IF(AND('Mapa final'!$H$76="Media",'Mapa final'!$L$76="Menor"),CONCATENATE("R",'Mapa final'!$A$76),"")</f>
        <v/>
      </c>
      <c r="U28" s="305"/>
      <c r="V28" s="303" t="str">
        <f ca="1">IF(AND('Mapa final'!$H$64="Media",'Mapa final'!$L$64="Moderado"),CONCATENATE("R",'Mapa final'!$A$64),"")</f>
        <v/>
      </c>
      <c r="W28" s="304"/>
      <c r="X28" s="304" t="str">
        <f>IF(AND('Mapa final'!$H$70="Media",'Mapa final'!$L$70="Moderado"),CONCATENATE("R",'Mapa final'!$A$70),"")</f>
        <v/>
      </c>
      <c r="Y28" s="304"/>
      <c r="Z28" s="304" t="str">
        <f>IF(AND('Mapa final'!$H$76="Media",'Mapa final'!$L$76="Moderado"),CONCATENATE("R",'Mapa final'!$A$76),"")</f>
        <v/>
      </c>
      <c r="AA28" s="305"/>
      <c r="AB28" s="287" t="str">
        <f ca="1">IF(AND('Mapa final'!$H$64="Media",'Mapa final'!$L$64="Mayor"),CONCATENATE("R",'Mapa final'!$A$64),"")</f>
        <v/>
      </c>
      <c r="AC28" s="283"/>
      <c r="AD28" s="283" t="str">
        <f>IF(AND('Mapa final'!$H$70="Media",'Mapa final'!$L$70="Mayor"),CONCATENATE("R",'Mapa final'!$A$70),"")</f>
        <v/>
      </c>
      <c r="AE28" s="283"/>
      <c r="AF28" s="283" t="str">
        <f>IF(AND('Mapa final'!$H$76="Media",'Mapa final'!$L$76="Mayor"),CONCATENATE("R",'Mapa final'!$A$76),"")</f>
        <v/>
      </c>
      <c r="AG28" s="284"/>
      <c r="AH28" s="294" t="str">
        <f ca="1">IF(AND('Mapa final'!$H$64="Media",'Mapa final'!$L$64="Catastrófico"),CONCATENATE("R",'Mapa final'!$A$64),"")</f>
        <v/>
      </c>
      <c r="AI28" s="295"/>
      <c r="AJ28" s="295" t="str">
        <f>IF(AND('Mapa final'!$H$70="Media",'Mapa final'!$L$70="Catastrófico"),CONCATENATE("R",'Mapa final'!$A$70),"")</f>
        <v/>
      </c>
      <c r="AK28" s="295"/>
      <c r="AL28" s="295" t="str">
        <f>IF(AND('Mapa final'!$H$76="Media",'Mapa final'!$L$76="Catastrófico"),CONCATENATE("R",'Mapa final'!$A$76),"")</f>
        <v/>
      </c>
      <c r="AM28" s="296"/>
      <c r="AN28" s="83"/>
      <c r="AO28" s="259"/>
      <c r="AP28" s="260"/>
      <c r="AQ28" s="260"/>
      <c r="AR28" s="260"/>
      <c r="AS28" s="260"/>
      <c r="AT28" s="26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6"/>
      <c r="C29" s="236"/>
      <c r="D29" s="237"/>
      <c r="E29" s="280"/>
      <c r="F29" s="281"/>
      <c r="G29" s="281"/>
      <c r="H29" s="281"/>
      <c r="I29" s="282"/>
      <c r="J29" s="303"/>
      <c r="K29" s="304"/>
      <c r="L29" s="304"/>
      <c r="M29" s="304"/>
      <c r="N29" s="304"/>
      <c r="O29" s="305"/>
      <c r="P29" s="306"/>
      <c r="Q29" s="307"/>
      <c r="R29" s="307"/>
      <c r="S29" s="307"/>
      <c r="T29" s="307"/>
      <c r="U29" s="308"/>
      <c r="V29" s="306"/>
      <c r="W29" s="307"/>
      <c r="X29" s="307"/>
      <c r="Y29" s="307"/>
      <c r="Z29" s="307"/>
      <c r="AA29" s="308"/>
      <c r="AB29" s="291"/>
      <c r="AC29" s="292"/>
      <c r="AD29" s="292"/>
      <c r="AE29" s="292"/>
      <c r="AF29" s="292"/>
      <c r="AG29" s="293"/>
      <c r="AH29" s="297"/>
      <c r="AI29" s="298"/>
      <c r="AJ29" s="298"/>
      <c r="AK29" s="298"/>
      <c r="AL29" s="298"/>
      <c r="AM29" s="299"/>
      <c r="AN29" s="83"/>
      <c r="AO29" s="262"/>
      <c r="AP29" s="263"/>
      <c r="AQ29" s="263"/>
      <c r="AR29" s="263"/>
      <c r="AS29" s="263"/>
      <c r="AT29" s="26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6"/>
      <c r="C30" s="236"/>
      <c r="D30" s="237"/>
      <c r="E30" s="274" t="s">
        <v>114</v>
      </c>
      <c r="F30" s="275"/>
      <c r="G30" s="275"/>
      <c r="H30" s="275"/>
      <c r="I30" s="275"/>
      <c r="J30" s="318" t="str">
        <f ca="1">IF(AND('Mapa final'!$H$10="Baja",'Mapa final'!$L$10="Leve"),CONCATENATE("R",'Mapa final'!$A$10),"")</f>
        <v/>
      </c>
      <c r="K30" s="319"/>
      <c r="L30" s="319" t="str">
        <f ca="1">IF(AND('Mapa final'!$H$16="Baja",'Mapa final'!$L$16="Leve"),CONCATENATE("R",'Mapa final'!$A$16),"")</f>
        <v/>
      </c>
      <c r="M30" s="319"/>
      <c r="N30" s="319" t="str">
        <f ca="1">IF(AND('Mapa final'!$H$22="Baja",'Mapa final'!$L$22="Leve"),CONCATENATE("R",'Mapa final'!$A$22),"")</f>
        <v/>
      </c>
      <c r="O30" s="320"/>
      <c r="P30" s="310" t="str">
        <f ca="1">IF(AND('Mapa final'!$H$10="Baja",'Mapa final'!$L$10="Menor"),CONCATENATE("R",'Mapa final'!$A$10),"")</f>
        <v/>
      </c>
      <c r="Q30" s="310"/>
      <c r="R30" s="310" t="str">
        <f ca="1">IF(AND('Mapa final'!$H$16="Baja",'Mapa final'!$L$16="Menor"),CONCATENATE("R",'Mapa final'!$A$16),"")</f>
        <v/>
      </c>
      <c r="S30" s="310"/>
      <c r="T30" s="310" t="str">
        <f ca="1">IF(AND('Mapa final'!$H$22="Baja",'Mapa final'!$L$22="Menor"),CONCATENATE("R",'Mapa final'!$A$22),"")</f>
        <v/>
      </c>
      <c r="U30" s="311"/>
      <c r="V30" s="309" t="str">
        <f ca="1">IF(AND('Mapa final'!$H$10="Baja",'Mapa final'!$L$10="Moderado"),CONCATENATE("R",'Mapa final'!$A$10),"")</f>
        <v/>
      </c>
      <c r="W30" s="310"/>
      <c r="X30" s="310" t="str">
        <f ca="1">IF(AND('Mapa final'!$H$16="Baja",'Mapa final'!$L$16="Moderado"),CONCATENATE("R",'Mapa final'!$A$16),"")</f>
        <v/>
      </c>
      <c r="Y30" s="310"/>
      <c r="Z30" s="310" t="str">
        <f ca="1">IF(AND('Mapa final'!$H$22="Baja",'Mapa final'!$L$22="Moderado"),CONCATENATE("R",'Mapa final'!$A$22),"")</f>
        <v/>
      </c>
      <c r="AA30" s="311"/>
      <c r="AB30" s="285" t="str">
        <f ca="1">IF(AND('Mapa final'!$H$10="Baja",'Mapa final'!$L$10="Mayor"),CONCATENATE("R",'Mapa final'!$A$10),"")</f>
        <v/>
      </c>
      <c r="AC30" s="286"/>
      <c r="AD30" s="286" t="str">
        <f ca="1">IF(AND('Mapa final'!$H$16="Baja",'Mapa final'!$L$16="Mayor"),CONCATENATE("R",'Mapa final'!$A$16),"")</f>
        <v/>
      </c>
      <c r="AE30" s="286"/>
      <c r="AF30" s="286" t="str">
        <f ca="1">IF(AND('Mapa final'!$H$22="Baja",'Mapa final'!$L$22="Mayor"),CONCATENATE("R",'Mapa final'!$A$22),"")</f>
        <v/>
      </c>
      <c r="AG30" s="288"/>
      <c r="AH30" s="300" t="str">
        <f ca="1">IF(AND('Mapa final'!$H$10="Baja",'Mapa final'!$L$10="Catastrófico"),CONCATENATE("R",'Mapa final'!$A$10),"")</f>
        <v/>
      </c>
      <c r="AI30" s="301"/>
      <c r="AJ30" s="301" t="str">
        <f ca="1">IF(AND('Mapa final'!$H$16="Baja",'Mapa final'!$L$16="Catastrófico"),CONCATENATE("R",'Mapa final'!$A$16),"")</f>
        <v/>
      </c>
      <c r="AK30" s="301"/>
      <c r="AL30" s="301" t="str">
        <f ca="1">IF(AND('Mapa final'!$H$22="Baja",'Mapa final'!$L$22="Catastrófico"),CONCATENATE("R",'Mapa final'!$A$22),"")</f>
        <v/>
      </c>
      <c r="AM30" s="302"/>
      <c r="AN30" s="83"/>
      <c r="AO30" s="265" t="s">
        <v>82</v>
      </c>
      <c r="AP30" s="266"/>
      <c r="AQ30" s="266"/>
      <c r="AR30" s="266"/>
      <c r="AS30" s="266"/>
      <c r="AT30" s="2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6"/>
      <c r="C31" s="236"/>
      <c r="D31" s="237"/>
      <c r="E31" s="277"/>
      <c r="F31" s="278"/>
      <c r="G31" s="278"/>
      <c r="H31" s="278"/>
      <c r="I31" s="278"/>
      <c r="J31" s="314"/>
      <c r="K31" s="312"/>
      <c r="L31" s="312"/>
      <c r="M31" s="312"/>
      <c r="N31" s="312"/>
      <c r="O31" s="313"/>
      <c r="P31" s="304"/>
      <c r="Q31" s="304"/>
      <c r="R31" s="304"/>
      <c r="S31" s="304"/>
      <c r="T31" s="304"/>
      <c r="U31" s="305"/>
      <c r="V31" s="303"/>
      <c r="W31" s="304"/>
      <c r="X31" s="304"/>
      <c r="Y31" s="304"/>
      <c r="Z31" s="304"/>
      <c r="AA31" s="305"/>
      <c r="AB31" s="287"/>
      <c r="AC31" s="283"/>
      <c r="AD31" s="283"/>
      <c r="AE31" s="283"/>
      <c r="AF31" s="283"/>
      <c r="AG31" s="284"/>
      <c r="AH31" s="294"/>
      <c r="AI31" s="295"/>
      <c r="AJ31" s="295"/>
      <c r="AK31" s="295"/>
      <c r="AL31" s="295"/>
      <c r="AM31" s="296"/>
      <c r="AN31" s="83"/>
      <c r="AO31" s="268"/>
      <c r="AP31" s="269"/>
      <c r="AQ31" s="269"/>
      <c r="AR31" s="269"/>
      <c r="AS31" s="269"/>
      <c r="AT31" s="2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6"/>
      <c r="C32" s="236"/>
      <c r="D32" s="237"/>
      <c r="E32" s="277"/>
      <c r="F32" s="278"/>
      <c r="G32" s="278"/>
      <c r="H32" s="278"/>
      <c r="I32" s="278"/>
      <c r="J32" s="314" t="str">
        <f ca="1">IF(AND('Mapa final'!$H$28="Baja",'Mapa final'!$L$28="Leve"),CONCATENATE("R",'Mapa final'!$A$28),"")</f>
        <v/>
      </c>
      <c r="K32" s="312"/>
      <c r="L32" s="312" t="str">
        <f ca="1">IF(AND('Mapa final'!$H$34="Baja",'Mapa final'!$L$34="Leve"),CONCATENATE("R",'Mapa final'!$A$34),"")</f>
        <v/>
      </c>
      <c r="M32" s="312"/>
      <c r="N32" s="312" t="str">
        <f ca="1">IF(AND('Mapa final'!$H$40="Baja",'Mapa final'!$L$40="Leve"),CONCATENATE("R",'Mapa final'!$A$40),"")</f>
        <v/>
      </c>
      <c r="O32" s="313"/>
      <c r="P32" s="304" t="str">
        <f ca="1">IF(AND('Mapa final'!$H$28="Baja",'Mapa final'!$L$28="Menor"),CONCATENATE("R",'Mapa final'!$A$28),"")</f>
        <v/>
      </c>
      <c r="Q32" s="304"/>
      <c r="R32" s="304" t="str">
        <f ca="1">IF(AND('Mapa final'!$H$34="Baja",'Mapa final'!$L$34="Menor"),CONCATENATE("R",'Mapa final'!$A$34),"")</f>
        <v/>
      </c>
      <c r="S32" s="304"/>
      <c r="T32" s="304" t="str">
        <f ca="1">IF(AND('Mapa final'!$H$40="Baja",'Mapa final'!$L$40="Menor"),CONCATENATE("R",'Mapa final'!$A$40),"")</f>
        <v/>
      </c>
      <c r="U32" s="305"/>
      <c r="V32" s="303" t="str">
        <f ca="1">IF(AND('Mapa final'!$H$28="Baja",'Mapa final'!$L$28="Moderado"),CONCATENATE("R",'Mapa final'!$A$28),"")</f>
        <v/>
      </c>
      <c r="W32" s="304"/>
      <c r="X32" s="304" t="str">
        <f ca="1">IF(AND('Mapa final'!$H$34="Baja",'Mapa final'!$L$34="Moderado"),CONCATENATE("R",'Mapa final'!$A$34),"")</f>
        <v/>
      </c>
      <c r="Y32" s="304"/>
      <c r="Z32" s="304" t="str">
        <f ca="1">IF(AND('Mapa final'!$H$40="Baja",'Mapa final'!$L$40="Moderado"),CONCATENATE("R",'Mapa final'!$A$40),"")</f>
        <v/>
      </c>
      <c r="AA32" s="305"/>
      <c r="AB32" s="287" t="str">
        <f ca="1">IF(AND('Mapa final'!$H$28="Baja",'Mapa final'!$L$28="Mayor"),CONCATENATE("R",'Mapa final'!$A$28),"")</f>
        <v/>
      </c>
      <c r="AC32" s="283"/>
      <c r="AD32" s="283" t="str">
        <f ca="1">IF(AND('Mapa final'!$H$34="Baja",'Mapa final'!$L$34="Mayor"),CONCATENATE("R",'Mapa final'!$A$34),"")</f>
        <v/>
      </c>
      <c r="AE32" s="283"/>
      <c r="AF32" s="283" t="str">
        <f ca="1">IF(AND('Mapa final'!$H$40="Baja",'Mapa final'!$L$40="Mayor"),CONCATENATE("R",'Mapa final'!$A$40),"")</f>
        <v/>
      </c>
      <c r="AG32" s="284"/>
      <c r="AH32" s="294" t="str">
        <f ca="1">IF(AND('Mapa final'!$H$28="Baja",'Mapa final'!$L$28="Catastrófico"),CONCATENATE("R",'Mapa final'!$A$28),"")</f>
        <v/>
      </c>
      <c r="AI32" s="295"/>
      <c r="AJ32" s="295" t="str">
        <f ca="1">IF(AND('Mapa final'!$H$34="Baja",'Mapa final'!$L$34="Catastrófico"),CONCATENATE("R",'Mapa final'!$A$34),"")</f>
        <v/>
      </c>
      <c r="AK32" s="295"/>
      <c r="AL32" s="295" t="str">
        <f ca="1">IF(AND('Mapa final'!$H$40="Baja",'Mapa final'!$L$40="Catastrófico"),CONCATENATE("R",'Mapa final'!$A$40),"")</f>
        <v/>
      </c>
      <c r="AM32" s="296"/>
      <c r="AN32" s="83"/>
      <c r="AO32" s="268"/>
      <c r="AP32" s="269"/>
      <c r="AQ32" s="269"/>
      <c r="AR32" s="269"/>
      <c r="AS32" s="269"/>
      <c r="AT32" s="2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6"/>
      <c r="C33" s="236"/>
      <c r="D33" s="237"/>
      <c r="E33" s="277"/>
      <c r="F33" s="278"/>
      <c r="G33" s="278"/>
      <c r="H33" s="278"/>
      <c r="I33" s="278"/>
      <c r="J33" s="314"/>
      <c r="K33" s="312"/>
      <c r="L33" s="312"/>
      <c r="M33" s="312"/>
      <c r="N33" s="312"/>
      <c r="O33" s="313"/>
      <c r="P33" s="304"/>
      <c r="Q33" s="304"/>
      <c r="R33" s="304"/>
      <c r="S33" s="304"/>
      <c r="T33" s="304"/>
      <c r="U33" s="305"/>
      <c r="V33" s="303"/>
      <c r="W33" s="304"/>
      <c r="X33" s="304"/>
      <c r="Y33" s="304"/>
      <c r="Z33" s="304"/>
      <c r="AA33" s="305"/>
      <c r="AB33" s="287"/>
      <c r="AC33" s="283"/>
      <c r="AD33" s="283"/>
      <c r="AE33" s="283"/>
      <c r="AF33" s="283"/>
      <c r="AG33" s="284"/>
      <c r="AH33" s="294"/>
      <c r="AI33" s="295"/>
      <c r="AJ33" s="295"/>
      <c r="AK33" s="295"/>
      <c r="AL33" s="295"/>
      <c r="AM33" s="296"/>
      <c r="AN33" s="83"/>
      <c r="AO33" s="268"/>
      <c r="AP33" s="269"/>
      <c r="AQ33" s="269"/>
      <c r="AR33" s="269"/>
      <c r="AS33" s="269"/>
      <c r="AT33" s="2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6"/>
      <c r="C34" s="236"/>
      <c r="D34" s="237"/>
      <c r="E34" s="277"/>
      <c r="F34" s="278"/>
      <c r="G34" s="278"/>
      <c r="H34" s="278"/>
      <c r="I34" s="278"/>
      <c r="J34" s="314" t="str">
        <f ca="1">IF(AND('Mapa final'!$H$46="Baja",'Mapa final'!$L$46="Leve"),CONCATENATE("R",'Mapa final'!$A$46),"")</f>
        <v/>
      </c>
      <c r="K34" s="312"/>
      <c r="L34" s="312" t="str">
        <f ca="1">IF(AND('Mapa final'!$H$52="Baja",'Mapa final'!$L$52="Leve"),CONCATENATE("R",'Mapa final'!$A$52),"")</f>
        <v/>
      </c>
      <c r="M34" s="312"/>
      <c r="N34" s="312" t="str">
        <f ca="1">IF(AND('Mapa final'!$H$58="Baja",'Mapa final'!$L$58="Leve"),CONCATENATE("R",'Mapa final'!$A$58),"")</f>
        <v/>
      </c>
      <c r="O34" s="313"/>
      <c r="P34" s="304" t="str">
        <f ca="1">IF(AND('Mapa final'!$H$46="Baja",'Mapa final'!$L$46="Menor"),CONCATENATE("R",'Mapa final'!$A$46),"")</f>
        <v/>
      </c>
      <c r="Q34" s="304"/>
      <c r="R34" s="304" t="str">
        <f ca="1">IF(AND('Mapa final'!$H$52="Baja",'Mapa final'!$L$52="Menor"),CONCATENATE("R",'Mapa final'!$A$52),"")</f>
        <v/>
      </c>
      <c r="S34" s="304"/>
      <c r="T34" s="304" t="str">
        <f ca="1">IF(AND('Mapa final'!$H$58="Baja",'Mapa final'!$L$58="Menor"),CONCATENATE("R",'Mapa final'!$A$58),"")</f>
        <v/>
      </c>
      <c r="U34" s="305"/>
      <c r="V34" s="303" t="str">
        <f ca="1">IF(AND('Mapa final'!$H$46="Baja",'Mapa final'!$L$46="Moderado"),CONCATENATE("R",'Mapa final'!$A$46),"")</f>
        <v/>
      </c>
      <c r="W34" s="304"/>
      <c r="X34" s="304" t="str">
        <f ca="1">IF(AND('Mapa final'!$H$52="Baja",'Mapa final'!$L$52="Moderado"),CONCATENATE("R",'Mapa final'!$A$52),"")</f>
        <v/>
      </c>
      <c r="Y34" s="304"/>
      <c r="Z34" s="304" t="str">
        <f ca="1">IF(AND('Mapa final'!$H$58="Baja",'Mapa final'!$L$58="Moderado"),CONCATENATE("R",'Mapa final'!$A$58),"")</f>
        <v/>
      </c>
      <c r="AA34" s="305"/>
      <c r="AB34" s="287" t="str">
        <f ca="1">IF(AND('Mapa final'!$H$46="Baja",'Mapa final'!$L$46="Mayor"),CONCATENATE("R",'Mapa final'!$A$46),"")</f>
        <v/>
      </c>
      <c r="AC34" s="283"/>
      <c r="AD34" s="283" t="str">
        <f ca="1">IF(AND('Mapa final'!$H$52="Baja",'Mapa final'!$L$52="Mayor"),CONCATENATE("R",'Mapa final'!$A$52),"")</f>
        <v/>
      </c>
      <c r="AE34" s="283"/>
      <c r="AF34" s="283" t="str">
        <f ca="1">IF(AND('Mapa final'!$H$58="Baja",'Mapa final'!$L$58="Mayor"),CONCATENATE("R",'Mapa final'!$A$58),"")</f>
        <v/>
      </c>
      <c r="AG34" s="284"/>
      <c r="AH34" s="294" t="str">
        <f ca="1">IF(AND('Mapa final'!$H$46="Baja",'Mapa final'!$L$46="Catastrófico"),CONCATENATE("R",'Mapa final'!$A$46),"")</f>
        <v/>
      </c>
      <c r="AI34" s="295"/>
      <c r="AJ34" s="295" t="str">
        <f ca="1">IF(AND('Mapa final'!$H$52="Baja",'Mapa final'!$L$52="Catastrófico"),CONCATENATE("R",'Mapa final'!$A$52),"")</f>
        <v/>
      </c>
      <c r="AK34" s="295"/>
      <c r="AL34" s="295" t="str">
        <f ca="1">IF(AND('Mapa final'!$H$58="Baja",'Mapa final'!$L$58="Catastrófico"),CONCATENATE("R",'Mapa final'!$A$58),"")</f>
        <v/>
      </c>
      <c r="AM34" s="296"/>
      <c r="AN34" s="83"/>
      <c r="AO34" s="268"/>
      <c r="AP34" s="269"/>
      <c r="AQ34" s="269"/>
      <c r="AR34" s="269"/>
      <c r="AS34" s="269"/>
      <c r="AT34" s="2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6"/>
      <c r="C35" s="236"/>
      <c r="D35" s="237"/>
      <c r="E35" s="277"/>
      <c r="F35" s="278"/>
      <c r="G35" s="278"/>
      <c r="H35" s="278"/>
      <c r="I35" s="278"/>
      <c r="J35" s="314"/>
      <c r="K35" s="312"/>
      <c r="L35" s="312"/>
      <c r="M35" s="312"/>
      <c r="N35" s="312"/>
      <c r="O35" s="313"/>
      <c r="P35" s="304"/>
      <c r="Q35" s="304"/>
      <c r="R35" s="304"/>
      <c r="S35" s="304"/>
      <c r="T35" s="304"/>
      <c r="U35" s="305"/>
      <c r="V35" s="303"/>
      <c r="W35" s="304"/>
      <c r="X35" s="304"/>
      <c r="Y35" s="304"/>
      <c r="Z35" s="304"/>
      <c r="AA35" s="305"/>
      <c r="AB35" s="287"/>
      <c r="AC35" s="283"/>
      <c r="AD35" s="283"/>
      <c r="AE35" s="283"/>
      <c r="AF35" s="283"/>
      <c r="AG35" s="284"/>
      <c r="AH35" s="294"/>
      <c r="AI35" s="295"/>
      <c r="AJ35" s="295"/>
      <c r="AK35" s="295"/>
      <c r="AL35" s="295"/>
      <c r="AM35" s="296"/>
      <c r="AN35" s="83"/>
      <c r="AO35" s="268"/>
      <c r="AP35" s="269"/>
      <c r="AQ35" s="269"/>
      <c r="AR35" s="269"/>
      <c r="AS35" s="269"/>
      <c r="AT35" s="2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6"/>
      <c r="C36" s="236"/>
      <c r="D36" s="237"/>
      <c r="E36" s="277"/>
      <c r="F36" s="278"/>
      <c r="G36" s="278"/>
      <c r="H36" s="278"/>
      <c r="I36" s="278"/>
      <c r="J36" s="314" t="str">
        <f ca="1">IF(AND('Mapa final'!$H$64="Baja",'Mapa final'!$L$64="Leve"),CONCATENATE("R",'Mapa final'!$A$64),"")</f>
        <v/>
      </c>
      <c r="K36" s="312"/>
      <c r="L36" s="312" t="str">
        <f>IF(AND('Mapa final'!$H$70="Baja",'Mapa final'!$L$70="Leve"),CONCATENATE("R",'Mapa final'!$A$70),"")</f>
        <v/>
      </c>
      <c r="M36" s="312"/>
      <c r="N36" s="312" t="str">
        <f>IF(AND('Mapa final'!$H$76="Baja",'Mapa final'!$L$76="Leve"),CONCATENATE("R",'Mapa final'!$A$76),"")</f>
        <v/>
      </c>
      <c r="O36" s="313"/>
      <c r="P36" s="304" t="str">
        <f ca="1">IF(AND('Mapa final'!$H$64="Baja",'Mapa final'!$L$64="Menor"),CONCATENATE("R",'Mapa final'!$A$64),"")</f>
        <v/>
      </c>
      <c r="Q36" s="304"/>
      <c r="R36" s="304" t="str">
        <f>IF(AND('Mapa final'!$H$70="Baja",'Mapa final'!$L$70="Menor"),CONCATENATE("R",'Mapa final'!$A$70),"")</f>
        <v/>
      </c>
      <c r="S36" s="304"/>
      <c r="T36" s="304" t="str">
        <f>IF(AND('Mapa final'!$H$76="Baja",'Mapa final'!$L$76="Menor"),CONCATENATE("R",'Mapa final'!$A$76),"")</f>
        <v/>
      </c>
      <c r="U36" s="305"/>
      <c r="V36" s="303" t="str">
        <f ca="1">IF(AND('Mapa final'!$H$64="Baja",'Mapa final'!$L$64="Moderado"),CONCATENATE("R",'Mapa final'!$A$64),"")</f>
        <v/>
      </c>
      <c r="W36" s="304"/>
      <c r="X36" s="304" t="str">
        <f>IF(AND('Mapa final'!$H$70="Baja",'Mapa final'!$L$70="Moderado"),CONCATENATE("R",'Mapa final'!$A$70),"")</f>
        <v/>
      </c>
      <c r="Y36" s="304"/>
      <c r="Z36" s="304" t="str">
        <f>IF(AND('Mapa final'!$H$76="Baja",'Mapa final'!$L$76="Moderado"),CONCATENATE("R",'Mapa final'!$A$76),"")</f>
        <v/>
      </c>
      <c r="AA36" s="305"/>
      <c r="AB36" s="287" t="str">
        <f ca="1">IF(AND('Mapa final'!$H$64="Baja",'Mapa final'!$L$64="Mayor"),CONCATENATE("R",'Mapa final'!$A$64),"")</f>
        <v/>
      </c>
      <c r="AC36" s="283"/>
      <c r="AD36" s="283" t="str">
        <f>IF(AND('Mapa final'!$H$70="Baja",'Mapa final'!$L$70="Mayor"),CONCATENATE("R",'Mapa final'!$A$70),"")</f>
        <v/>
      </c>
      <c r="AE36" s="283"/>
      <c r="AF36" s="283" t="str">
        <f>IF(AND('Mapa final'!$H$76="Baja",'Mapa final'!$L$76="Mayor"),CONCATENATE("R",'Mapa final'!$A$76),"")</f>
        <v/>
      </c>
      <c r="AG36" s="284"/>
      <c r="AH36" s="294" t="str">
        <f ca="1">IF(AND('Mapa final'!$H$64="Baja",'Mapa final'!$L$64="Catastrófico"),CONCATENATE("R",'Mapa final'!$A$64),"")</f>
        <v/>
      </c>
      <c r="AI36" s="295"/>
      <c r="AJ36" s="295" t="str">
        <f>IF(AND('Mapa final'!$H$70="Baja",'Mapa final'!$L$70="Catastrófico"),CONCATENATE("R",'Mapa final'!$A$70),"")</f>
        <v/>
      </c>
      <c r="AK36" s="295"/>
      <c r="AL36" s="295" t="str">
        <f>IF(AND('Mapa final'!$H$76="Baja",'Mapa final'!$L$76="Catastrófico"),CONCATENATE("R",'Mapa final'!$A$76),"")</f>
        <v/>
      </c>
      <c r="AM36" s="296"/>
      <c r="AN36" s="83"/>
      <c r="AO36" s="268"/>
      <c r="AP36" s="269"/>
      <c r="AQ36" s="269"/>
      <c r="AR36" s="269"/>
      <c r="AS36" s="269"/>
      <c r="AT36" s="27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6"/>
      <c r="C37" s="236"/>
      <c r="D37" s="237"/>
      <c r="E37" s="280"/>
      <c r="F37" s="281"/>
      <c r="G37" s="281"/>
      <c r="H37" s="281"/>
      <c r="I37" s="281"/>
      <c r="J37" s="315"/>
      <c r="K37" s="316"/>
      <c r="L37" s="316"/>
      <c r="M37" s="316"/>
      <c r="N37" s="316"/>
      <c r="O37" s="317"/>
      <c r="P37" s="307"/>
      <c r="Q37" s="307"/>
      <c r="R37" s="307"/>
      <c r="S37" s="307"/>
      <c r="T37" s="307"/>
      <c r="U37" s="308"/>
      <c r="V37" s="306"/>
      <c r="W37" s="307"/>
      <c r="X37" s="307"/>
      <c r="Y37" s="307"/>
      <c r="Z37" s="307"/>
      <c r="AA37" s="308"/>
      <c r="AB37" s="291"/>
      <c r="AC37" s="292"/>
      <c r="AD37" s="292"/>
      <c r="AE37" s="292"/>
      <c r="AF37" s="292"/>
      <c r="AG37" s="293"/>
      <c r="AH37" s="297"/>
      <c r="AI37" s="298"/>
      <c r="AJ37" s="298"/>
      <c r="AK37" s="298"/>
      <c r="AL37" s="298"/>
      <c r="AM37" s="299"/>
      <c r="AN37" s="83"/>
      <c r="AO37" s="271"/>
      <c r="AP37" s="272"/>
      <c r="AQ37" s="272"/>
      <c r="AR37" s="272"/>
      <c r="AS37" s="272"/>
      <c r="AT37" s="27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6"/>
      <c r="C38" s="236"/>
      <c r="D38" s="237"/>
      <c r="E38" s="274" t="s">
        <v>113</v>
      </c>
      <c r="F38" s="275"/>
      <c r="G38" s="275"/>
      <c r="H38" s="275"/>
      <c r="I38" s="276"/>
      <c r="J38" s="318" t="str">
        <f ca="1">IF(AND('Mapa final'!$H$10="Muy Baja",'Mapa final'!$L$10="Leve"),CONCATENATE("R",'Mapa final'!$A$10),"")</f>
        <v/>
      </c>
      <c r="K38" s="319"/>
      <c r="L38" s="319" t="str">
        <f ca="1">IF(AND('Mapa final'!$H$16="Muy Baja",'Mapa final'!$L$16="Leve"),CONCATENATE("R",'Mapa final'!$A$16),"")</f>
        <v/>
      </c>
      <c r="M38" s="319"/>
      <c r="N38" s="319" t="str">
        <f ca="1">IF(AND('Mapa final'!$H$22="Muy Baja",'Mapa final'!$L$22="Leve"),CONCATENATE("R",'Mapa final'!$A$22),"")</f>
        <v/>
      </c>
      <c r="O38" s="320"/>
      <c r="P38" s="318" t="str">
        <f ca="1">IF(AND('Mapa final'!$H$10="Muy Baja",'Mapa final'!$L$10="Menor"),CONCATENATE("R",'Mapa final'!$A$10),"")</f>
        <v/>
      </c>
      <c r="Q38" s="319"/>
      <c r="R38" s="319" t="str">
        <f ca="1">IF(AND('Mapa final'!$H$16="Muy Baja",'Mapa final'!$L$16="Menor"),CONCATENATE("R",'Mapa final'!$A$16),"")</f>
        <v/>
      </c>
      <c r="S38" s="319"/>
      <c r="T38" s="319" t="str">
        <f ca="1">IF(AND('Mapa final'!$H$22="Muy Baja",'Mapa final'!$L$22="Menor"),CONCATENATE("R",'Mapa final'!$A$22),"")</f>
        <v>R3</v>
      </c>
      <c r="U38" s="320"/>
      <c r="V38" s="309" t="str">
        <f ca="1">IF(AND('Mapa final'!$H$10="Muy Baja",'Mapa final'!$L$10="Moderado"),CONCATENATE("R",'Mapa final'!$A$10),"")</f>
        <v/>
      </c>
      <c r="W38" s="310"/>
      <c r="X38" s="310" t="str">
        <f ca="1">IF(AND('Mapa final'!$H$16="Muy Baja",'Mapa final'!$L$16="Moderado"),CONCATENATE("R",'Mapa final'!$A$16),"")</f>
        <v/>
      </c>
      <c r="Y38" s="310"/>
      <c r="Z38" s="310" t="str">
        <f ca="1">IF(AND('Mapa final'!$H$22="Muy Baja",'Mapa final'!$L$22="Moderado"),CONCATENATE("R",'Mapa final'!$A$22),"")</f>
        <v/>
      </c>
      <c r="AA38" s="311"/>
      <c r="AB38" s="285" t="str">
        <f ca="1">IF(AND('Mapa final'!$H$10="Muy Baja",'Mapa final'!$L$10="Mayor"),CONCATENATE("R",'Mapa final'!$A$10),"")</f>
        <v/>
      </c>
      <c r="AC38" s="286"/>
      <c r="AD38" s="286" t="str">
        <f ca="1">IF(AND('Mapa final'!$H$16="Muy Baja",'Mapa final'!$L$16="Mayor"),CONCATENATE("R",'Mapa final'!$A$16),"")</f>
        <v/>
      </c>
      <c r="AE38" s="286"/>
      <c r="AF38" s="286" t="str">
        <f ca="1">IF(AND('Mapa final'!$H$22="Muy Baja",'Mapa final'!$L$22="Mayor"),CONCATENATE("R",'Mapa final'!$A$22),"")</f>
        <v/>
      </c>
      <c r="AG38" s="288"/>
      <c r="AH38" s="300" t="str">
        <f ca="1">IF(AND('Mapa final'!$H$10="Muy Baja",'Mapa final'!$L$10="Catastrófico"),CONCATENATE("R",'Mapa final'!$A$10),"")</f>
        <v/>
      </c>
      <c r="AI38" s="301"/>
      <c r="AJ38" s="301" t="str">
        <f ca="1">IF(AND('Mapa final'!$H$16="Muy Baja",'Mapa final'!$L$16="Catastrófico"),CONCATENATE("R",'Mapa final'!$A$16),"")</f>
        <v/>
      </c>
      <c r="AK38" s="301"/>
      <c r="AL38" s="301" t="str">
        <f ca="1">IF(AND('Mapa final'!$H$22="Muy Baja",'Mapa final'!$L$22="Catastrófico"),CONCATENATE("R",'Mapa final'!$A$22),"")</f>
        <v/>
      </c>
      <c r="AM38" s="30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6"/>
      <c r="C39" s="236"/>
      <c r="D39" s="237"/>
      <c r="E39" s="277"/>
      <c r="F39" s="278"/>
      <c r="G39" s="278"/>
      <c r="H39" s="278"/>
      <c r="I39" s="279"/>
      <c r="J39" s="314"/>
      <c r="K39" s="312"/>
      <c r="L39" s="312"/>
      <c r="M39" s="312"/>
      <c r="N39" s="312"/>
      <c r="O39" s="313"/>
      <c r="P39" s="314"/>
      <c r="Q39" s="312"/>
      <c r="R39" s="312"/>
      <c r="S39" s="312"/>
      <c r="T39" s="312"/>
      <c r="U39" s="313"/>
      <c r="V39" s="303"/>
      <c r="W39" s="304"/>
      <c r="X39" s="304"/>
      <c r="Y39" s="304"/>
      <c r="Z39" s="304"/>
      <c r="AA39" s="305"/>
      <c r="AB39" s="287"/>
      <c r="AC39" s="283"/>
      <c r="AD39" s="283"/>
      <c r="AE39" s="283"/>
      <c r="AF39" s="283"/>
      <c r="AG39" s="284"/>
      <c r="AH39" s="294"/>
      <c r="AI39" s="295"/>
      <c r="AJ39" s="295"/>
      <c r="AK39" s="295"/>
      <c r="AL39" s="295"/>
      <c r="AM39" s="29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6"/>
      <c r="C40" s="236"/>
      <c r="D40" s="237"/>
      <c r="E40" s="277"/>
      <c r="F40" s="278"/>
      <c r="G40" s="278"/>
      <c r="H40" s="278"/>
      <c r="I40" s="279"/>
      <c r="J40" s="314" t="str">
        <f ca="1">IF(AND('Mapa final'!$H$28="Muy Baja",'Mapa final'!$L$28="Leve"),CONCATENATE("R",'Mapa final'!$A$28),"")</f>
        <v/>
      </c>
      <c r="K40" s="312"/>
      <c r="L40" s="312" t="str">
        <f ca="1">IF(AND('Mapa final'!$H$34="Muy Baja",'Mapa final'!$L$34="Leve"),CONCATENATE("R",'Mapa final'!$A$34),"")</f>
        <v/>
      </c>
      <c r="M40" s="312"/>
      <c r="N40" s="312" t="str">
        <f ca="1">IF(AND('Mapa final'!$H$40="Muy Baja",'Mapa final'!$L$40="Leve"),CONCATENATE("R",'Mapa final'!$A$40),"")</f>
        <v/>
      </c>
      <c r="O40" s="313"/>
      <c r="P40" s="314" t="str">
        <f ca="1">IF(AND('Mapa final'!$H$28="Muy Baja",'Mapa final'!$L$28="Menor"),CONCATENATE("R",'Mapa final'!$A$28),"")</f>
        <v/>
      </c>
      <c r="Q40" s="312"/>
      <c r="R40" s="312" t="str">
        <f ca="1">IF(AND('Mapa final'!$H$34="Muy Baja",'Mapa final'!$L$34="Menor"),CONCATENATE("R",'Mapa final'!$A$34),"")</f>
        <v/>
      </c>
      <c r="S40" s="312"/>
      <c r="T40" s="312" t="str">
        <f ca="1">IF(AND('Mapa final'!$H$40="Muy Baja",'Mapa final'!$L$40="Menor"),CONCATENATE("R",'Mapa final'!$A$40),"")</f>
        <v/>
      </c>
      <c r="U40" s="313"/>
      <c r="V40" s="303" t="str">
        <f ca="1">IF(AND('Mapa final'!$H$28="Muy Baja",'Mapa final'!$L$28="Moderado"),CONCATENATE("R",'Mapa final'!$A$28),"")</f>
        <v/>
      </c>
      <c r="W40" s="304"/>
      <c r="X40" s="304" t="str">
        <f ca="1">IF(AND('Mapa final'!$H$34="Muy Baja",'Mapa final'!$L$34="Moderado"),CONCATENATE("R",'Mapa final'!$A$34),"")</f>
        <v/>
      </c>
      <c r="Y40" s="304"/>
      <c r="Z40" s="304" t="str">
        <f ca="1">IF(AND('Mapa final'!$H$40="Muy Baja",'Mapa final'!$L$40="Moderado"),CONCATENATE("R",'Mapa final'!$A$40),"")</f>
        <v/>
      </c>
      <c r="AA40" s="305"/>
      <c r="AB40" s="287" t="str">
        <f ca="1">IF(AND('Mapa final'!$H$28="Muy Baja",'Mapa final'!$L$28="Mayor"),CONCATENATE("R",'Mapa final'!$A$28),"")</f>
        <v/>
      </c>
      <c r="AC40" s="283"/>
      <c r="AD40" s="283" t="str">
        <f ca="1">IF(AND('Mapa final'!$H$34="Muy Baja",'Mapa final'!$L$34="Mayor"),CONCATENATE("R",'Mapa final'!$A$34),"")</f>
        <v/>
      </c>
      <c r="AE40" s="283"/>
      <c r="AF40" s="283" t="str">
        <f ca="1">IF(AND('Mapa final'!$H$40="Muy Baja",'Mapa final'!$L$40="Mayor"),CONCATENATE("R",'Mapa final'!$A$40),"")</f>
        <v/>
      </c>
      <c r="AG40" s="284"/>
      <c r="AH40" s="294" t="str">
        <f ca="1">IF(AND('Mapa final'!$H$28="Muy Baja",'Mapa final'!$L$28="Catastrófico"),CONCATENATE("R",'Mapa final'!$A$28),"")</f>
        <v/>
      </c>
      <c r="AI40" s="295"/>
      <c r="AJ40" s="295" t="str">
        <f ca="1">IF(AND('Mapa final'!$H$34="Muy Baja",'Mapa final'!$L$34="Catastrófico"),CONCATENATE("R",'Mapa final'!$A$34),"")</f>
        <v/>
      </c>
      <c r="AK40" s="295"/>
      <c r="AL40" s="295" t="str">
        <f ca="1">IF(AND('Mapa final'!$H$40="Muy Baja",'Mapa final'!$L$40="Catastrófico"),CONCATENATE("R",'Mapa final'!$A$40),"")</f>
        <v/>
      </c>
      <c r="AM40" s="29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6"/>
      <c r="C41" s="236"/>
      <c r="D41" s="237"/>
      <c r="E41" s="277"/>
      <c r="F41" s="278"/>
      <c r="G41" s="278"/>
      <c r="H41" s="278"/>
      <c r="I41" s="279"/>
      <c r="J41" s="314"/>
      <c r="K41" s="312"/>
      <c r="L41" s="312"/>
      <c r="M41" s="312"/>
      <c r="N41" s="312"/>
      <c r="O41" s="313"/>
      <c r="P41" s="314"/>
      <c r="Q41" s="312"/>
      <c r="R41" s="312"/>
      <c r="S41" s="312"/>
      <c r="T41" s="312"/>
      <c r="U41" s="313"/>
      <c r="V41" s="303"/>
      <c r="W41" s="304"/>
      <c r="X41" s="304"/>
      <c r="Y41" s="304"/>
      <c r="Z41" s="304"/>
      <c r="AA41" s="305"/>
      <c r="AB41" s="287"/>
      <c r="AC41" s="283"/>
      <c r="AD41" s="283"/>
      <c r="AE41" s="283"/>
      <c r="AF41" s="283"/>
      <c r="AG41" s="284"/>
      <c r="AH41" s="294"/>
      <c r="AI41" s="295"/>
      <c r="AJ41" s="295"/>
      <c r="AK41" s="295"/>
      <c r="AL41" s="295"/>
      <c r="AM41" s="29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6"/>
      <c r="C42" s="236"/>
      <c r="D42" s="237"/>
      <c r="E42" s="277"/>
      <c r="F42" s="278"/>
      <c r="G42" s="278"/>
      <c r="H42" s="278"/>
      <c r="I42" s="279"/>
      <c r="J42" s="314" t="str">
        <f ca="1">IF(AND('Mapa final'!$H$46="Muy Baja",'Mapa final'!$L$46="Leve"),CONCATENATE("R",'Mapa final'!$A$46),"")</f>
        <v/>
      </c>
      <c r="K42" s="312"/>
      <c r="L42" s="312" t="str">
        <f ca="1">IF(AND('Mapa final'!$H$52="Muy Baja",'Mapa final'!$L$52="Leve"),CONCATENATE("R",'Mapa final'!$A$52),"")</f>
        <v/>
      </c>
      <c r="M42" s="312"/>
      <c r="N42" s="312" t="str">
        <f ca="1">IF(AND('Mapa final'!$H$58="Muy Baja",'Mapa final'!$L$58="Leve"),CONCATENATE("R",'Mapa final'!$A$58),"")</f>
        <v/>
      </c>
      <c r="O42" s="313"/>
      <c r="P42" s="314" t="str">
        <f ca="1">IF(AND('Mapa final'!$H$46="Muy Baja",'Mapa final'!$L$46="Menor"),CONCATENATE("R",'Mapa final'!$A$46),"")</f>
        <v/>
      </c>
      <c r="Q42" s="312"/>
      <c r="R42" s="312" t="str">
        <f ca="1">IF(AND('Mapa final'!$H$52="Muy Baja",'Mapa final'!$L$52="Menor"),CONCATENATE("R",'Mapa final'!$A$52),"")</f>
        <v/>
      </c>
      <c r="S42" s="312"/>
      <c r="T42" s="312" t="str">
        <f ca="1">IF(AND('Mapa final'!$H$58="Muy Baja",'Mapa final'!$L$58="Menor"),CONCATENATE("R",'Mapa final'!$A$58),"")</f>
        <v/>
      </c>
      <c r="U42" s="313"/>
      <c r="V42" s="303" t="str">
        <f ca="1">IF(AND('Mapa final'!$H$46="Muy Baja",'Mapa final'!$L$46="Moderado"),CONCATENATE("R",'Mapa final'!$A$46),"")</f>
        <v/>
      </c>
      <c r="W42" s="304"/>
      <c r="X42" s="304" t="str">
        <f ca="1">IF(AND('Mapa final'!$H$52="Muy Baja",'Mapa final'!$L$52="Moderado"),CONCATENATE("R",'Mapa final'!$A$52),"")</f>
        <v/>
      </c>
      <c r="Y42" s="304"/>
      <c r="Z42" s="304" t="str">
        <f ca="1">IF(AND('Mapa final'!$H$58="Muy Baja",'Mapa final'!$L$58="Moderado"),CONCATENATE("R",'Mapa final'!$A$58),"")</f>
        <v/>
      </c>
      <c r="AA42" s="305"/>
      <c r="AB42" s="287" t="str">
        <f ca="1">IF(AND('Mapa final'!$H$46="Muy Baja",'Mapa final'!$L$46="Mayor"),CONCATENATE("R",'Mapa final'!$A$46),"")</f>
        <v/>
      </c>
      <c r="AC42" s="283"/>
      <c r="AD42" s="283" t="str">
        <f ca="1">IF(AND('Mapa final'!$H$52="Muy Baja",'Mapa final'!$L$52="Mayor"),CONCATENATE("R",'Mapa final'!$A$52),"")</f>
        <v/>
      </c>
      <c r="AE42" s="283"/>
      <c r="AF42" s="283" t="str">
        <f ca="1">IF(AND('Mapa final'!$H$58="Muy Baja",'Mapa final'!$L$58="Mayor"),CONCATENATE("R",'Mapa final'!$A$58),"")</f>
        <v/>
      </c>
      <c r="AG42" s="284"/>
      <c r="AH42" s="294" t="str">
        <f ca="1">IF(AND('Mapa final'!$H$46="Muy Baja",'Mapa final'!$L$46="Catastrófico"),CONCATENATE("R",'Mapa final'!$A$46),"")</f>
        <v/>
      </c>
      <c r="AI42" s="295"/>
      <c r="AJ42" s="295" t="str">
        <f ca="1">IF(AND('Mapa final'!$H$52="Muy Baja",'Mapa final'!$L$52="Catastrófico"),CONCATENATE("R",'Mapa final'!$A$52),"")</f>
        <v/>
      </c>
      <c r="AK42" s="295"/>
      <c r="AL42" s="295" t="str">
        <f ca="1">IF(AND('Mapa final'!$H$58="Muy Baja",'Mapa final'!$L$58="Catastrófico"),CONCATENATE("R",'Mapa final'!$A$58),"")</f>
        <v/>
      </c>
      <c r="AM42" s="29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6"/>
      <c r="C43" s="236"/>
      <c r="D43" s="237"/>
      <c r="E43" s="277"/>
      <c r="F43" s="278"/>
      <c r="G43" s="278"/>
      <c r="H43" s="278"/>
      <c r="I43" s="279"/>
      <c r="J43" s="314"/>
      <c r="K43" s="312"/>
      <c r="L43" s="312"/>
      <c r="M43" s="312"/>
      <c r="N43" s="312"/>
      <c r="O43" s="313"/>
      <c r="P43" s="314"/>
      <c r="Q43" s="312"/>
      <c r="R43" s="312"/>
      <c r="S43" s="312"/>
      <c r="T43" s="312"/>
      <c r="U43" s="313"/>
      <c r="V43" s="303"/>
      <c r="W43" s="304"/>
      <c r="X43" s="304"/>
      <c r="Y43" s="304"/>
      <c r="Z43" s="304"/>
      <c r="AA43" s="305"/>
      <c r="AB43" s="287"/>
      <c r="AC43" s="283"/>
      <c r="AD43" s="283"/>
      <c r="AE43" s="283"/>
      <c r="AF43" s="283"/>
      <c r="AG43" s="284"/>
      <c r="AH43" s="294"/>
      <c r="AI43" s="295"/>
      <c r="AJ43" s="295"/>
      <c r="AK43" s="295"/>
      <c r="AL43" s="295"/>
      <c r="AM43" s="29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6"/>
      <c r="C44" s="236"/>
      <c r="D44" s="237"/>
      <c r="E44" s="277"/>
      <c r="F44" s="278"/>
      <c r="G44" s="278"/>
      <c r="H44" s="278"/>
      <c r="I44" s="279"/>
      <c r="J44" s="314" t="str">
        <f ca="1">IF(AND('Mapa final'!$H$64="Muy Baja",'Mapa final'!$L$64="Leve"),CONCATENATE("R",'Mapa final'!$A$64),"")</f>
        <v/>
      </c>
      <c r="K44" s="312"/>
      <c r="L44" s="312" t="str">
        <f>IF(AND('Mapa final'!$H$70="Muy Baja",'Mapa final'!$L$70="Leve"),CONCATENATE("R",'Mapa final'!$A$70),"")</f>
        <v/>
      </c>
      <c r="M44" s="312"/>
      <c r="N44" s="312" t="str">
        <f>IF(AND('Mapa final'!$H$76="Muy Baja",'Mapa final'!$L$76="Leve"),CONCATENATE("R",'Mapa final'!$A$76),"")</f>
        <v/>
      </c>
      <c r="O44" s="313"/>
      <c r="P44" s="314" t="str">
        <f ca="1">IF(AND('Mapa final'!$H$64="Muy Baja",'Mapa final'!$L$64="Menor"),CONCATENATE("R",'Mapa final'!$A$64),"")</f>
        <v/>
      </c>
      <c r="Q44" s="312"/>
      <c r="R44" s="312" t="str">
        <f>IF(AND('Mapa final'!$H$70="Muy Baja",'Mapa final'!$L$70="Menor"),CONCATENATE("R",'Mapa final'!$A$70),"")</f>
        <v/>
      </c>
      <c r="S44" s="312"/>
      <c r="T44" s="312" t="str">
        <f>IF(AND('Mapa final'!$H$76="Muy Baja",'Mapa final'!$L$76="Menor"),CONCATENATE("R",'Mapa final'!$A$76),"")</f>
        <v/>
      </c>
      <c r="U44" s="313"/>
      <c r="V44" s="303" t="str">
        <f ca="1">IF(AND('Mapa final'!$H$64="Muy Baja",'Mapa final'!$L$64="Moderado"),CONCATENATE("R",'Mapa final'!$A$64),"")</f>
        <v/>
      </c>
      <c r="W44" s="304"/>
      <c r="X44" s="304" t="str">
        <f>IF(AND('Mapa final'!$H$70="Muy Baja",'Mapa final'!$L$70="Moderado"),CONCATENATE("R",'Mapa final'!$A$70),"")</f>
        <v/>
      </c>
      <c r="Y44" s="304"/>
      <c r="Z44" s="304" t="str">
        <f>IF(AND('Mapa final'!$H$76="Muy Baja",'Mapa final'!$L$76="Moderado"),CONCATENATE("R",'Mapa final'!$A$76),"")</f>
        <v/>
      </c>
      <c r="AA44" s="305"/>
      <c r="AB44" s="287" t="str">
        <f ca="1">IF(AND('Mapa final'!$H$64="Muy Baja",'Mapa final'!$L$64="Mayor"),CONCATENATE("R",'Mapa final'!$A$64),"")</f>
        <v/>
      </c>
      <c r="AC44" s="283"/>
      <c r="AD44" s="283" t="str">
        <f>IF(AND('Mapa final'!$H$70="Muy Baja",'Mapa final'!$L$70="Mayor"),CONCATENATE("R",'Mapa final'!$A$70),"")</f>
        <v/>
      </c>
      <c r="AE44" s="283"/>
      <c r="AF44" s="283" t="str">
        <f>IF(AND('Mapa final'!$H$76="Muy Baja",'Mapa final'!$L$76="Mayor"),CONCATENATE("R",'Mapa final'!$A$76),"")</f>
        <v/>
      </c>
      <c r="AG44" s="284"/>
      <c r="AH44" s="294" t="str">
        <f ca="1">IF(AND('Mapa final'!$H$64="Muy Baja",'Mapa final'!$L$64="Catastrófico"),CONCATENATE("R",'Mapa final'!$A$64),"")</f>
        <v/>
      </c>
      <c r="AI44" s="295"/>
      <c r="AJ44" s="295" t="str">
        <f>IF(AND('Mapa final'!$H$70="Muy Baja",'Mapa final'!$L$70="Catastrófico"),CONCATENATE("R",'Mapa final'!$A$70),"")</f>
        <v/>
      </c>
      <c r="AK44" s="295"/>
      <c r="AL44" s="295" t="str">
        <f>IF(AND('Mapa final'!$H$76="Muy Baja",'Mapa final'!$L$76="Catastrófico"),CONCATENATE("R",'Mapa final'!$A$76),"")</f>
        <v/>
      </c>
      <c r="AM44" s="29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6"/>
      <c r="C45" s="236"/>
      <c r="D45" s="237"/>
      <c r="E45" s="280"/>
      <c r="F45" s="281"/>
      <c r="G45" s="281"/>
      <c r="H45" s="281"/>
      <c r="I45" s="282"/>
      <c r="J45" s="315"/>
      <c r="K45" s="316"/>
      <c r="L45" s="316"/>
      <c r="M45" s="316"/>
      <c r="N45" s="316"/>
      <c r="O45" s="317"/>
      <c r="P45" s="315"/>
      <c r="Q45" s="316"/>
      <c r="R45" s="316"/>
      <c r="S45" s="316"/>
      <c r="T45" s="316"/>
      <c r="U45" s="317"/>
      <c r="V45" s="306"/>
      <c r="W45" s="307"/>
      <c r="X45" s="307"/>
      <c r="Y45" s="307"/>
      <c r="Z45" s="307"/>
      <c r="AA45" s="308"/>
      <c r="AB45" s="291"/>
      <c r="AC45" s="292"/>
      <c r="AD45" s="292"/>
      <c r="AE45" s="292"/>
      <c r="AF45" s="292"/>
      <c r="AG45" s="293"/>
      <c r="AH45" s="297"/>
      <c r="AI45" s="298"/>
      <c r="AJ45" s="298"/>
      <c r="AK45" s="298"/>
      <c r="AL45" s="298"/>
      <c r="AM45" s="29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90"/>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7" t="s">
        <v>160</v>
      </c>
      <c r="C2" s="348"/>
      <c r="D2" s="348"/>
      <c r="E2" s="348"/>
      <c r="F2" s="348"/>
      <c r="G2" s="348"/>
      <c r="H2" s="348"/>
      <c r="I2" s="348"/>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8"/>
      <c r="C3" s="348"/>
      <c r="D3" s="348"/>
      <c r="E3" s="348"/>
      <c r="F3" s="348"/>
      <c r="G3" s="348"/>
      <c r="H3" s="348"/>
      <c r="I3" s="348"/>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8"/>
      <c r="C4" s="348"/>
      <c r="D4" s="348"/>
      <c r="E4" s="348"/>
      <c r="F4" s="348"/>
      <c r="G4" s="348"/>
      <c r="H4" s="348"/>
      <c r="I4" s="348"/>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6" t="s">
        <v>4</v>
      </c>
      <c r="C6" s="236"/>
      <c r="D6" s="237"/>
      <c r="E6" s="331" t="s">
        <v>116</v>
      </c>
      <c r="F6" s="332"/>
      <c r="G6" s="332"/>
      <c r="H6" s="332"/>
      <c r="I6" s="349"/>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8" t="s">
        <v>79</v>
      </c>
      <c r="AP6" s="339"/>
      <c r="AQ6" s="339"/>
      <c r="AR6" s="339"/>
      <c r="AS6" s="339"/>
      <c r="AT6" s="3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6"/>
      <c r="C7" s="236"/>
      <c r="D7" s="237"/>
      <c r="E7" s="335"/>
      <c r="F7" s="334"/>
      <c r="G7" s="334"/>
      <c r="H7" s="334"/>
      <c r="I7" s="350"/>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1"/>
      <c r="AP7" s="342"/>
      <c r="AQ7" s="342"/>
      <c r="AR7" s="342"/>
      <c r="AS7" s="342"/>
      <c r="AT7" s="3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6"/>
      <c r="C8" s="236"/>
      <c r="D8" s="237"/>
      <c r="E8" s="335"/>
      <c r="F8" s="334"/>
      <c r="G8" s="334"/>
      <c r="H8" s="334"/>
      <c r="I8" s="350"/>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1"/>
      <c r="AP8" s="342"/>
      <c r="AQ8" s="342"/>
      <c r="AR8" s="342"/>
      <c r="AS8" s="342"/>
      <c r="AT8" s="3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6"/>
      <c r="C9" s="236"/>
      <c r="D9" s="237"/>
      <c r="E9" s="335"/>
      <c r="F9" s="334"/>
      <c r="G9" s="334"/>
      <c r="H9" s="334"/>
      <c r="I9" s="350"/>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1"/>
      <c r="AP9" s="342"/>
      <c r="AQ9" s="342"/>
      <c r="AR9" s="342"/>
      <c r="AS9" s="342"/>
      <c r="AT9" s="3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6"/>
      <c r="C10" s="236"/>
      <c r="D10" s="237"/>
      <c r="E10" s="335"/>
      <c r="F10" s="334"/>
      <c r="G10" s="334"/>
      <c r="H10" s="334"/>
      <c r="I10" s="350"/>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1"/>
      <c r="AP10" s="342"/>
      <c r="AQ10" s="342"/>
      <c r="AR10" s="342"/>
      <c r="AS10" s="342"/>
      <c r="AT10" s="3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6"/>
      <c r="C11" s="236"/>
      <c r="D11" s="237"/>
      <c r="E11" s="335"/>
      <c r="F11" s="334"/>
      <c r="G11" s="334"/>
      <c r="H11" s="334"/>
      <c r="I11" s="350"/>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1"/>
      <c r="AP11" s="342"/>
      <c r="AQ11" s="342"/>
      <c r="AR11" s="342"/>
      <c r="AS11" s="342"/>
      <c r="AT11" s="3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6"/>
      <c r="C12" s="236"/>
      <c r="D12" s="237"/>
      <c r="E12" s="335"/>
      <c r="F12" s="334"/>
      <c r="G12" s="334"/>
      <c r="H12" s="334"/>
      <c r="I12" s="350"/>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1"/>
      <c r="AP12" s="342"/>
      <c r="AQ12" s="342"/>
      <c r="AR12" s="342"/>
      <c r="AS12" s="342"/>
      <c r="AT12" s="3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6"/>
      <c r="C13" s="236"/>
      <c r="D13" s="237"/>
      <c r="E13" s="335"/>
      <c r="F13" s="334"/>
      <c r="G13" s="334"/>
      <c r="H13" s="334"/>
      <c r="I13" s="350"/>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1"/>
      <c r="AP13" s="342"/>
      <c r="AQ13" s="342"/>
      <c r="AR13" s="342"/>
      <c r="AS13" s="342"/>
      <c r="AT13" s="34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6"/>
      <c r="C14" s="236"/>
      <c r="D14" s="237"/>
      <c r="E14" s="335"/>
      <c r="F14" s="334"/>
      <c r="G14" s="334"/>
      <c r="H14" s="334"/>
      <c r="I14" s="350"/>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1"/>
      <c r="AP14" s="342"/>
      <c r="AQ14" s="342"/>
      <c r="AR14" s="342"/>
      <c r="AS14" s="342"/>
      <c r="AT14" s="34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6"/>
      <c r="C15" s="236"/>
      <c r="D15" s="237"/>
      <c r="E15" s="336"/>
      <c r="F15" s="337"/>
      <c r="G15" s="337"/>
      <c r="H15" s="337"/>
      <c r="I15" s="35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4"/>
      <c r="AP15" s="345"/>
      <c r="AQ15" s="345"/>
      <c r="AR15" s="345"/>
      <c r="AS15" s="345"/>
      <c r="AT15" s="34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6"/>
      <c r="C16" s="236"/>
      <c r="D16" s="237"/>
      <c r="E16" s="331" t="s">
        <v>115</v>
      </c>
      <c r="F16" s="332"/>
      <c r="G16" s="332"/>
      <c r="H16" s="332"/>
      <c r="I16" s="332"/>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2" t="s">
        <v>80</v>
      </c>
      <c r="AP16" s="323"/>
      <c r="AQ16" s="323"/>
      <c r="AR16" s="323"/>
      <c r="AS16" s="323"/>
      <c r="AT16" s="32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6"/>
      <c r="C17" s="236"/>
      <c r="D17" s="237"/>
      <c r="E17" s="333"/>
      <c r="F17" s="334"/>
      <c r="G17" s="334"/>
      <c r="H17" s="334"/>
      <c r="I17" s="334"/>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5"/>
      <c r="AP17" s="326"/>
      <c r="AQ17" s="326"/>
      <c r="AR17" s="326"/>
      <c r="AS17" s="326"/>
      <c r="AT17" s="32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6"/>
      <c r="C18" s="236"/>
      <c r="D18" s="237"/>
      <c r="E18" s="335"/>
      <c r="F18" s="334"/>
      <c r="G18" s="334"/>
      <c r="H18" s="334"/>
      <c r="I18" s="334"/>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5"/>
      <c r="AP18" s="326"/>
      <c r="AQ18" s="326"/>
      <c r="AR18" s="326"/>
      <c r="AS18" s="326"/>
      <c r="AT18" s="32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6"/>
      <c r="C19" s="236"/>
      <c r="D19" s="237"/>
      <c r="E19" s="335"/>
      <c r="F19" s="334"/>
      <c r="G19" s="334"/>
      <c r="H19" s="334"/>
      <c r="I19" s="334"/>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5"/>
      <c r="AP19" s="326"/>
      <c r="AQ19" s="326"/>
      <c r="AR19" s="326"/>
      <c r="AS19" s="326"/>
      <c r="AT19" s="32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6"/>
      <c r="C20" s="236"/>
      <c r="D20" s="237"/>
      <c r="E20" s="335"/>
      <c r="F20" s="334"/>
      <c r="G20" s="334"/>
      <c r="H20" s="334"/>
      <c r="I20" s="334"/>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5"/>
      <c r="AP20" s="326"/>
      <c r="AQ20" s="326"/>
      <c r="AR20" s="326"/>
      <c r="AS20" s="326"/>
      <c r="AT20" s="32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6"/>
      <c r="C21" s="236"/>
      <c r="D21" s="237"/>
      <c r="E21" s="335"/>
      <c r="F21" s="334"/>
      <c r="G21" s="334"/>
      <c r="H21" s="334"/>
      <c r="I21" s="334"/>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5"/>
      <c r="AP21" s="326"/>
      <c r="AQ21" s="326"/>
      <c r="AR21" s="326"/>
      <c r="AS21" s="326"/>
      <c r="AT21" s="32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6"/>
      <c r="C22" s="236"/>
      <c r="D22" s="237"/>
      <c r="E22" s="335"/>
      <c r="F22" s="334"/>
      <c r="G22" s="334"/>
      <c r="H22" s="334"/>
      <c r="I22" s="334"/>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5"/>
      <c r="AP22" s="326"/>
      <c r="AQ22" s="326"/>
      <c r="AR22" s="326"/>
      <c r="AS22" s="326"/>
      <c r="AT22" s="32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6"/>
      <c r="C23" s="236"/>
      <c r="D23" s="237"/>
      <c r="E23" s="335"/>
      <c r="F23" s="334"/>
      <c r="G23" s="334"/>
      <c r="H23" s="334"/>
      <c r="I23" s="334"/>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5"/>
      <c r="AP23" s="326"/>
      <c r="AQ23" s="326"/>
      <c r="AR23" s="326"/>
      <c r="AS23" s="326"/>
      <c r="AT23" s="32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6"/>
      <c r="C24" s="236"/>
      <c r="D24" s="237"/>
      <c r="E24" s="335"/>
      <c r="F24" s="334"/>
      <c r="G24" s="334"/>
      <c r="H24" s="334"/>
      <c r="I24" s="334"/>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5"/>
      <c r="AP24" s="326"/>
      <c r="AQ24" s="326"/>
      <c r="AR24" s="326"/>
      <c r="AS24" s="326"/>
      <c r="AT24" s="32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6"/>
      <c r="C25" s="236"/>
      <c r="D25" s="237"/>
      <c r="E25" s="336"/>
      <c r="F25" s="337"/>
      <c r="G25" s="337"/>
      <c r="H25" s="337"/>
      <c r="I25" s="337"/>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8"/>
      <c r="AP25" s="329"/>
      <c r="AQ25" s="329"/>
      <c r="AR25" s="329"/>
      <c r="AS25" s="329"/>
      <c r="AT25" s="33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6"/>
      <c r="C26" s="236"/>
      <c r="D26" s="237"/>
      <c r="E26" s="331" t="s">
        <v>117</v>
      </c>
      <c r="F26" s="332"/>
      <c r="G26" s="332"/>
      <c r="H26" s="332"/>
      <c r="I26" s="349"/>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1" t="s">
        <v>81</v>
      </c>
      <c r="AP26" s="362"/>
      <c r="AQ26" s="362"/>
      <c r="AR26" s="362"/>
      <c r="AS26" s="362"/>
      <c r="AT26" s="3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6"/>
      <c r="C27" s="236"/>
      <c r="D27" s="237"/>
      <c r="E27" s="333"/>
      <c r="F27" s="334"/>
      <c r="G27" s="334"/>
      <c r="H27" s="334"/>
      <c r="I27" s="350"/>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4"/>
      <c r="AP27" s="365"/>
      <c r="AQ27" s="365"/>
      <c r="AR27" s="365"/>
      <c r="AS27" s="365"/>
      <c r="AT27" s="36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6"/>
      <c r="C28" s="236"/>
      <c r="D28" s="237"/>
      <c r="E28" s="335"/>
      <c r="F28" s="334"/>
      <c r="G28" s="334"/>
      <c r="H28" s="334"/>
      <c r="I28" s="350"/>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4"/>
      <c r="AP28" s="365"/>
      <c r="AQ28" s="365"/>
      <c r="AR28" s="365"/>
      <c r="AS28" s="365"/>
      <c r="AT28" s="36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6"/>
      <c r="C29" s="236"/>
      <c r="D29" s="237"/>
      <c r="E29" s="335"/>
      <c r="F29" s="334"/>
      <c r="G29" s="334"/>
      <c r="H29" s="334"/>
      <c r="I29" s="350"/>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4"/>
      <c r="AP29" s="365"/>
      <c r="AQ29" s="365"/>
      <c r="AR29" s="365"/>
      <c r="AS29" s="365"/>
      <c r="AT29" s="3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6"/>
      <c r="C30" s="236"/>
      <c r="D30" s="237"/>
      <c r="E30" s="335"/>
      <c r="F30" s="334"/>
      <c r="G30" s="334"/>
      <c r="H30" s="334"/>
      <c r="I30" s="350"/>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4"/>
      <c r="AP30" s="365"/>
      <c r="AQ30" s="365"/>
      <c r="AR30" s="365"/>
      <c r="AS30" s="365"/>
      <c r="AT30" s="36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6"/>
      <c r="C31" s="236"/>
      <c r="D31" s="237"/>
      <c r="E31" s="335"/>
      <c r="F31" s="334"/>
      <c r="G31" s="334"/>
      <c r="H31" s="334"/>
      <c r="I31" s="350"/>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4"/>
      <c r="AP31" s="365"/>
      <c r="AQ31" s="365"/>
      <c r="AR31" s="365"/>
      <c r="AS31" s="365"/>
      <c r="AT31" s="36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6"/>
      <c r="C32" s="236"/>
      <c r="D32" s="237"/>
      <c r="E32" s="335"/>
      <c r="F32" s="334"/>
      <c r="G32" s="334"/>
      <c r="H32" s="334"/>
      <c r="I32" s="350"/>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4"/>
      <c r="AP32" s="365"/>
      <c r="AQ32" s="365"/>
      <c r="AR32" s="365"/>
      <c r="AS32" s="365"/>
      <c r="AT32" s="36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6"/>
      <c r="C33" s="236"/>
      <c r="D33" s="237"/>
      <c r="E33" s="335"/>
      <c r="F33" s="334"/>
      <c r="G33" s="334"/>
      <c r="H33" s="334"/>
      <c r="I33" s="350"/>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4"/>
      <c r="AP33" s="365"/>
      <c r="AQ33" s="365"/>
      <c r="AR33" s="365"/>
      <c r="AS33" s="365"/>
      <c r="AT33" s="36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6"/>
      <c r="C34" s="236"/>
      <c r="D34" s="237"/>
      <c r="E34" s="335"/>
      <c r="F34" s="334"/>
      <c r="G34" s="334"/>
      <c r="H34" s="334"/>
      <c r="I34" s="350"/>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4"/>
      <c r="AP34" s="365"/>
      <c r="AQ34" s="365"/>
      <c r="AR34" s="365"/>
      <c r="AS34" s="365"/>
      <c r="AT34" s="36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6"/>
      <c r="C35" s="236"/>
      <c r="D35" s="237"/>
      <c r="E35" s="336"/>
      <c r="F35" s="337"/>
      <c r="G35" s="337"/>
      <c r="H35" s="337"/>
      <c r="I35" s="35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7"/>
      <c r="AP35" s="368"/>
      <c r="AQ35" s="368"/>
      <c r="AR35" s="368"/>
      <c r="AS35" s="368"/>
      <c r="AT35" s="36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6"/>
      <c r="C36" s="236"/>
      <c r="D36" s="237"/>
      <c r="E36" s="331" t="s">
        <v>114</v>
      </c>
      <c r="F36" s="332"/>
      <c r="G36" s="332"/>
      <c r="H36" s="332"/>
      <c r="I36" s="332"/>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R1C1</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2" t="s">
        <v>82</v>
      </c>
      <c r="AP36" s="353"/>
      <c r="AQ36" s="353"/>
      <c r="AR36" s="353"/>
      <c r="AS36" s="353"/>
      <c r="AT36" s="35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6"/>
      <c r="C37" s="236"/>
      <c r="D37" s="237"/>
      <c r="E37" s="333"/>
      <c r="F37" s="334"/>
      <c r="G37" s="334"/>
      <c r="H37" s="334"/>
      <c r="I37" s="334"/>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R2C1</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5"/>
      <c r="AP37" s="356"/>
      <c r="AQ37" s="356"/>
      <c r="AR37" s="356"/>
      <c r="AS37" s="356"/>
      <c r="AT37" s="35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6"/>
      <c r="C38" s="236"/>
      <c r="D38" s="237"/>
      <c r="E38" s="335"/>
      <c r="F38" s="334"/>
      <c r="G38" s="334"/>
      <c r="H38" s="334"/>
      <c r="I38" s="334"/>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5"/>
      <c r="AP38" s="356"/>
      <c r="AQ38" s="356"/>
      <c r="AR38" s="356"/>
      <c r="AS38" s="356"/>
      <c r="AT38" s="35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6"/>
      <c r="C39" s="236"/>
      <c r="D39" s="237"/>
      <c r="E39" s="335"/>
      <c r="F39" s="334"/>
      <c r="G39" s="334"/>
      <c r="H39" s="334"/>
      <c r="I39" s="334"/>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5"/>
      <c r="AP39" s="356"/>
      <c r="AQ39" s="356"/>
      <c r="AR39" s="356"/>
      <c r="AS39" s="356"/>
      <c r="AT39" s="35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6"/>
      <c r="C40" s="236"/>
      <c r="D40" s="237"/>
      <c r="E40" s="335"/>
      <c r="F40" s="334"/>
      <c r="G40" s="334"/>
      <c r="H40" s="334"/>
      <c r="I40" s="334"/>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5"/>
      <c r="AP40" s="356"/>
      <c r="AQ40" s="356"/>
      <c r="AR40" s="356"/>
      <c r="AS40" s="356"/>
      <c r="AT40" s="35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6"/>
      <c r="C41" s="236"/>
      <c r="D41" s="237"/>
      <c r="E41" s="335"/>
      <c r="F41" s="334"/>
      <c r="G41" s="334"/>
      <c r="H41" s="334"/>
      <c r="I41" s="334"/>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5"/>
      <c r="AP41" s="356"/>
      <c r="AQ41" s="356"/>
      <c r="AR41" s="356"/>
      <c r="AS41" s="356"/>
      <c r="AT41" s="35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6"/>
      <c r="C42" s="236"/>
      <c r="D42" s="237"/>
      <c r="E42" s="335"/>
      <c r="F42" s="334"/>
      <c r="G42" s="334"/>
      <c r="H42" s="334"/>
      <c r="I42" s="334"/>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5"/>
      <c r="AP42" s="356"/>
      <c r="AQ42" s="356"/>
      <c r="AR42" s="356"/>
      <c r="AS42" s="356"/>
      <c r="AT42" s="35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6"/>
      <c r="C43" s="236"/>
      <c r="D43" s="237"/>
      <c r="E43" s="335"/>
      <c r="F43" s="334"/>
      <c r="G43" s="334"/>
      <c r="H43" s="334"/>
      <c r="I43" s="334"/>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5"/>
      <c r="AP43" s="356"/>
      <c r="AQ43" s="356"/>
      <c r="AR43" s="356"/>
      <c r="AS43" s="356"/>
      <c r="AT43" s="35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6"/>
      <c r="C44" s="236"/>
      <c r="D44" s="237"/>
      <c r="E44" s="335"/>
      <c r="F44" s="334"/>
      <c r="G44" s="334"/>
      <c r="H44" s="334"/>
      <c r="I44" s="334"/>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5"/>
      <c r="AP44" s="356"/>
      <c r="AQ44" s="356"/>
      <c r="AR44" s="356"/>
      <c r="AS44" s="356"/>
      <c r="AT44" s="35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6"/>
      <c r="C45" s="236"/>
      <c r="D45" s="237"/>
      <c r="E45" s="336"/>
      <c r="F45" s="337"/>
      <c r="G45" s="337"/>
      <c r="H45" s="337"/>
      <c r="I45" s="337"/>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8"/>
      <c r="AP45" s="359"/>
      <c r="AQ45" s="359"/>
      <c r="AR45" s="359"/>
      <c r="AS45" s="359"/>
      <c r="AT45" s="360"/>
    </row>
    <row r="46" spans="1:80" ht="46.5" customHeight="1" x14ac:dyDescent="0.35">
      <c r="A46" s="83"/>
      <c r="B46" s="236"/>
      <c r="C46" s="236"/>
      <c r="D46" s="237"/>
      <c r="E46" s="331" t="s">
        <v>113</v>
      </c>
      <c r="F46" s="332"/>
      <c r="G46" s="332"/>
      <c r="H46" s="332"/>
      <c r="I46" s="349"/>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6"/>
      <c r="C47" s="236"/>
      <c r="D47" s="237"/>
      <c r="E47" s="333"/>
      <c r="F47" s="334"/>
      <c r="G47" s="334"/>
      <c r="H47" s="334"/>
      <c r="I47" s="350"/>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6"/>
      <c r="C48" s="236"/>
      <c r="D48" s="237"/>
      <c r="E48" s="333"/>
      <c r="F48" s="334"/>
      <c r="G48" s="334"/>
      <c r="H48" s="334"/>
      <c r="I48" s="350"/>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R3C1</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6"/>
      <c r="C49" s="236"/>
      <c r="D49" s="237"/>
      <c r="E49" s="335"/>
      <c r="F49" s="334"/>
      <c r="G49" s="334"/>
      <c r="H49" s="334"/>
      <c r="I49" s="350"/>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6"/>
      <c r="C50" s="236"/>
      <c r="D50" s="237"/>
      <c r="E50" s="335"/>
      <c r="F50" s="334"/>
      <c r="G50" s="334"/>
      <c r="H50" s="334"/>
      <c r="I50" s="350"/>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6"/>
      <c r="C51" s="236"/>
      <c r="D51" s="237"/>
      <c r="E51" s="335"/>
      <c r="F51" s="334"/>
      <c r="G51" s="334"/>
      <c r="H51" s="334"/>
      <c r="I51" s="350"/>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6"/>
      <c r="C52" s="236"/>
      <c r="D52" s="237"/>
      <c r="E52" s="335"/>
      <c r="F52" s="334"/>
      <c r="G52" s="334"/>
      <c r="H52" s="334"/>
      <c r="I52" s="350"/>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6"/>
      <c r="C53" s="236"/>
      <c r="D53" s="237"/>
      <c r="E53" s="335"/>
      <c r="F53" s="334"/>
      <c r="G53" s="334"/>
      <c r="H53" s="334"/>
      <c r="I53" s="350"/>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6"/>
      <c r="C54" s="236"/>
      <c r="D54" s="237"/>
      <c r="E54" s="335"/>
      <c r="F54" s="334"/>
      <c r="G54" s="334"/>
      <c r="H54" s="334"/>
      <c r="I54" s="350"/>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6"/>
      <c r="C55" s="236"/>
      <c r="D55" s="237"/>
      <c r="E55" s="336"/>
      <c r="F55" s="337"/>
      <c r="G55" s="337"/>
      <c r="H55" s="337"/>
      <c r="I55" s="35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1" t="s">
        <v>112</v>
      </c>
      <c r="K56" s="332"/>
      <c r="L56" s="332"/>
      <c r="M56" s="332"/>
      <c r="N56" s="332"/>
      <c r="O56" s="349"/>
      <c r="P56" s="331" t="s">
        <v>111</v>
      </c>
      <c r="Q56" s="332"/>
      <c r="R56" s="332"/>
      <c r="S56" s="332"/>
      <c r="T56" s="332"/>
      <c r="U56" s="349"/>
      <c r="V56" s="331" t="s">
        <v>110</v>
      </c>
      <c r="W56" s="332"/>
      <c r="X56" s="332"/>
      <c r="Y56" s="332"/>
      <c r="Z56" s="332"/>
      <c r="AA56" s="349"/>
      <c r="AB56" s="331" t="s">
        <v>109</v>
      </c>
      <c r="AC56" s="370"/>
      <c r="AD56" s="332"/>
      <c r="AE56" s="332"/>
      <c r="AF56" s="332"/>
      <c r="AG56" s="349"/>
      <c r="AH56" s="331" t="s">
        <v>108</v>
      </c>
      <c r="AI56" s="332"/>
      <c r="AJ56" s="332"/>
      <c r="AK56" s="332"/>
      <c r="AL56" s="332"/>
      <c r="AM56" s="34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5"/>
      <c r="K57" s="334"/>
      <c r="L57" s="334"/>
      <c r="M57" s="334"/>
      <c r="N57" s="334"/>
      <c r="O57" s="350"/>
      <c r="P57" s="335"/>
      <c r="Q57" s="334"/>
      <c r="R57" s="334"/>
      <c r="S57" s="334"/>
      <c r="T57" s="334"/>
      <c r="U57" s="350"/>
      <c r="V57" s="335"/>
      <c r="W57" s="334"/>
      <c r="X57" s="334"/>
      <c r="Y57" s="334"/>
      <c r="Z57" s="334"/>
      <c r="AA57" s="350"/>
      <c r="AB57" s="335"/>
      <c r="AC57" s="334"/>
      <c r="AD57" s="334"/>
      <c r="AE57" s="334"/>
      <c r="AF57" s="334"/>
      <c r="AG57" s="350"/>
      <c r="AH57" s="335"/>
      <c r="AI57" s="334"/>
      <c r="AJ57" s="334"/>
      <c r="AK57" s="334"/>
      <c r="AL57" s="334"/>
      <c r="AM57" s="35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5"/>
      <c r="K58" s="334"/>
      <c r="L58" s="334"/>
      <c r="M58" s="334"/>
      <c r="N58" s="334"/>
      <c r="O58" s="350"/>
      <c r="P58" s="335"/>
      <c r="Q58" s="334"/>
      <c r="R58" s="334"/>
      <c r="S58" s="334"/>
      <c r="T58" s="334"/>
      <c r="U58" s="350"/>
      <c r="V58" s="335"/>
      <c r="W58" s="334"/>
      <c r="X58" s="334"/>
      <c r="Y58" s="334"/>
      <c r="Z58" s="334"/>
      <c r="AA58" s="350"/>
      <c r="AB58" s="335"/>
      <c r="AC58" s="334"/>
      <c r="AD58" s="334"/>
      <c r="AE58" s="334"/>
      <c r="AF58" s="334"/>
      <c r="AG58" s="350"/>
      <c r="AH58" s="335"/>
      <c r="AI58" s="334"/>
      <c r="AJ58" s="334"/>
      <c r="AK58" s="334"/>
      <c r="AL58" s="334"/>
      <c r="AM58" s="35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5"/>
      <c r="K59" s="334"/>
      <c r="L59" s="334"/>
      <c r="M59" s="334"/>
      <c r="N59" s="334"/>
      <c r="O59" s="350"/>
      <c r="P59" s="335"/>
      <c r="Q59" s="334"/>
      <c r="R59" s="334"/>
      <c r="S59" s="334"/>
      <c r="T59" s="334"/>
      <c r="U59" s="350"/>
      <c r="V59" s="335"/>
      <c r="W59" s="334"/>
      <c r="X59" s="334"/>
      <c r="Y59" s="334"/>
      <c r="Z59" s="334"/>
      <c r="AA59" s="350"/>
      <c r="AB59" s="335"/>
      <c r="AC59" s="334"/>
      <c r="AD59" s="334"/>
      <c r="AE59" s="334"/>
      <c r="AF59" s="334"/>
      <c r="AG59" s="350"/>
      <c r="AH59" s="335"/>
      <c r="AI59" s="334"/>
      <c r="AJ59" s="334"/>
      <c r="AK59" s="334"/>
      <c r="AL59" s="334"/>
      <c r="AM59" s="35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5"/>
      <c r="K60" s="334"/>
      <c r="L60" s="334"/>
      <c r="M60" s="334"/>
      <c r="N60" s="334"/>
      <c r="O60" s="350"/>
      <c r="P60" s="335"/>
      <c r="Q60" s="334"/>
      <c r="R60" s="334"/>
      <c r="S60" s="334"/>
      <c r="T60" s="334"/>
      <c r="U60" s="350"/>
      <c r="V60" s="335"/>
      <c r="W60" s="334"/>
      <c r="X60" s="334"/>
      <c r="Y60" s="334"/>
      <c r="Z60" s="334"/>
      <c r="AA60" s="350"/>
      <c r="AB60" s="335"/>
      <c r="AC60" s="334"/>
      <c r="AD60" s="334"/>
      <c r="AE60" s="334"/>
      <c r="AF60" s="334"/>
      <c r="AG60" s="350"/>
      <c r="AH60" s="335"/>
      <c r="AI60" s="334"/>
      <c r="AJ60" s="334"/>
      <c r="AK60" s="334"/>
      <c r="AL60" s="334"/>
      <c r="AM60" s="35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6"/>
      <c r="K61" s="337"/>
      <c r="L61" s="337"/>
      <c r="M61" s="337"/>
      <c r="N61" s="337"/>
      <c r="O61" s="351"/>
      <c r="P61" s="336"/>
      <c r="Q61" s="337"/>
      <c r="R61" s="337"/>
      <c r="S61" s="337"/>
      <c r="T61" s="337"/>
      <c r="U61" s="351"/>
      <c r="V61" s="336"/>
      <c r="W61" s="337"/>
      <c r="X61" s="337"/>
      <c r="Y61" s="337"/>
      <c r="Z61" s="337"/>
      <c r="AA61" s="351"/>
      <c r="AB61" s="336"/>
      <c r="AC61" s="337"/>
      <c r="AD61" s="337"/>
      <c r="AE61" s="337"/>
      <c r="AF61" s="337"/>
      <c r="AG61" s="351"/>
      <c r="AH61" s="336"/>
      <c r="AI61" s="337"/>
      <c r="AJ61" s="337"/>
      <c r="AK61" s="337"/>
      <c r="AL61" s="337"/>
      <c r="AM61" s="35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4" sqref="C4"/>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4" sqref="D4"/>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2023-12-20T15:56:05Z</dcterms:modified>
</cp:coreProperties>
</file>