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hidePivotFieldList="1" defaultThemeVersion="124226"/>
  <mc:AlternateContent xmlns:mc="http://schemas.openxmlformats.org/markup-compatibility/2006">
    <mc:Choice Requires="x15">
      <x15ac:absPath xmlns:x15ac="http://schemas.microsoft.com/office/spreadsheetml/2010/11/ac" url="D:\01-ARCHIVOS\RIESGOS\1.1. INFORMES DE SEGUIMIENTOS GIR POR PROCESO\1. RIESGOS DE PROCESO\MATRIZ GESTIÓN INTEGRAL DEL RIESGO POR PROCESO\"/>
    </mc:Choice>
  </mc:AlternateContent>
  <xr:revisionPtr revIDLastSave="0" documentId="13_ncr:1_{C5A63B52-DF1B-4055-A9EF-8592F8832260}" xr6:coauthVersionLast="47" xr6:coauthVersionMax="47" xr10:uidLastSave="{00000000-0000-0000-0000-000000000000}"/>
  <bookViews>
    <workbookView xWindow="0" yWindow="0" windowWidth="10245" windowHeight="10920" tabRatio="882" activeTab="1" xr2:uid="{00000000-000D-0000-FFFF-FFFF00000000}"/>
  </bookViews>
  <sheets>
    <sheet name="Intructivo" sheetId="20" r:id="rId1"/>
    <sheet name="Mapa final" sheetId="1" r:id="rId2"/>
    <sheet name="Matriz trabajo" sheetId="21" r:id="rId3"/>
    <sheet name="Hoja3" sheetId="22" r:id="rId4"/>
    <sheet name="Matriz Calor Inherente" sheetId="18" r:id="rId5"/>
    <sheet name="Matriz Calor Residual" sheetId="19" r:id="rId6"/>
    <sheet name="Tabla probabilidad" sheetId="12" r:id="rId7"/>
    <sheet name="Tabla Impacto" sheetId="13" r:id="rId8"/>
    <sheet name="Tabla Valoración controles" sheetId="15" r:id="rId9"/>
    <sheet name="Opciones Tratamiento" sheetId="16" state="hidden" r:id="rId10"/>
    <sheet name="Hoja1" sheetId="11" state="hidden" r:id="rId11"/>
  </sheets>
  <calcPr calcId="191029"/>
  <pivotCaches>
    <pivotCache cacheId="3" r:id="rId12"/>
  </pivotCaches>
</workbook>
</file>

<file path=xl/calcChain.xml><?xml version="1.0" encoding="utf-8"?>
<calcChain xmlns="http://schemas.openxmlformats.org/spreadsheetml/2006/main">
  <c r="T10" i="1" l="1"/>
  <c r="Q10" i="1"/>
  <c r="H10" i="1"/>
  <c r="I10" i="1" s="1"/>
  <c r="K62" i="1"/>
  <c r="K59" i="1"/>
  <c r="K57" i="1"/>
  <c r="K31" i="1"/>
  <c r="K69" i="1"/>
  <c r="K17" i="1"/>
  <c r="K29" i="1"/>
  <c r="K49" i="1"/>
  <c r="K60" i="1"/>
  <c r="K54" i="1"/>
  <c r="K30" i="1"/>
  <c r="K38" i="1"/>
  <c r="K48" i="1"/>
  <c r="K27" i="1"/>
  <c r="K35" i="1"/>
  <c r="K63" i="1"/>
  <c r="K47" i="1"/>
  <c r="K56" i="1"/>
  <c r="K39" i="1"/>
  <c r="K24" i="1"/>
  <c r="K65" i="1"/>
  <c r="K50" i="1"/>
  <c r="K66" i="1"/>
  <c r="K37" i="1"/>
  <c r="K41" i="1"/>
  <c r="K21" i="1"/>
  <c r="K19" i="1"/>
  <c r="K55" i="1"/>
  <c r="K18" i="1"/>
  <c r="K32" i="1"/>
  <c r="K26" i="1"/>
  <c r="K33" i="1"/>
  <c r="K42" i="1"/>
  <c r="K20" i="1"/>
  <c r="K36" i="1"/>
  <c r="K67" i="1"/>
  <c r="K23" i="1"/>
  <c r="K68" i="1"/>
  <c r="K53" i="1"/>
  <c r="K43" i="1"/>
  <c r="K25" i="1"/>
  <c r="K51" i="1"/>
  <c r="K61" i="1"/>
  <c r="K44" i="1"/>
  <c r="K45" i="1"/>
  <c r="F221" i="13" l="1"/>
  <c r="F211" i="13"/>
  <c r="F212" i="13"/>
  <c r="F213" i="13"/>
  <c r="F214" i="13"/>
  <c r="F215" i="13"/>
  <c r="F216" i="13"/>
  <c r="F217" i="13"/>
  <c r="F218" i="13"/>
  <c r="F219" i="13"/>
  <c r="F220" i="13"/>
  <c r="F210" i="13"/>
  <c r="K15" i="1"/>
  <c r="K14" i="1"/>
  <c r="K11" i="1"/>
  <c r="K12" i="1"/>
  <c r="B221" i="13" a="1"/>
  <c r="K13" i="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H16" i="1"/>
  <c r="Q15" i="1"/>
  <c r="Q14" i="1"/>
  <c r="Q13" i="1"/>
  <c r="T21" i="1"/>
  <c r="Q21" i="1"/>
  <c r="T20" i="1"/>
  <c r="Q20" i="1"/>
  <c r="T19" i="1"/>
  <c r="Q19" i="1"/>
  <c r="T18" i="1"/>
  <c r="Q18" i="1"/>
  <c r="T17" i="1"/>
  <c r="Q17" i="1"/>
  <c r="T16" i="1"/>
  <c r="Q16" i="1"/>
  <c r="AB50" i="1" l="1"/>
  <c r="AA50" i="1" s="1"/>
  <c r="AB51" i="1"/>
  <c r="AA51" i="1" s="1"/>
  <c r="I16" i="1"/>
  <c r="X64" i="1"/>
  <c r="X58" i="1"/>
  <c r="X52" i="1"/>
  <c r="X46" i="1"/>
  <c r="X50" i="1"/>
  <c r="X51" i="1"/>
  <c r="X40" i="1"/>
  <c r="X34" i="1"/>
  <c r="X28" i="1"/>
  <c r="X22" i="1"/>
  <c r="X16"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X32" i="1"/>
  <c r="Y32" i="1" s="1"/>
  <c r="X31" i="1"/>
  <c r="Y17" i="1"/>
  <c r="Z17" i="1"/>
  <c r="X18" i="1" s="1"/>
  <c r="Y18" i="1" s="1"/>
  <c r="Z36" i="1" l="1"/>
  <c r="X37" i="1" s="1"/>
  <c r="Z37" i="1" s="1"/>
  <c r="X38" i="1" s="1"/>
  <c r="Y56" i="1"/>
  <c r="Z56" i="1"/>
  <c r="X57" i="1" s="1"/>
  <c r="X62" i="1"/>
  <c r="X63" i="1"/>
  <c r="Y25" i="1"/>
  <c r="Y43" i="1"/>
  <c r="Z43" i="1"/>
  <c r="X44" i="1" s="1"/>
  <c r="Y44" i="1" s="1"/>
  <c r="Y37" i="1"/>
  <c r="Y49" i="1"/>
  <c r="Z49" i="1"/>
  <c r="X26" i="1"/>
  <c r="Z67" i="1"/>
  <c r="Y67" i="1"/>
  <c r="Y31" i="1"/>
  <c r="Z31" i="1"/>
  <c r="Z32" i="1"/>
  <c r="X33" i="1" s="1"/>
  <c r="Z18" i="1"/>
  <c r="X19" i="1" s="1"/>
  <c r="Y19" i="1" s="1"/>
  <c r="Q12" i="1"/>
  <c r="Y63" i="1" l="1"/>
  <c r="Z63" i="1"/>
  <c r="Y62" i="1"/>
  <c r="Z62" i="1"/>
  <c r="Y57" i="1"/>
  <c r="Z57" i="1"/>
  <c r="X68" i="1"/>
  <c r="X69" i="1"/>
  <c r="Z44" i="1"/>
  <c r="X45" i="1" s="1"/>
  <c r="Y45" i="1" s="1"/>
  <c r="Z38" i="1"/>
  <c r="X39" i="1" s="1"/>
  <c r="Y38" i="1"/>
  <c r="Y26" i="1"/>
  <c r="Z26" i="1"/>
  <c r="X27" i="1" s="1"/>
  <c r="Y27" i="1" s="1"/>
  <c r="Y33" i="1"/>
  <c r="Z33" i="1"/>
  <c r="Z19" i="1"/>
  <c r="X20" i="1" s="1"/>
  <c r="Z20" i="1" s="1"/>
  <c r="X21" i="1" s="1"/>
  <c r="X10" i="1"/>
  <c r="Y10" i="1" s="1"/>
  <c r="Y69" i="1" l="1"/>
  <c r="Z69" i="1"/>
  <c r="Y68" i="1"/>
  <c r="Z68" i="1"/>
  <c r="Y39" i="1"/>
  <c r="Z39" i="1"/>
  <c r="Z45" i="1"/>
  <c r="Z27" i="1"/>
  <c r="Y20" i="1"/>
  <c r="Y21" i="1"/>
  <c r="Z21" i="1"/>
  <c r="Q11" i="1"/>
  <c r="Z10" i="1" l="1"/>
  <c r="X11" i="1" s="1"/>
  <c r="Y11" i="1" l="1"/>
  <c r="Z11" i="1" l="1"/>
  <c r="X12" i="1" s="1"/>
  <c r="Y12" i="1" s="1"/>
  <c r="Z12" i="1" l="1"/>
  <c r="X13" i="1" s="1"/>
  <c r="Z13" i="1" l="1"/>
  <c r="X14" i="1" s="1"/>
  <c r="Y14" i="1" l="1"/>
  <c r="Z14" i="1"/>
  <c r="X15" i="1" s="1"/>
  <c r="Y13" i="1"/>
  <c r="Y15" i="1" l="1"/>
  <c r="Z15" i="1"/>
  <c r="AB29" i="1" l="1"/>
  <c r="AB28" i="1"/>
  <c r="AA28" i="1" s="1"/>
  <c r="AB66" i="1"/>
  <c r="AB59" i="1"/>
  <c r="AB58" i="1"/>
  <c r="AB41" i="1"/>
  <c r="AB40" i="1"/>
  <c r="AA40" i="1" s="1"/>
  <c r="AB53" i="1"/>
  <c r="AB52" i="1"/>
  <c r="AA52" i="1" s="1"/>
  <c r="AB11" i="1"/>
  <c r="AB17" i="1"/>
  <c r="AB23" i="1"/>
  <c r="AB22" i="1"/>
  <c r="AA22" i="1" s="1"/>
  <c r="AB47" i="1"/>
  <c r="AB46" i="1"/>
  <c r="AA46" i="1" s="1"/>
  <c r="AB35" i="1"/>
  <c r="AB34" i="1"/>
  <c r="AA34" i="1" s="1"/>
  <c r="J40" i="19" l="1"/>
  <c r="V30" i="19"/>
  <c r="AH20" i="19"/>
  <c r="J30" i="19"/>
  <c r="V20" i="19"/>
  <c r="AH10" i="19"/>
  <c r="P10" i="19"/>
  <c r="AB50" i="19"/>
  <c r="J50" i="19"/>
  <c r="AB40" i="19"/>
  <c r="P30" i="19"/>
  <c r="V50" i="19"/>
  <c r="P50" i="19"/>
  <c r="AB10" i="19"/>
  <c r="AH30" i="19"/>
  <c r="AH40" i="19"/>
  <c r="J10" i="19"/>
  <c r="AB20" i="19"/>
  <c r="AH50" i="19"/>
  <c r="AC34" i="1"/>
  <c r="V10" i="19"/>
  <c r="P20" i="19"/>
  <c r="J20" i="19"/>
  <c r="P40" i="19"/>
  <c r="V40" i="19"/>
  <c r="AB30" i="19"/>
  <c r="J11" i="19"/>
  <c r="V11" i="19"/>
  <c r="AB21" i="19"/>
  <c r="P31" i="19"/>
  <c r="J31" i="19"/>
  <c r="AB41" i="19"/>
  <c r="AC40" i="1"/>
  <c r="AH41" i="19"/>
  <c r="P41" i="19"/>
  <c r="J21" i="19"/>
  <c r="AB31" i="19"/>
  <c r="AB51" i="19"/>
  <c r="P21" i="19"/>
  <c r="V41" i="19"/>
  <c r="V31" i="19"/>
  <c r="AH21" i="19"/>
  <c r="AB11" i="19"/>
  <c r="P51" i="19"/>
  <c r="V21" i="19"/>
  <c r="AH31" i="19"/>
  <c r="V51" i="19"/>
  <c r="J51" i="19"/>
  <c r="AH51" i="19"/>
  <c r="AH11" i="19"/>
  <c r="J41" i="19"/>
  <c r="P11" i="19"/>
  <c r="AA23" i="1"/>
  <c r="AB24" i="1"/>
  <c r="AC5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8" i="1"/>
  <c r="AB65" i="1"/>
  <c r="AA65" i="1" s="1"/>
  <c r="AC28"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C22"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B12" i="1"/>
  <c r="AA11" i="1"/>
  <c r="AA66" i="1"/>
  <c r="AB67" i="1"/>
  <c r="AB36" i="1"/>
  <c r="AA35" i="1"/>
  <c r="AA41" i="1"/>
  <c r="AB42" i="1"/>
  <c r="AA42" i="1" s="1"/>
  <c r="AB43" i="1"/>
  <c r="V32" i="19"/>
  <c r="P42" i="19"/>
  <c r="J12" i="19"/>
  <c r="J32" i="19"/>
  <c r="AB52" i="19"/>
  <c r="AC46" i="1"/>
  <c r="J22" i="19"/>
  <c r="V22" i="19"/>
  <c r="J52" i="19"/>
  <c r="AH12" i="19"/>
  <c r="J42" i="19"/>
  <c r="AH42" i="19"/>
  <c r="P32" i="19"/>
  <c r="AB12" i="19"/>
  <c r="AH32" i="19"/>
  <c r="AB32" i="19"/>
  <c r="AB42" i="19"/>
  <c r="V42" i="19"/>
  <c r="V12" i="19"/>
  <c r="V52" i="19"/>
  <c r="AB22" i="19"/>
  <c r="AH52" i="19"/>
  <c r="AH22" i="19"/>
  <c r="P22" i="19"/>
  <c r="P12" i="19"/>
  <c r="P52" i="19"/>
  <c r="AB48" i="1"/>
  <c r="AA48" i="1" s="1"/>
  <c r="AB49" i="1"/>
  <c r="AA49" i="1" s="1"/>
  <c r="AA47" i="1"/>
  <c r="AB18" i="1"/>
  <c r="AA17" i="1"/>
  <c r="AA53" i="1"/>
  <c r="AB54" i="1"/>
  <c r="AA59" i="1"/>
  <c r="AB60" i="1"/>
  <c r="AA29" i="1"/>
  <c r="AB30" i="1"/>
  <c r="W37" i="19" l="1"/>
  <c r="AI7" i="19"/>
  <c r="W17" i="19"/>
  <c r="W27" i="19"/>
  <c r="Q47" i="19"/>
  <c r="W7" i="19"/>
  <c r="AI17" i="19"/>
  <c r="K47" i="19"/>
  <c r="AI47" i="19"/>
  <c r="Q27" i="19"/>
  <c r="AC27" i="19"/>
  <c r="AC47" i="19"/>
  <c r="AC37" i="19"/>
  <c r="AI37" i="19"/>
  <c r="AC17" i="1"/>
  <c r="AC17" i="19"/>
  <c r="K37" i="19"/>
  <c r="AC7" i="19"/>
  <c r="W47" i="19"/>
  <c r="Q37" i="19"/>
  <c r="AI27" i="19"/>
  <c r="Q7" i="19"/>
  <c r="K27" i="19"/>
  <c r="K17" i="19"/>
  <c r="K7" i="19"/>
  <c r="Q17" i="19"/>
  <c r="AA67" i="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1" i="1"/>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18" i="1"/>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C11"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5" i="1"/>
  <c r="AA24" i="1"/>
  <c r="AA60" i="1"/>
  <c r="AB61" i="1"/>
  <c r="K39" i="19"/>
  <c r="AC39" i="19"/>
  <c r="W29" i="19"/>
  <c r="AI49" i="19"/>
  <c r="W9" i="19"/>
  <c r="AC19" i="19"/>
  <c r="Q49" i="19"/>
  <c r="W49" i="19"/>
  <c r="AC9" i="19"/>
  <c r="AI9" i="19"/>
  <c r="Q29" i="19"/>
  <c r="W39" i="19"/>
  <c r="Q39" i="19"/>
  <c r="AC29"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3" i="1"/>
  <c r="AA13" i="1" s="1"/>
  <c r="AA12" i="1"/>
  <c r="AB14"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3"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D47" i="19"/>
  <c r="AJ27" i="19"/>
  <c r="AD27" i="19"/>
  <c r="AJ7" i="19"/>
  <c r="AJ37" i="19"/>
  <c r="L27" i="19"/>
  <c r="AD17" i="19"/>
  <c r="L37" i="19"/>
  <c r="R17" i="19"/>
  <c r="AJ17" i="19"/>
  <c r="X7" i="19"/>
  <c r="X47" i="19"/>
  <c r="L7" i="19"/>
  <c r="L17" i="19"/>
  <c r="R27" i="19"/>
  <c r="X27" i="19"/>
  <c r="R7" i="19"/>
  <c r="X17" i="19"/>
  <c r="AJ47" i="19"/>
  <c r="L47" i="19"/>
  <c r="R37" i="19"/>
  <c r="AD7" i="19"/>
  <c r="X37" i="19"/>
  <c r="AC18" i="1"/>
  <c r="R47" i="19"/>
  <c r="AD37" i="19"/>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J46" i="19"/>
  <c r="AD46" i="19"/>
  <c r="L36" i="19"/>
  <c r="X16" i="19"/>
  <c r="AJ26" i="19"/>
  <c r="L46" i="19"/>
  <c r="X6" i="19"/>
  <c r="R36" i="19"/>
  <c r="X36" i="19"/>
  <c r="R6" i="19"/>
  <c r="AJ6" i="19"/>
  <c r="AD36" i="19"/>
  <c r="R46" i="19"/>
  <c r="AD26" i="19"/>
  <c r="L16" i="19"/>
  <c r="AD16" i="19"/>
  <c r="AC12" i="1"/>
  <c r="X46" i="19"/>
  <c r="X26" i="19"/>
  <c r="AJ36" i="19"/>
  <c r="R26" i="19"/>
  <c r="AD6" i="19"/>
  <c r="L6" i="19"/>
  <c r="L26" i="19"/>
  <c r="R16" i="19"/>
  <c r="AJ16" i="19"/>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K40" i="1" l="1"/>
  <c r="L40" i="1" s="1"/>
  <c r="K46" i="1"/>
  <c r="L46" i="1" s="1"/>
  <c r="K10" i="1"/>
  <c r="L10" i="1" s="1"/>
  <c r="K64" i="1"/>
  <c r="L64" i="1" s="1"/>
  <c r="K52" i="1"/>
  <c r="L52" i="1" s="1"/>
  <c r="K28" i="1"/>
  <c r="L28" i="1" s="1"/>
  <c r="K34" i="1"/>
  <c r="L34" i="1" s="1"/>
  <c r="K16" i="1"/>
  <c r="L16" i="1" s="1"/>
  <c r="K22" i="1"/>
  <c r="L22" i="1" s="1"/>
  <c r="K58" i="1"/>
  <c r="L58" i="1" s="1"/>
  <c r="AD30" i="18" l="1"/>
  <c r="X6" i="18"/>
  <c r="AJ38" i="18"/>
  <c r="AJ30" i="18"/>
  <c r="AJ22" i="18"/>
  <c r="R22" i="18"/>
  <c r="X30" i="18"/>
  <c r="AJ6" i="18"/>
  <c r="L6" i="18"/>
  <c r="L38" i="18"/>
  <c r="R30" i="18"/>
  <c r="AD14" i="18"/>
  <c r="X22" i="18"/>
  <c r="L30" i="18"/>
  <c r="R38" i="18"/>
  <c r="AJ14" i="18"/>
  <c r="R14" i="18"/>
  <c r="R6" i="18"/>
  <c r="AD38" i="18"/>
  <c r="AD22" i="18"/>
  <c r="L14" i="18"/>
  <c r="AD6" i="18"/>
  <c r="X38" i="18"/>
  <c r="L22" i="18"/>
  <c r="X14" i="18"/>
  <c r="N16" i="1"/>
  <c r="M16" i="1"/>
  <c r="AB16" i="1" s="1"/>
  <c r="AA16" i="1" s="1"/>
  <c r="P14" i="18"/>
  <c r="J38" i="18"/>
  <c r="V22" i="18"/>
  <c r="AH6" i="18"/>
  <c r="V14" i="18"/>
  <c r="V6" i="18"/>
  <c r="J6" i="18"/>
  <c r="AH14" i="18"/>
  <c r="P30" i="18"/>
  <c r="AH38" i="18"/>
  <c r="AH22" i="18"/>
  <c r="J14" i="18"/>
  <c r="P6" i="18"/>
  <c r="J30" i="18"/>
  <c r="P38" i="18"/>
  <c r="AB6" i="18"/>
  <c r="M10" i="1"/>
  <c r="AB10" i="1" s="1"/>
  <c r="AA10" i="1" s="1"/>
  <c r="AH30" i="18"/>
  <c r="V38" i="18"/>
  <c r="AB22" i="18"/>
  <c r="AB14" i="18"/>
  <c r="AB38" i="18"/>
  <c r="P22" i="18"/>
  <c r="AB30" i="18"/>
  <c r="J22" i="18"/>
  <c r="N10" i="1"/>
  <c r="V30" i="18"/>
  <c r="Z42" i="18"/>
  <c r="AF18" i="18"/>
  <c r="T18" i="18"/>
  <c r="Z26" i="18"/>
  <c r="AF34" i="18"/>
  <c r="AL34" i="18"/>
  <c r="AF42" i="18"/>
  <c r="N34" i="18"/>
  <c r="M58" i="1"/>
  <c r="AF10" i="18"/>
  <c r="N42" i="18"/>
  <c r="T10" i="18"/>
  <c r="Z18" i="18"/>
  <c r="N58" i="1"/>
  <c r="AL10" i="18"/>
  <c r="AL42" i="18"/>
  <c r="AL26" i="18"/>
  <c r="AF26" i="18"/>
  <c r="Z10" i="18"/>
  <c r="N18" i="18"/>
  <c r="T26" i="18"/>
  <c r="N26" i="18"/>
  <c r="N10" i="18"/>
  <c r="AL18" i="18"/>
  <c r="T34" i="18"/>
  <c r="Z34" i="18"/>
  <c r="T42" i="18"/>
  <c r="J40" i="18"/>
  <c r="J8" i="18"/>
  <c r="AB40" i="18"/>
  <c r="AB32" i="18"/>
  <c r="AH32" i="18"/>
  <c r="AB8" i="18"/>
  <c r="AB24" i="18"/>
  <c r="J16" i="18"/>
  <c r="J24" i="18"/>
  <c r="P32" i="18"/>
  <c r="J32" i="18"/>
  <c r="V24" i="18"/>
  <c r="P8" i="18"/>
  <c r="P24" i="18"/>
  <c r="V8" i="18"/>
  <c r="AH24" i="18"/>
  <c r="AH8" i="18"/>
  <c r="M28" i="1"/>
  <c r="V40" i="18"/>
  <c r="P40" i="18"/>
  <c r="AH16" i="18"/>
  <c r="V16" i="18"/>
  <c r="N28" i="1"/>
  <c r="AB16" i="18"/>
  <c r="AH40" i="18"/>
  <c r="P16" i="18"/>
  <c r="V32" i="18"/>
  <c r="M46" i="1"/>
  <c r="AB10" i="18"/>
  <c r="J42" i="18"/>
  <c r="J18" i="18"/>
  <c r="P34" i="18"/>
  <c r="N46" i="1"/>
  <c r="AB18" i="18"/>
  <c r="AH34" i="18"/>
  <c r="J26" i="18"/>
  <c r="P10" i="18"/>
  <c r="AH10" i="18"/>
  <c r="V34" i="18"/>
  <c r="P18" i="18"/>
  <c r="P42" i="18"/>
  <c r="AH18" i="18"/>
  <c r="J34" i="18"/>
  <c r="J10" i="18"/>
  <c r="AB34" i="18"/>
  <c r="V42" i="18"/>
  <c r="V10" i="18"/>
  <c r="AH42" i="18"/>
  <c r="AH26" i="18"/>
  <c r="V18" i="18"/>
  <c r="AB42" i="18"/>
  <c r="P26" i="18"/>
  <c r="AB26" i="18"/>
  <c r="V26" i="18"/>
  <c r="AH12" i="18"/>
  <c r="V12" i="18"/>
  <c r="J20" i="18"/>
  <c r="V28" i="18"/>
  <c r="J44" i="18"/>
  <c r="AH44" i="18"/>
  <c r="AB28" i="18"/>
  <c r="M64" i="1"/>
  <c r="AB64" i="1" s="1"/>
  <c r="AA64" i="1" s="1"/>
  <c r="P44" i="18"/>
  <c r="AB12" i="18"/>
  <c r="P28" i="18"/>
  <c r="AH28" i="18"/>
  <c r="N64" i="1"/>
  <c r="V36" i="18"/>
  <c r="P12" i="18"/>
  <c r="V20" i="18"/>
  <c r="AH20" i="18"/>
  <c r="AB20" i="18"/>
  <c r="J28" i="18"/>
  <c r="P20" i="18"/>
  <c r="AB44" i="18"/>
  <c r="V44" i="18"/>
  <c r="J12" i="18"/>
  <c r="AB36" i="18"/>
  <c r="AH36" i="18"/>
  <c r="P36" i="18"/>
  <c r="J36" i="18"/>
  <c r="M34" i="1"/>
  <c r="L16" i="18"/>
  <c r="R40" i="18"/>
  <c r="R24" i="18"/>
  <c r="L40" i="18"/>
  <c r="L8" i="18"/>
  <c r="X16" i="18"/>
  <c r="AJ32" i="18"/>
  <c r="AD8" i="18"/>
  <c r="X40" i="18"/>
  <c r="X32" i="18"/>
  <c r="R32" i="18"/>
  <c r="AJ40" i="18"/>
  <c r="AJ16" i="18"/>
  <c r="R16" i="18"/>
  <c r="R8" i="18"/>
  <c r="AD40" i="18"/>
  <c r="AD32" i="18"/>
  <c r="AD24" i="18"/>
  <c r="L24" i="18"/>
  <c r="N34" i="1"/>
  <c r="X8" i="18"/>
  <c r="AD16" i="18"/>
  <c r="AJ24" i="18"/>
  <c r="X24" i="18"/>
  <c r="L32" i="18"/>
  <c r="AJ8" i="18"/>
  <c r="AF30" i="18"/>
  <c r="T14" i="18"/>
  <c r="Z22" i="18"/>
  <c r="AL38" i="18"/>
  <c r="T30" i="18"/>
  <c r="N14" i="18"/>
  <c r="AF22" i="18"/>
  <c r="N6" i="18"/>
  <c r="AF6" i="18"/>
  <c r="AF38" i="18"/>
  <c r="T38" i="18"/>
  <c r="AL6" i="18"/>
  <c r="T22" i="18"/>
  <c r="Z14" i="18"/>
  <c r="AL14" i="18"/>
  <c r="Z38" i="18"/>
  <c r="N22" i="18"/>
  <c r="Z6" i="18"/>
  <c r="M22" i="1"/>
  <c r="AF14" i="18"/>
  <c r="N38" i="18"/>
  <c r="AL22" i="18"/>
  <c r="T6" i="18"/>
  <c r="Z30" i="18"/>
  <c r="N22" i="1"/>
  <c r="N30" i="18"/>
  <c r="AL30" i="18"/>
  <c r="R34" i="18"/>
  <c r="X42" i="18"/>
  <c r="L34" i="18"/>
  <c r="AD34" i="18"/>
  <c r="AJ42" i="18"/>
  <c r="AD10" i="18"/>
  <c r="R10" i="18"/>
  <c r="AJ26" i="18"/>
  <c r="X34" i="18"/>
  <c r="AD26" i="18"/>
  <c r="R42" i="18"/>
  <c r="L42" i="18"/>
  <c r="X26" i="18"/>
  <c r="L26" i="18"/>
  <c r="AJ18" i="18"/>
  <c r="X18" i="18"/>
  <c r="N52" i="1"/>
  <c r="R18" i="18"/>
  <c r="AJ10" i="18"/>
  <c r="AD42" i="18"/>
  <c r="R26" i="18"/>
  <c r="L18" i="18"/>
  <c r="M52" i="1"/>
  <c r="X10" i="18"/>
  <c r="AD18" i="18"/>
  <c r="AJ34" i="18"/>
  <c r="L10" i="18"/>
  <c r="N24" i="18"/>
  <c r="AF24" i="18"/>
  <c r="T32" i="18"/>
  <c r="AF32" i="18"/>
  <c r="T16" i="18"/>
  <c r="T40" i="18"/>
  <c r="AF40" i="18"/>
  <c r="AL32" i="18"/>
  <c r="Z40" i="18"/>
  <c r="N40" i="18"/>
  <c r="AL8" i="18"/>
  <c r="Z24" i="18"/>
  <c r="AF8" i="18"/>
  <c r="AL16" i="18"/>
  <c r="Z32" i="18"/>
  <c r="N32" i="18"/>
  <c r="N16" i="18"/>
  <c r="Z8" i="18"/>
  <c r="T8" i="18"/>
  <c r="N8" i="18"/>
  <c r="N40" i="1"/>
  <c r="Z16" i="18"/>
  <c r="AL24" i="18"/>
  <c r="AL40" i="18"/>
  <c r="AF16" i="18"/>
  <c r="M40" i="1"/>
  <c r="T24" i="18"/>
  <c r="P16" i="19" l="1"/>
  <c r="V26" i="19"/>
  <c r="P6" i="19"/>
  <c r="AH36" i="19"/>
  <c r="AH6" i="19"/>
  <c r="P26" i="19"/>
  <c r="V46" i="19"/>
  <c r="V16" i="19"/>
  <c r="AH46" i="19"/>
  <c r="V36" i="19"/>
  <c r="AB46" i="19"/>
  <c r="AC10" i="1"/>
  <c r="AH16" i="19"/>
  <c r="AB16" i="19"/>
  <c r="J26" i="19"/>
  <c r="AH26" i="19"/>
  <c r="V6" i="19"/>
  <c r="J16" i="19"/>
  <c r="J46" i="19"/>
  <c r="AB36" i="19"/>
  <c r="J6" i="19"/>
  <c r="AB6" i="19"/>
  <c r="P46" i="19"/>
  <c r="P36" i="19"/>
  <c r="AB26" i="19"/>
  <c r="J36" i="19"/>
  <c r="V25" i="19"/>
  <c r="AH15" i="19"/>
  <c r="V45" i="19"/>
  <c r="V35" i="19"/>
  <c r="J15" i="19"/>
  <c r="J55" i="19"/>
  <c r="AB45" i="19"/>
  <c r="AH25" i="19"/>
  <c r="AB55" i="19"/>
  <c r="AH55" i="19"/>
  <c r="AC64" i="1"/>
  <c r="AB15" i="19"/>
  <c r="AB25" i="19"/>
  <c r="P15" i="19"/>
  <c r="AH45" i="19"/>
  <c r="AH35" i="19"/>
  <c r="J25" i="19"/>
  <c r="AB35" i="19"/>
  <c r="P55" i="19"/>
  <c r="P45" i="19"/>
  <c r="J45" i="19"/>
  <c r="V15" i="19"/>
  <c r="P25" i="19"/>
  <c r="J35" i="19"/>
  <c r="P35" i="19"/>
  <c r="V55" i="19"/>
  <c r="AH7" i="19"/>
  <c r="V47" i="19"/>
  <c r="J27" i="19"/>
  <c r="AB7" i="19"/>
  <c r="P37" i="19"/>
  <c r="AH17" i="19"/>
  <c r="P47" i="19"/>
  <c r="J37" i="19"/>
  <c r="V7" i="19"/>
  <c r="P17" i="19"/>
  <c r="AB17" i="19"/>
  <c r="P7" i="19"/>
  <c r="J17" i="19"/>
  <c r="P27" i="19"/>
  <c r="V37" i="19"/>
  <c r="J47" i="19"/>
  <c r="AB27" i="19"/>
  <c r="AC16" i="1"/>
  <c r="AH37" i="19"/>
  <c r="V17" i="19"/>
  <c r="J7" i="19"/>
  <c r="AH27" i="19"/>
  <c r="V27" i="19"/>
  <c r="AB37" i="19"/>
  <c r="AH47" i="19"/>
  <c r="AB47"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<sst xmlns="http://schemas.openxmlformats.org/spreadsheetml/2006/main" count="383" uniqueCount="270">
  <si>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</si>
  <si>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</si>
  <si>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</si>
  <si>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</si>
  <si>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</si>
  <si>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</si>
  <si>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</si>
  <si>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</si>
  <si>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</si>
  <si>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</si>
  <si>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</si>
  <si>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</si>
  <si>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</si>
  <si>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</si>
  <si>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</si>
  <si>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</si>
  <si>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</si>
  <si>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</si>
  <si>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</si>
  <si>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</si>
  <si>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</si>
  <si>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</si>
  <si>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</si>
  <si>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</si>
  <si>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</si>
  <si>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</si>
  <si>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</si>
  <si>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</si>
  <si>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</si>
  <si>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</si>
  <si>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</si>
  <si>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</si>
  <si>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</si>
  <si>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</si>
  <si>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</si>
  <si>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</si>
  <si>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</si>
  <si>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</si>
  <si>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</si>
  <si>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</si>
  <si>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</si>
  <si>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</si>
  <si>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</si>
  <si>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</si>
  <si>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</si>
  <si>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</si>
  <si>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</si>
  <si>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</si>
  <si>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</si>
  <si>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</si>
  <si>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</si>
  <si>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</si>
  <si>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</si>
  <si>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</si>
  <si>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</si>
  <si>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</si>
  <si>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</si>
  <si>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</si>
  <si>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</si>
  <si>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</si>
  <si>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</si>
  <si>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</si>
  <si>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</si>
  <si>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</si>
  <si>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</si>
  <si>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</si>
  <si>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</si>
  <si>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</si>
  <si>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</si>
  <si>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</si>
  <si>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</si>
  <si>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</si>
  <si>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</si>
  <si>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</si>
  <si>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</si>
  <si>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</si>
  <si>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</si>
  <si>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</si>
  <si>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</si>
  <si>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</si>
  <si>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</si>
  <si>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</si>
  <si>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</si>
  <si>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</si>
  <si>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</si>
  <si>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</si>
  <si>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</si>
  <si>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</si>
  <si>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</si>
  <si>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</si>
  <si>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</si>
  <si>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</si>
  <si>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</si>
  <si>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</si>
  <si>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</si>
  <si>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</si>
  <si>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</si>
  <si>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</si>
  <si>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</si>
  <si>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</si>
  <si>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</si>
  <si>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</si>
  <si>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</si>
  <si>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</si>
  <si>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</si>
  <si>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</si>
  <si>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</si>
  <si>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</si>
  <si>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</si>
  <si>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</si>
  <si>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</si>
  <si>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</si>
  <si>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</si>
  <si>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</si>
  <si>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</si>
  <si>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</si>
  <si>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</si>
  <si>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</si>
  <si>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</si>
  <si>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</si>
  <si>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</si>
  <si>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</si>
  <si>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</si>
  <si>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</si>
  <si>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</si>
  <si>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</si>
  <si>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</si>
  <si>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</si>
  <si>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</si>
  <si>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</si>
  <si>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</si>
  <si>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</si>
  <si>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</si>
  <si>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</si>
  <si>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</si>
  <si>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</si>
  <si>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</si>
  <si>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</si>
  <si>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</si>
  <si>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</si>
  <si>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</si>
  <si>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</si>
  <si>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</si>
  <si>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</si>
  <si>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</si>
  <si>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</si>
  <si>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</si>
  <si>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</si>
  <si>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</si>
  <si>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</si>
  <si>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</si>
  <si>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</si>
  <si>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</si>
  <si>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</si>
  <si>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</si>
  <si>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</si>
  <si>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</si>
  <si>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</si>
  <si>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</si>
  <si>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</si>
  <si>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</si>
  <si>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</si>
  <si>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</si>
  <si>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</si>
  <si>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</si>
  <si>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</si>
  <si>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</si>
  <si>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</si>
  <si>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</si>
  <si>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</si>
  <si>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</si>
  <si>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</si>
  <si>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</si>
  <si>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</si>
  <si>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</si>
  <si>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</si>
  <si>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</si>
  <si>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</si>
  <si>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</si>
  <si>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</si>
  <si>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</si>
  <si>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</si>
  <si>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</si>
  <si>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</si>
  <si>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</si>
  <si>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</si>
  <si>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</si>
  <si>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</si>
  <si>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</si>
  <si>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</si>
  <si>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</si>
  <si>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</si>
  <si>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</si>
  <si>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</si>
  <si>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</si>
  <si>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</si>
  <si>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</si>
  <si>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</si>
  <si>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</si>
  <si>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</si>
  <si>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</si>
  <si>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</si>
  <si>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</si>
  <si>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</si>
  <si>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</si>
  <si>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</si>
  <si>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</si>
  <si>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</si>
  <si>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</si>
  <si>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</si>
  <si>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</si>
  <si>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</si>
  <si>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</si>
  <si>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Causa raíz</t>
  </si>
  <si>
    <t>Casusas</t>
  </si>
  <si>
    <t xml:space="preserve">riesgo </t>
  </si>
  <si>
    <t>consecuencia</t>
  </si>
  <si>
    <t>Procesos no son claros</t>
  </si>
  <si>
    <t>procesos no son conocidos</t>
  </si>
  <si>
    <t>Personas con intereses personales</t>
  </si>
  <si>
    <t>Personas que manejan el proceso no conocen/entiendes proceso</t>
  </si>
  <si>
    <t>Capacitación personal a cargo</t>
  </si>
  <si>
    <t>Corrupción</t>
  </si>
  <si>
    <t>Entrega información DP a terceros no autorizados</t>
  </si>
  <si>
    <t>Gente no sabe DP</t>
  </si>
  <si>
    <t>No conocen a ley</t>
  </si>
  <si>
    <t>No conocen procesos</t>
  </si>
  <si>
    <t>No tenemos ínidce actualiado de informa p y r</t>
  </si>
  <si>
    <t>prsonal no idoneo</t>
  </si>
  <si>
    <t>No hay roles y permisos info</t>
  </si>
  <si>
    <t>Personal a cargo de la información no conoce normativa aplicable y baturaleza de la info</t>
  </si>
  <si>
    <t>Cumplimiento LT</t>
  </si>
  <si>
    <t>Atender al público de forma çintegra, oportuna y pertinente</t>
  </si>
  <si>
    <t>Atención irrespetuosa</t>
  </si>
  <si>
    <t>Atención inoportuna</t>
  </si>
  <si>
    <t>Atención no pertinente</t>
  </si>
  <si>
    <t>Respondo fuera de tiempo o de manera tardia</t>
  </si>
  <si>
    <t>Muchas solicitudes</t>
  </si>
  <si>
    <t>pocas personas</t>
  </si>
  <si>
    <t>no hay procesos definidos</t>
  </si>
  <si>
    <t>niveol de complejidad de solicitudes</t>
  </si>
  <si>
    <t>Tercero</t>
  </si>
  <si>
    <t>Virtual</t>
  </si>
  <si>
    <t>presencial</t>
  </si>
  <si>
    <t>telefónico</t>
  </si>
  <si>
    <t>escrito</t>
  </si>
  <si>
    <t xml:space="preserve">solicitud </t>
  </si>
  <si>
    <t>recibe</t>
  </si>
  <si>
    <t>asigna</t>
  </si>
  <si>
    <t>proyecta</t>
  </si>
  <si>
    <t>enrtrega(envía</t>
  </si>
  <si>
    <t xml:space="preserve">mal </t>
  </si>
  <si>
    <t>conoce</t>
  </si>
  <si>
    <t>trabaj</t>
  </si>
  <si>
    <t>tiempos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</si>
  <si>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 -----</t>
    </r>
  </si>
  <si>
    <t>GESTIÓN FINANCIERA</t>
  </si>
  <si>
    <t>No coincidir con cifras de cartera.</t>
  </si>
  <si>
    <t>Mantener controles que se vienen trabajando</t>
  </si>
  <si>
    <t>Coordinador de gestión financiera</t>
  </si>
  <si>
    <t>Insuficiente suministro de información por parte de los procesos asociados a esta labor</t>
  </si>
  <si>
    <t xml:space="preserve">Ausencia en la presentación de informes exactos y oportunos, que conllevan a procesos disciplinarios a la gerencia </t>
  </si>
  <si>
    <t xml:space="preserve">Ausencia de  conciliación con las diferentes ERP, lo que no permite definir la cartera a cobrar
</t>
  </si>
  <si>
    <t>Posibilidad de pérdida Económica por ausencia de  conciliación con las diferentes ERP, lo que no permite definir la cartera a cobrar, debido a que no se coincide con las cifras de cartera.</t>
  </si>
  <si>
    <t>Personal de cartera, realiza conciliación con las diferentes ERP trimestralmente referente a la cartera, con el fin de firmar actas de conciliación y que las entidades reconozcan la deuda comprometida, a través de la firma de compromisos de depuración en las mesas de circular No. 030.</t>
  </si>
  <si>
    <t>Planear, coordinar, ejecutar, controlar y gestionar, los recursos financieros, mediante la facturación, cobro, recaudo de la producción misional y cumplimiento de los pagos por pasivos generados, presupuestando oportunamente y construyendo estados financieros confiables para la toma de decisiones a la alta dirección del hospital, dando cumplimiento a la normatividad relacionada vigente y auditorias pertinentes, mediante el uso de recursos eficiente y eficazmente.</t>
  </si>
  <si>
    <t>Inicia con la información generada en la venta de servicios, proyección, consolidación de información contable, modificación y aprobación del presupuesto, terminando con la ejecución de pagos y consolidación de informes, entregando resultados financieros.</t>
  </si>
  <si>
    <t>Cumplir oportunamente con la presentación de los informes, boletín de deudores morosos, para dar cumplimiento a la norma estipulada, como se ha venido trabajando.</t>
  </si>
  <si>
    <t>Posibilidad de pérdida Económica y Reputacional por ausencia en la presentación de informes exactos y oportunos, que conllevan a procesos disciplinarios a la gerencia, debido a insuficiente suministro de información por parte de los procesos asociados a esta labor.</t>
  </si>
  <si>
    <t>Personal de cartera, realiza trimestralmente la presentación de los informes del decreto 2193, ACHC, boletín de deudores morosos, circular No. 009 (en caso de no haber gerente titular), circular No. 030; los cuales se pueden consultar en la página de la Supersalud, en la ACHC, Contaduría general de la Nación,  oficios remisorios del hospital a la SUPERSALUD, MINSALUD - SISPRO, con el fin de cumplir la norma estipulada.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</si>
</sst>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86">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1" fillId="0" borderId="0" xfId="0" applyFont="1" applyProtection="1">
      <protection locked="0"/>
    </xf>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1" fillId="3" borderId="0" xfId="0" applyFont="1" applyFill="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Alignment="1">
      <alignment horizontal="center" vertical="center"/>
    </xf>
    <xf numFmtId="0" fontId="44" fillId="0" borderId="14"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109">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92D050"/>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ont>
        <color rgb="FF9C0006"/>
      </font>
      <fill>
        <patternFill>
          <bgColor rgb="FFFFC7CE"/>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00B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FF66"/>
        </patternFill>
      </fill>
    </dxf>
    <dxf>
      <fill>
        <patternFill>
          <bgColor rgb="FFFFC000"/>
        </patternFill>
      </fill>
    </dxf>
    <dxf>
      <fill>
        <patternFill>
          <bgColor rgb="FFFF0000"/>
        </patternFill>
      </fill>
    </dxf>
    <dxf>
      <fill>
        <patternFill>
          <bgColor rgb="FF00B050"/>
        </patternFill>
      </fill>
    </dxf>
    <dxf>
      <font>
        <color auto="1"/>
      </font>
      <fill>
        <patternFill>
          <bgColor rgb="FF92D05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700-000000000000}" name="TablaDinámica1" cacheId="3"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108" dataDxfId="107">
  <autoFilter ref="B209:C219" xr:uid="{00000000-0009-0000-0100-000001000000}"/>
  <tableColumns count="2">
    <tableColumn id="1" xr3:uid="{00000000-0010-0000-0000-000001000000}" name="Criterios" dataDxfId="106"/>
    <tableColumn id="2" xr3:uid="{00000000-0010-0000-0000-000002000000}" name="Subcriterios" dataDxfId="105"/>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zoomScale="110" zoomScaleNormal="110" workbookViewId="0">
      <selection activeCell="B4" sqref="B4:H5"/>
    </sheetView>
  </sheetViews>
  <sheetFormatPr baseColWidth="10" defaultColWidth="11.42578125" defaultRowHeight="15" x14ac:dyDescent="0.25"/>
  <cols>
    <col min="1" max="1" width="2.85546875" style="83" customWidth="1"/>
    <col min="2" max="3" width="24.7109375" style="83" customWidth="1"/>
    <col min="4" max="4" width="16" style="83" customWidth="1"/>
    <col min="5" max="5" width="24.7109375" style="83" customWidth="1"/>
    <col min="6" max="6" width="27.7109375" style="83" customWidth="1"/>
    <col min="7" max="8" width="24.7109375" style="83" customWidth="1"/>
    <col min="9" max="16384" width="11.42578125" style="83"/>
  </cols>
  <sheetData>
    <row r="1" spans="2:8" ht="15.75" thickBot="1" x14ac:dyDescent="0.3"/>
    <row r="2" spans="2:8" ht="18" x14ac:dyDescent="0.25">
      <c r="B2" s="156" t="s">
        <v>166</v>
      </c>
      <c r="C2" s="157"/>
      <c r="D2" s="157"/>
      <c r="E2" s="157"/>
      <c r="F2" s="157"/>
      <c r="G2" s="157"/>
      <c r="H2" s="158"/>
    </row>
    <row r="3" spans="2:8" x14ac:dyDescent="0.25">
      <c r="B3" s="84"/>
      <c r="C3" s="85"/>
      <c r="D3" s="85"/>
      <c r="E3" s="85"/>
      <c r="F3" s="85"/>
      <c r="G3" s="85"/>
      <c r="H3" s="86"/>
    </row>
    <row r="4" spans="2:8" ht="63" customHeight="1" x14ac:dyDescent="0.25">
      <c r="B4" s="159" t="s">
        <v>255</v>
      </c>
      <c r="C4" s="160"/>
      <c r="D4" s="160"/>
      <c r="E4" s="160"/>
      <c r="F4" s="160"/>
      <c r="G4" s="160"/>
      <c r="H4" s="161"/>
    </row>
    <row r="5" spans="2:8" ht="63" customHeight="1" x14ac:dyDescent="0.25">
      <c r="B5" s="162"/>
      <c r="C5" s="163"/>
      <c r="D5" s="163"/>
      <c r="E5" s="163"/>
      <c r="F5" s="163"/>
      <c r="G5" s="163"/>
      <c r="H5" s="164"/>
    </row>
    <row r="6" spans="2:8" ht="16.5" x14ac:dyDescent="0.25">
      <c r="B6" s="165" t="s">
        <v>164</v>
      </c>
      <c r="C6" s="166"/>
      <c r="D6" s="166"/>
      <c r="E6" s="166"/>
      <c r="F6" s="166"/>
      <c r="G6" s="166"/>
      <c r="H6" s="167"/>
    </row>
    <row r="7" spans="2:8" ht="95.25" customHeight="1" x14ac:dyDescent="0.25">
      <c r="B7" s="175" t="s">
        <v>169</v>
      </c>
      <c r="C7" s="176"/>
      <c r="D7" s="176"/>
      <c r="E7" s="176"/>
      <c r="F7" s="176"/>
      <c r="G7" s="176"/>
      <c r="H7" s="177"/>
    </row>
    <row r="8" spans="2:8" ht="16.5" x14ac:dyDescent="0.25">
      <c r="B8" s="120"/>
      <c r="C8" s="121"/>
      <c r="D8" s="121"/>
      <c r="E8" s="121"/>
      <c r="F8" s="121"/>
      <c r="G8" s="121"/>
      <c r="H8" s="122"/>
    </row>
    <row r="9" spans="2:8" ht="16.5" customHeight="1" x14ac:dyDescent="0.25">
      <c r="B9" s="168" t="s">
        <v>202</v>
      </c>
      <c r="C9" s="169"/>
      <c r="D9" s="169"/>
      <c r="E9" s="169"/>
      <c r="F9" s="169"/>
      <c r="G9" s="169"/>
      <c r="H9" s="170"/>
    </row>
    <row r="10" spans="2:8" ht="44.25" customHeight="1" x14ac:dyDescent="0.25">
      <c r="B10" s="168"/>
      <c r="C10" s="169"/>
      <c r="D10" s="169"/>
      <c r="E10" s="169"/>
      <c r="F10" s="169"/>
      <c r="G10" s="169"/>
      <c r="H10" s="170"/>
    </row>
    <row r="11" spans="2:8" ht="15.75" thickBot="1" x14ac:dyDescent="0.3">
      <c r="B11" s="109"/>
      <c r="C11" s="112"/>
      <c r="D11" s="117"/>
      <c r="E11" s="118"/>
      <c r="F11" s="118"/>
      <c r="G11" s="119"/>
      <c r="H11" s="113"/>
    </row>
    <row r="12" spans="2:8" ht="15.75" thickTop="1" x14ac:dyDescent="0.25">
      <c r="B12" s="109"/>
      <c r="C12" s="171" t="s">
        <v>165</v>
      </c>
      <c r="D12" s="172"/>
      <c r="E12" s="173" t="s">
        <v>203</v>
      </c>
      <c r="F12" s="174"/>
      <c r="G12" s="112"/>
      <c r="H12" s="113"/>
    </row>
    <row r="13" spans="2:8" ht="35.25" customHeight="1" x14ac:dyDescent="0.25">
      <c r="B13" s="109"/>
      <c r="C13" s="143" t="s">
        <v>196</v>
      </c>
      <c r="D13" s="144"/>
      <c r="E13" s="145" t="s">
        <v>201</v>
      </c>
      <c r="F13" s="146"/>
      <c r="G13" s="112"/>
      <c r="H13" s="113"/>
    </row>
    <row r="14" spans="2:8" ht="17.25" customHeight="1" x14ac:dyDescent="0.25">
      <c r="B14" s="109"/>
      <c r="C14" s="143" t="s">
        <v>197</v>
      </c>
      <c r="D14" s="144"/>
      <c r="E14" s="145" t="s">
        <v>199</v>
      </c>
      <c r="F14" s="146"/>
      <c r="G14" s="112"/>
      <c r="H14" s="113"/>
    </row>
    <row r="15" spans="2:8" ht="19.5" customHeight="1" x14ac:dyDescent="0.25">
      <c r="B15" s="109"/>
      <c r="C15" s="143" t="s">
        <v>198</v>
      </c>
      <c r="D15" s="144"/>
      <c r="E15" s="145" t="s">
        <v>200</v>
      </c>
      <c r="F15" s="146"/>
      <c r="G15" s="112"/>
      <c r="H15" s="113"/>
    </row>
    <row r="16" spans="2:8" ht="69.75" customHeight="1" x14ac:dyDescent="0.25">
      <c r="B16" s="109"/>
      <c r="C16" s="143" t="s">
        <v>167</v>
      </c>
      <c r="D16" s="144"/>
      <c r="E16" s="145" t="s">
        <v>168</v>
      </c>
      <c r="F16" s="146"/>
      <c r="G16" s="112"/>
      <c r="H16" s="113"/>
    </row>
    <row r="17" spans="2:8" ht="34.5" customHeight="1" x14ac:dyDescent="0.25">
      <c r="B17" s="109"/>
      <c r="C17" s="147" t="s">
        <v>2</v>
      </c>
      <c r="D17" s="148"/>
      <c r="E17" s="139" t="s">
        <v>209</v>
      </c>
      <c r="F17" s="140"/>
      <c r="G17" s="112"/>
      <c r="H17" s="113"/>
    </row>
    <row r="18" spans="2:8" ht="27.75" customHeight="1" x14ac:dyDescent="0.25">
      <c r="B18" s="109"/>
      <c r="C18" s="147" t="s">
        <v>3</v>
      </c>
      <c r="D18" s="148"/>
      <c r="E18" s="139" t="s">
        <v>210</v>
      </c>
      <c r="F18" s="140"/>
      <c r="G18" s="112"/>
      <c r="H18" s="113"/>
    </row>
    <row r="19" spans="2:8" ht="28.5" customHeight="1" x14ac:dyDescent="0.25">
      <c r="B19" s="109"/>
      <c r="C19" s="147" t="s">
        <v>42</v>
      </c>
      <c r="D19" s="148"/>
      <c r="E19" s="139" t="s">
        <v>211</v>
      </c>
      <c r="F19" s="140"/>
      <c r="G19" s="112"/>
      <c r="H19" s="113"/>
    </row>
    <row r="20" spans="2:8" ht="72.75" customHeight="1" x14ac:dyDescent="0.25">
      <c r="B20" s="109"/>
      <c r="C20" s="147" t="s">
        <v>1</v>
      </c>
      <c r="D20" s="148"/>
      <c r="E20" s="139" t="s">
        <v>212</v>
      </c>
      <c r="F20" s="140"/>
      <c r="G20" s="112"/>
      <c r="H20" s="113"/>
    </row>
    <row r="21" spans="2:8" ht="64.5" customHeight="1" x14ac:dyDescent="0.25">
      <c r="B21" s="109"/>
      <c r="C21" s="147" t="s">
        <v>50</v>
      </c>
      <c r="D21" s="148"/>
      <c r="E21" s="139" t="s">
        <v>171</v>
      </c>
      <c r="F21" s="140"/>
      <c r="G21" s="112"/>
      <c r="H21" s="113"/>
    </row>
    <row r="22" spans="2:8" ht="71.25" customHeight="1" x14ac:dyDescent="0.25">
      <c r="B22" s="109"/>
      <c r="C22" s="147" t="s">
        <v>170</v>
      </c>
      <c r="D22" s="148"/>
      <c r="E22" s="139" t="s">
        <v>172</v>
      </c>
      <c r="F22" s="140"/>
      <c r="G22" s="112"/>
      <c r="H22" s="113"/>
    </row>
    <row r="23" spans="2:8" ht="55.5" customHeight="1" x14ac:dyDescent="0.25">
      <c r="B23" s="109"/>
      <c r="C23" s="141" t="s">
        <v>173</v>
      </c>
      <c r="D23" s="142"/>
      <c r="E23" s="139" t="s">
        <v>174</v>
      </c>
      <c r="F23" s="140"/>
      <c r="G23" s="112"/>
      <c r="H23" s="113"/>
    </row>
    <row r="24" spans="2:8" ht="42" customHeight="1" x14ac:dyDescent="0.25">
      <c r="B24" s="109"/>
      <c r="C24" s="141" t="s">
        <v>48</v>
      </c>
      <c r="D24" s="142"/>
      <c r="E24" s="139" t="s">
        <v>175</v>
      </c>
      <c r="F24" s="140"/>
      <c r="G24" s="112"/>
      <c r="H24" s="113"/>
    </row>
    <row r="25" spans="2:8" ht="59.25" customHeight="1" x14ac:dyDescent="0.25">
      <c r="B25" s="109"/>
      <c r="C25" s="141" t="s">
        <v>163</v>
      </c>
      <c r="D25" s="142"/>
      <c r="E25" s="139" t="s">
        <v>176</v>
      </c>
      <c r="F25" s="140"/>
      <c r="G25" s="112"/>
      <c r="H25" s="113"/>
    </row>
    <row r="26" spans="2:8" ht="23.25" customHeight="1" x14ac:dyDescent="0.25">
      <c r="B26" s="109"/>
      <c r="C26" s="141" t="s">
        <v>12</v>
      </c>
      <c r="D26" s="142"/>
      <c r="E26" s="139" t="s">
        <v>177</v>
      </c>
      <c r="F26" s="140"/>
      <c r="G26" s="112"/>
      <c r="H26" s="113"/>
    </row>
    <row r="27" spans="2:8" ht="30.75" customHeight="1" x14ac:dyDescent="0.25">
      <c r="B27" s="109"/>
      <c r="C27" s="141" t="s">
        <v>181</v>
      </c>
      <c r="D27" s="142"/>
      <c r="E27" s="139" t="s">
        <v>178</v>
      </c>
      <c r="F27" s="140"/>
      <c r="G27" s="112"/>
      <c r="H27" s="113"/>
    </row>
    <row r="28" spans="2:8" ht="35.25" customHeight="1" x14ac:dyDescent="0.25">
      <c r="B28" s="109"/>
      <c r="C28" s="141" t="s">
        <v>182</v>
      </c>
      <c r="D28" s="142"/>
      <c r="E28" s="139" t="s">
        <v>179</v>
      </c>
      <c r="F28" s="140"/>
      <c r="G28" s="112"/>
      <c r="H28" s="113"/>
    </row>
    <row r="29" spans="2:8" ht="33" customHeight="1" x14ac:dyDescent="0.25">
      <c r="B29" s="109"/>
      <c r="C29" s="141" t="s">
        <v>182</v>
      </c>
      <c r="D29" s="142"/>
      <c r="E29" s="139" t="s">
        <v>179</v>
      </c>
      <c r="F29" s="140"/>
      <c r="G29" s="112"/>
      <c r="H29" s="113"/>
    </row>
    <row r="30" spans="2:8" ht="30" customHeight="1" x14ac:dyDescent="0.25">
      <c r="B30" s="109"/>
      <c r="C30" s="141" t="s">
        <v>183</v>
      </c>
      <c r="D30" s="142"/>
      <c r="E30" s="139" t="s">
        <v>180</v>
      </c>
      <c r="F30" s="140"/>
      <c r="G30" s="112"/>
      <c r="H30" s="113"/>
    </row>
    <row r="31" spans="2:8" ht="35.25" customHeight="1" x14ac:dyDescent="0.25">
      <c r="B31" s="109"/>
      <c r="C31" s="141" t="s">
        <v>184</v>
      </c>
      <c r="D31" s="142"/>
      <c r="E31" s="139" t="s">
        <v>185</v>
      </c>
      <c r="F31" s="140"/>
      <c r="G31" s="112"/>
      <c r="H31" s="113"/>
    </row>
    <row r="32" spans="2:8" ht="31.5" customHeight="1" x14ac:dyDescent="0.25">
      <c r="B32" s="109"/>
      <c r="C32" s="141" t="s">
        <v>186</v>
      </c>
      <c r="D32" s="142"/>
      <c r="E32" s="139" t="s">
        <v>187</v>
      </c>
      <c r="F32" s="140"/>
      <c r="G32" s="112"/>
      <c r="H32" s="113"/>
    </row>
    <row r="33" spans="2:8" ht="35.25" customHeight="1" x14ac:dyDescent="0.25">
      <c r="B33" s="109"/>
      <c r="C33" s="141" t="s">
        <v>188</v>
      </c>
      <c r="D33" s="142"/>
      <c r="E33" s="139" t="s">
        <v>189</v>
      </c>
      <c r="F33" s="140"/>
      <c r="G33" s="112"/>
      <c r="H33" s="113"/>
    </row>
    <row r="34" spans="2:8" ht="59.25" customHeight="1" x14ac:dyDescent="0.25">
      <c r="B34" s="109"/>
      <c r="C34" s="141" t="s">
        <v>190</v>
      </c>
      <c r="D34" s="142"/>
      <c r="E34" s="139" t="s">
        <v>191</v>
      </c>
      <c r="F34" s="140"/>
      <c r="G34" s="112"/>
      <c r="H34" s="113"/>
    </row>
    <row r="35" spans="2:8" ht="29.25" customHeight="1" x14ac:dyDescent="0.25">
      <c r="B35" s="109"/>
      <c r="C35" s="141" t="s">
        <v>29</v>
      </c>
      <c r="D35" s="142"/>
      <c r="E35" s="139" t="s">
        <v>192</v>
      </c>
      <c r="F35" s="140"/>
      <c r="G35" s="112"/>
      <c r="H35" s="113"/>
    </row>
    <row r="36" spans="2:8" ht="82.5" customHeight="1" x14ac:dyDescent="0.25">
      <c r="B36" s="109"/>
      <c r="C36" s="141" t="s">
        <v>194</v>
      </c>
      <c r="D36" s="142"/>
      <c r="E36" s="139" t="s">
        <v>193</v>
      </c>
      <c r="F36" s="140"/>
      <c r="G36" s="112"/>
      <c r="H36" s="113"/>
    </row>
    <row r="37" spans="2:8" ht="46.5" customHeight="1" x14ac:dyDescent="0.25">
      <c r="B37" s="109"/>
      <c r="C37" s="141" t="s">
        <v>39</v>
      </c>
      <c r="D37" s="142"/>
      <c r="E37" s="139" t="s">
        <v>195</v>
      </c>
      <c r="F37" s="140"/>
      <c r="G37" s="112"/>
      <c r="H37" s="113"/>
    </row>
    <row r="38" spans="2:8" ht="6.75" customHeight="1" thickBot="1" x14ac:dyDescent="0.3">
      <c r="B38" s="109"/>
      <c r="C38" s="152"/>
      <c r="D38" s="153"/>
      <c r="E38" s="154"/>
      <c r="F38" s="155"/>
      <c r="G38" s="112"/>
      <c r="H38" s="113"/>
    </row>
    <row r="39" spans="2:8" ht="15.75" thickTop="1" x14ac:dyDescent="0.25">
      <c r="B39" s="109"/>
      <c r="C39" s="110"/>
      <c r="D39" s="110"/>
      <c r="E39" s="111"/>
      <c r="F39" s="111"/>
      <c r="G39" s="112"/>
      <c r="H39" s="113"/>
    </row>
    <row r="40" spans="2:8" ht="21" customHeight="1" x14ac:dyDescent="0.25">
      <c r="B40" s="149" t="s">
        <v>204</v>
      </c>
      <c r="C40" s="150"/>
      <c r="D40" s="150"/>
      <c r="E40" s="150"/>
      <c r="F40" s="150"/>
      <c r="G40" s="150"/>
      <c r="H40" s="151"/>
    </row>
    <row r="41" spans="2:8" ht="20.25" customHeight="1" x14ac:dyDescent="0.25">
      <c r="B41" s="149" t="s">
        <v>205</v>
      </c>
      <c r="C41" s="150"/>
      <c r="D41" s="150"/>
      <c r="E41" s="150"/>
      <c r="F41" s="150"/>
      <c r="G41" s="150"/>
      <c r="H41" s="151"/>
    </row>
    <row r="42" spans="2:8" ht="20.25" customHeight="1" x14ac:dyDescent="0.25">
      <c r="B42" s="149" t="s">
        <v>206</v>
      </c>
      <c r="C42" s="150"/>
      <c r="D42" s="150"/>
      <c r="E42" s="150"/>
      <c r="F42" s="150"/>
      <c r="G42" s="150"/>
      <c r="H42" s="151"/>
    </row>
    <row r="43" spans="2:8" ht="20.25" customHeight="1" x14ac:dyDescent="0.25">
      <c r="B43" s="149" t="s">
        <v>207</v>
      </c>
      <c r="C43" s="150"/>
      <c r="D43" s="150"/>
      <c r="E43" s="150"/>
      <c r="F43" s="150"/>
      <c r="G43" s="150"/>
      <c r="H43" s="151"/>
    </row>
    <row r="44" spans="2:8" x14ac:dyDescent="0.25">
      <c r="B44" s="149" t="s">
        <v>208</v>
      </c>
      <c r="C44" s="150"/>
      <c r="D44" s="150"/>
      <c r="E44" s="150"/>
      <c r="F44" s="150"/>
      <c r="G44" s="150"/>
      <c r="H44" s="151"/>
    </row>
    <row r="45" spans="2:8" ht="15.75" thickBot="1" x14ac:dyDescent="0.3">
      <c r="B45" s="114"/>
      <c r="C45" s="115"/>
      <c r="D45" s="115"/>
      <c r="E45" s="115"/>
      <c r="F45" s="115"/>
      <c r="G45" s="115"/>
      <c r="H45" s="116"/>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xmlns:xlrd2="http://schemas.microsoft.com/office/spreadsheetml/2017/richdata2" ref="B2:B5">
    <sortCondition ref="B2:B5"/>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P72"/>
  <sheetViews>
    <sheetView tabSelected="1" topLeftCell="M16" zoomScale="82" zoomScaleNormal="82" workbookViewId="0">
      <selection activeCell="U16" sqref="U16"/>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42578125" style="1" customWidth="1"/>
    <col min="9" max="9" width="6.28515625" style="1" bestFit="1" customWidth="1"/>
    <col min="10" max="10" width="27.28515625" style="1" bestFit="1" customWidth="1"/>
    <col min="11" max="11" width="30.42578125" style="1" hidden="1" customWidth="1"/>
    <col min="12" max="12" width="17.42578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42578125" style="1" customWidth="1"/>
    <col min="21" max="21" width="7.140625" style="1" customWidth="1"/>
    <col min="22" max="22" width="6.7109375" style="1" customWidth="1"/>
    <col min="23" max="23" width="7.42578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42578125" style="1" customWidth="1"/>
    <col min="36" max="36" width="21" style="1" customWidth="1"/>
    <col min="37" max="16384" width="11.42578125" style="1"/>
  </cols>
  <sheetData>
    <row r="1" spans="1:68" ht="16.5" customHeight="1" x14ac:dyDescent="0.3">
      <c r="A1" s="182" t="s">
        <v>144</v>
      </c>
      <c r="B1" s="183"/>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c r="AF1" s="183"/>
      <c r="AG1" s="183"/>
      <c r="AH1" s="183"/>
      <c r="AI1" s="183"/>
      <c r="AJ1" s="184"/>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185"/>
      <c r="B2" s="186"/>
      <c r="C2" s="186"/>
      <c r="D2" s="186"/>
      <c r="E2" s="186"/>
      <c r="F2" s="186"/>
      <c r="G2" s="186"/>
      <c r="H2" s="186"/>
      <c r="I2" s="186"/>
      <c r="J2" s="186"/>
      <c r="K2" s="186"/>
      <c r="L2" s="186"/>
      <c r="M2" s="186"/>
      <c r="N2" s="186"/>
      <c r="O2" s="186"/>
      <c r="P2" s="186"/>
      <c r="Q2" s="186"/>
      <c r="R2" s="186"/>
      <c r="S2" s="186"/>
      <c r="T2" s="186"/>
      <c r="U2" s="186"/>
      <c r="V2" s="186"/>
      <c r="W2" s="186"/>
      <c r="X2" s="186"/>
      <c r="Y2" s="186"/>
      <c r="Z2" s="186"/>
      <c r="AA2" s="186"/>
      <c r="AB2" s="186"/>
      <c r="AC2" s="186"/>
      <c r="AD2" s="186"/>
      <c r="AE2" s="186"/>
      <c r="AF2" s="186"/>
      <c r="AG2" s="186"/>
      <c r="AH2" s="186"/>
      <c r="AI2" s="186"/>
      <c r="AJ2" s="187"/>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19" t="s">
        <v>43</v>
      </c>
      <c r="B4" s="220"/>
      <c r="C4" s="178" t="s">
        <v>256</v>
      </c>
      <c r="D4" s="179"/>
      <c r="E4" s="179"/>
      <c r="F4" s="179"/>
      <c r="G4" s="179"/>
      <c r="H4" s="179"/>
      <c r="I4" s="179"/>
      <c r="J4" s="179"/>
      <c r="K4" s="179"/>
      <c r="L4" s="179"/>
      <c r="M4" s="179"/>
      <c r="N4" s="180"/>
      <c r="O4" s="181"/>
      <c r="P4" s="181"/>
      <c r="Q4" s="181"/>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19" t="s">
        <v>130</v>
      </c>
      <c r="B5" s="220"/>
      <c r="C5" s="178" t="s">
        <v>265</v>
      </c>
      <c r="D5" s="179"/>
      <c r="E5" s="179"/>
      <c r="F5" s="179"/>
      <c r="G5" s="179"/>
      <c r="H5" s="179"/>
      <c r="I5" s="179"/>
      <c r="J5" s="179"/>
      <c r="K5" s="179"/>
      <c r="L5" s="179"/>
      <c r="M5" s="179"/>
      <c r="N5" s="180"/>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19" t="s">
        <v>44</v>
      </c>
      <c r="B6" s="220"/>
      <c r="C6" s="229" t="s">
        <v>266</v>
      </c>
      <c r="D6" s="230"/>
      <c r="E6" s="230"/>
      <c r="F6" s="230"/>
      <c r="G6" s="230"/>
      <c r="H6" s="230"/>
      <c r="I6" s="230"/>
      <c r="J6" s="230"/>
      <c r="K6" s="230"/>
      <c r="L6" s="230"/>
      <c r="M6" s="230"/>
      <c r="N6" s="231"/>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188" t="s">
        <v>139</v>
      </c>
      <c r="B7" s="189"/>
      <c r="C7" s="189"/>
      <c r="D7" s="189"/>
      <c r="E7" s="189"/>
      <c r="F7" s="189"/>
      <c r="G7" s="190"/>
      <c r="H7" s="188" t="s">
        <v>140</v>
      </c>
      <c r="I7" s="189"/>
      <c r="J7" s="189"/>
      <c r="K7" s="189"/>
      <c r="L7" s="189"/>
      <c r="M7" s="189"/>
      <c r="N7" s="190"/>
      <c r="O7" s="188" t="s">
        <v>141</v>
      </c>
      <c r="P7" s="189"/>
      <c r="Q7" s="189"/>
      <c r="R7" s="189"/>
      <c r="S7" s="189"/>
      <c r="T7" s="189"/>
      <c r="U7" s="189"/>
      <c r="V7" s="189"/>
      <c r="W7" s="190"/>
      <c r="X7" s="188" t="s">
        <v>142</v>
      </c>
      <c r="Y7" s="189"/>
      <c r="Z7" s="189"/>
      <c r="AA7" s="189"/>
      <c r="AB7" s="189"/>
      <c r="AC7" s="189"/>
      <c r="AD7" s="190"/>
      <c r="AE7" s="188" t="s">
        <v>34</v>
      </c>
      <c r="AF7" s="189"/>
      <c r="AG7" s="189"/>
      <c r="AH7" s="189"/>
      <c r="AI7" s="189"/>
      <c r="AJ7" s="190"/>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21" t="s">
        <v>0</v>
      </c>
      <c r="B8" s="226" t="s">
        <v>2</v>
      </c>
      <c r="C8" s="224" t="s">
        <v>3</v>
      </c>
      <c r="D8" s="224" t="s">
        <v>42</v>
      </c>
      <c r="E8" s="225" t="s">
        <v>1</v>
      </c>
      <c r="F8" s="223" t="s">
        <v>50</v>
      </c>
      <c r="G8" s="224" t="s">
        <v>135</v>
      </c>
      <c r="H8" s="233" t="s">
        <v>33</v>
      </c>
      <c r="I8" s="234" t="s">
        <v>5</v>
      </c>
      <c r="J8" s="223" t="s">
        <v>87</v>
      </c>
      <c r="K8" s="223" t="s">
        <v>92</v>
      </c>
      <c r="L8" s="236" t="s">
        <v>45</v>
      </c>
      <c r="M8" s="234" t="s">
        <v>5</v>
      </c>
      <c r="N8" s="224" t="s">
        <v>48</v>
      </c>
      <c r="O8" s="227" t="s">
        <v>11</v>
      </c>
      <c r="P8" s="218" t="s">
        <v>163</v>
      </c>
      <c r="Q8" s="223" t="s">
        <v>12</v>
      </c>
      <c r="R8" s="218" t="s">
        <v>8</v>
      </c>
      <c r="S8" s="218"/>
      <c r="T8" s="218"/>
      <c r="U8" s="218"/>
      <c r="V8" s="218"/>
      <c r="W8" s="218"/>
      <c r="X8" s="232" t="s">
        <v>138</v>
      </c>
      <c r="Y8" s="232" t="s">
        <v>46</v>
      </c>
      <c r="Z8" s="232" t="s">
        <v>5</v>
      </c>
      <c r="AA8" s="232" t="s">
        <v>47</v>
      </c>
      <c r="AB8" s="232" t="s">
        <v>5</v>
      </c>
      <c r="AC8" s="232" t="s">
        <v>49</v>
      </c>
      <c r="AD8" s="227" t="s">
        <v>29</v>
      </c>
      <c r="AE8" s="218" t="s">
        <v>34</v>
      </c>
      <c r="AF8" s="218" t="s">
        <v>35</v>
      </c>
      <c r="AG8" s="218" t="s">
        <v>36</v>
      </c>
      <c r="AH8" s="218" t="s">
        <v>38</v>
      </c>
      <c r="AI8" s="218" t="s">
        <v>37</v>
      </c>
      <c r="AJ8" s="218"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22"/>
      <c r="B9" s="226"/>
      <c r="C9" s="218"/>
      <c r="D9" s="218"/>
      <c r="E9" s="226"/>
      <c r="F9" s="224"/>
      <c r="G9" s="218"/>
      <c r="H9" s="224"/>
      <c r="I9" s="235"/>
      <c r="J9" s="224"/>
      <c r="K9" s="224"/>
      <c r="L9" s="235"/>
      <c r="M9" s="235"/>
      <c r="N9" s="218"/>
      <c r="O9" s="228"/>
      <c r="P9" s="218"/>
      <c r="Q9" s="224"/>
      <c r="R9" s="7" t="s">
        <v>13</v>
      </c>
      <c r="S9" s="7" t="s">
        <v>17</v>
      </c>
      <c r="T9" s="7" t="s">
        <v>28</v>
      </c>
      <c r="U9" s="7" t="s">
        <v>18</v>
      </c>
      <c r="V9" s="7" t="s">
        <v>21</v>
      </c>
      <c r="W9" s="7" t="s">
        <v>24</v>
      </c>
      <c r="X9" s="232"/>
      <c r="Y9" s="232"/>
      <c r="Z9" s="232"/>
      <c r="AA9" s="232"/>
      <c r="AB9" s="232"/>
      <c r="AC9" s="232"/>
      <c r="AD9" s="228"/>
      <c r="AE9" s="218"/>
      <c r="AF9" s="218"/>
      <c r="AG9" s="218"/>
      <c r="AH9" s="218"/>
      <c r="AI9" s="218"/>
      <c r="AJ9" s="218"/>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7.25" customHeight="1" x14ac:dyDescent="0.25">
      <c r="A10" s="200">
        <v>1</v>
      </c>
      <c r="B10" s="203" t="s">
        <v>134</v>
      </c>
      <c r="C10" s="203" t="s">
        <v>261</v>
      </c>
      <c r="D10" s="203" t="s">
        <v>260</v>
      </c>
      <c r="E10" s="206" t="s">
        <v>268</v>
      </c>
      <c r="F10" s="203" t="s">
        <v>123</v>
      </c>
      <c r="G10" s="209">
        <v>20</v>
      </c>
      <c r="H10" s="212" t="str">
        <f>IF(G10&lt;=0,"",IF(G10&lt;=2,"Muy Baja",IF(G10&lt;=24,"Baja",IF(G10&lt;=500,"Media",IF(G10&lt;=5000,"Alta","Muy Alta")))))</f>
        <v>Baja</v>
      </c>
      <c r="I10" s="194">
        <f>IF(H10="","",IF(H10="Muy Baja",0.2,IF(H10="Baja",0.4,IF(H10="Media",0.6,IF(H10="Alta",0.8,IF(H10="Muy Alta",1,))))))</f>
        <v>0.4</v>
      </c>
      <c r="J10" s="215" t="s">
        <v>151</v>
      </c>
      <c r="K10" s="194" t="str">
        <f ca="1">IF(NOT(ISERROR(MATCH(J10,'Tabla Impacto'!$B$221:$B$223,0))),'Tabla Impacto'!$F$223&amp;"Por favor no seleccionar los criterios de impacto(Afectación Económica o presupuestal y Pérdida Reputacional)",J10)</f>
        <v xml:space="preserve">     Entre 100 y 500 SMLMV </v>
      </c>
      <c r="L10" s="212" t="str">
        <f ca="1">IF(OR(K10='Tabla Impacto'!$C$11,K10='Tabla Impacto'!$D$11),"Leve",IF(OR(K10='Tabla Impacto'!$C$12,K10='Tabla Impacto'!$D$12),"Menor",IF(OR(K10='Tabla Impacto'!$C$13,K10='Tabla Impacto'!$D$13),"Moderado",IF(OR(K10='Tabla Impacto'!$C$14,K10='Tabla Impacto'!$D$14),"Mayor",IF(OR(K10='Tabla Impacto'!$C$15,K10='Tabla Impacto'!$D$15),"Catastrófico","")))))</f>
        <v>Mayor</v>
      </c>
      <c r="M10" s="194">
        <f ca="1">IF(L10="","",IF(L10="Leve",0.2,IF(L10="Menor",0.4,IF(L10="Moderado",0.6,IF(L10="Mayor",0.8,IF(L10="Catastrófico",1,))))))</f>
        <v>0.8</v>
      </c>
      <c r="N10" s="197"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Alto</v>
      </c>
      <c r="O10" s="123">
        <v>1</v>
      </c>
      <c r="P10" s="124" t="s">
        <v>269</v>
      </c>
      <c r="Q10" s="125" t="str">
        <f>IF(OR(R10="Preventivo",R10="Detectivo"),"Probabilidad",IF(R10="Correctivo","Impacto",""))</f>
        <v>Probabilidad</v>
      </c>
      <c r="R10" s="126" t="s">
        <v>14</v>
      </c>
      <c r="S10" s="126" t="s">
        <v>9</v>
      </c>
      <c r="T10" s="127" t="str">
        <f>IF(AND(R10="Preventivo",S10="Automático"),"50%",IF(AND(R10="Preventivo",S10="Manual"),"40%",IF(AND(R10="Detectivo",S10="Automático"),"40%",IF(AND(R10="Detectivo",S10="Manual"),"30%",IF(AND(R10="Correctivo",S10="Automático"),"35%",IF(AND(R10="Correctivo",S10="Manual"),"25%",""))))))</f>
        <v>40%</v>
      </c>
      <c r="U10" s="126" t="s">
        <v>19</v>
      </c>
      <c r="V10" s="126" t="s">
        <v>22</v>
      </c>
      <c r="W10" s="126" t="s">
        <v>119</v>
      </c>
      <c r="X10" s="128">
        <f>IFERROR(IF(Q10="Probabilidad",(I10-(+I10*T10)),IF(Q10="Impacto",I10,"")),"")</f>
        <v>0.24</v>
      </c>
      <c r="Y10" s="129" t="str">
        <f>IFERROR(IF(X10="","",IF(X10&lt;=0.2,"Muy Baja",IF(X10&lt;=0.4,"Baja",IF(X10&lt;=0.6,"Media",IF(X10&lt;=0.8,"Alta","Muy Alta"))))),"")</f>
        <v>Baja</v>
      </c>
      <c r="Z10" s="130">
        <f>+X10</f>
        <v>0.24</v>
      </c>
      <c r="AA10" s="129" t="str">
        <f ca="1">IFERROR(IF(AB10="","",IF(AB10&lt;=0.2,"Leve",IF(AB10&lt;=0.4,"Menor",IF(AB10&lt;=0.6,"Moderado",IF(AB10&lt;=0.8,"Mayor","Catastrófico"))))),"")</f>
        <v>Mayor</v>
      </c>
      <c r="AB10" s="130">
        <f ca="1">IFERROR(IF(Q10="Impacto",(M10-(+M10*T10)),IF(Q10="Probabilidad",M10,"")),"")</f>
        <v>0.8</v>
      </c>
      <c r="AC10" s="131"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Alto</v>
      </c>
      <c r="AD10" s="132" t="s">
        <v>136</v>
      </c>
      <c r="AE10" s="133" t="s">
        <v>267</v>
      </c>
      <c r="AF10" s="134" t="s">
        <v>259</v>
      </c>
      <c r="AG10" s="135">
        <v>44927</v>
      </c>
      <c r="AH10" s="135">
        <v>45291</v>
      </c>
      <c r="AI10" s="133"/>
      <c r="AJ10" s="134" t="s">
        <v>41</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51.5" customHeight="1" x14ac:dyDescent="0.3">
      <c r="A11" s="201"/>
      <c r="B11" s="204"/>
      <c r="C11" s="204"/>
      <c r="D11" s="204"/>
      <c r="E11" s="207"/>
      <c r="F11" s="204"/>
      <c r="G11" s="210"/>
      <c r="H11" s="213"/>
      <c r="I11" s="195"/>
      <c r="J11" s="216"/>
      <c r="K11" s="195">
        <f ca="1">IF(NOT(ISERROR(MATCH(J11,_xlfn.ANCHORARRAY(E22),0))),I24&amp;"Por favor no seleccionar los criterios de impacto",J11)</f>
        <v>0</v>
      </c>
      <c r="L11" s="213"/>
      <c r="M11" s="195"/>
      <c r="N11" s="198"/>
      <c r="O11" s="123">
        <v>2</v>
      </c>
      <c r="P11" s="138"/>
      <c r="Q11" s="125" t="str">
        <f>IF(OR(R11="Preventivo",R11="Detectivo"),"Probabilidad",IF(R11="Correctivo","Impacto",""))</f>
        <v/>
      </c>
      <c r="R11" s="126"/>
      <c r="S11" s="126"/>
      <c r="T11" s="127" t="str">
        <f t="shared" ref="T11:T15" si="0">IF(AND(R11="Preventivo",S11="Automático"),"50%",IF(AND(R11="Preventivo",S11="Manual"),"40%",IF(AND(R11="Detectivo",S11="Automático"),"40%",IF(AND(R11="Detectivo",S11="Manual"),"30%",IF(AND(R11="Correctivo",S11="Automático"),"35%",IF(AND(R11="Correctivo",S11="Manual"),"25%",""))))))</f>
        <v/>
      </c>
      <c r="U11" s="126"/>
      <c r="V11" s="126"/>
      <c r="W11" s="126"/>
      <c r="X11" s="128" t="str">
        <f>IFERROR(IF(AND(Q10="Probabilidad",Q11="Probabilidad"),(Z10-(+Z10*T11)),IF(Q11="Probabilidad",(I10-(+I10*T11)),IF(Q11="Impacto",Z10,""))),"")</f>
        <v/>
      </c>
      <c r="Y11" s="129" t="str">
        <f t="shared" ref="Y11:Y69" si="1">IFERROR(IF(X11="","",IF(X11&lt;=0.2,"Muy Baja",IF(X11&lt;=0.4,"Baja",IF(X11&lt;=0.6,"Media",IF(X11&lt;=0.8,"Alta","Muy Alta"))))),"")</f>
        <v/>
      </c>
      <c r="Z11" s="130" t="str">
        <f t="shared" ref="Z11:Z15" si="2">+X11</f>
        <v/>
      </c>
      <c r="AA11" s="129" t="str">
        <f t="shared" ref="AA11:AA69" si="3">IFERROR(IF(AB11="","",IF(AB11&lt;=0.2,"Leve",IF(AB11&lt;=0.4,"Menor",IF(AB11&lt;=0.6,"Moderado",IF(AB11&lt;=0.8,"Mayor","Catastrófico"))))),"")</f>
        <v/>
      </c>
      <c r="AB11" s="130" t="str">
        <f>IFERROR(IF(AND(Q10="Impacto",Q11="Impacto"),(AB10-(+AB10*T11)),IF(Q11="Impacto",($M$10-(+$M$10*T11)),IF(Q11="Probabilidad",AB10,""))),"")</f>
        <v/>
      </c>
      <c r="AC11" s="131" t="str">
        <f t="shared" ref="AC11:AC15"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
      </c>
      <c r="AD11" s="132"/>
      <c r="AE11" s="133"/>
      <c r="AF11" s="134"/>
      <c r="AG11" s="135"/>
      <c r="AH11" s="135"/>
      <c r="AI11" s="133"/>
      <c r="AJ11" s="134"/>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201"/>
      <c r="B12" s="204"/>
      <c r="C12" s="204"/>
      <c r="D12" s="204"/>
      <c r="E12" s="207"/>
      <c r="F12" s="204"/>
      <c r="G12" s="210"/>
      <c r="H12" s="213"/>
      <c r="I12" s="195"/>
      <c r="J12" s="216"/>
      <c r="K12" s="195">
        <f ca="1">IF(NOT(ISERROR(MATCH(J12,_xlfn.ANCHORARRAY(E23),0))),I25&amp;"Por favor no seleccionar los criterios de impacto",J12)</f>
        <v>0</v>
      </c>
      <c r="L12" s="213"/>
      <c r="M12" s="195"/>
      <c r="N12" s="198"/>
      <c r="O12" s="123">
        <v>3</v>
      </c>
      <c r="P12" s="136"/>
      <c r="Q12" s="125" t="str">
        <f>IF(OR(R12="Preventivo",R12="Detectivo"),"Probabilidad",IF(R12="Correctivo","Impacto",""))</f>
        <v/>
      </c>
      <c r="R12" s="126"/>
      <c r="S12" s="126"/>
      <c r="T12" s="127" t="str">
        <f t="shared" si="0"/>
        <v/>
      </c>
      <c r="U12" s="126"/>
      <c r="V12" s="126"/>
      <c r="W12" s="126"/>
      <c r="X12" s="128" t="str">
        <f>IFERROR(IF(AND(Q11="Probabilidad",Q12="Probabilidad"),(Z11-(+Z11*T12)),IF(AND(Q11="Impacto",Q12="Probabilidad"),(Z10-(+Z10*T12)),IF(Q12="Impacto",Z11,""))),"")</f>
        <v/>
      </c>
      <c r="Y12" s="129" t="str">
        <f t="shared" si="1"/>
        <v/>
      </c>
      <c r="Z12" s="130" t="str">
        <f t="shared" si="2"/>
        <v/>
      </c>
      <c r="AA12" s="129" t="str">
        <f t="shared" si="3"/>
        <v/>
      </c>
      <c r="AB12" s="130" t="str">
        <f>IFERROR(IF(AND(Q11="Impacto",Q12="Impacto"),(AB11-(+AB11*T12)),IF(AND(Q11="Probabilidad",Q12="Impacto"),(AB10-(+AB10*T12)),IF(Q12="Probabilidad",AB11,""))),"")</f>
        <v/>
      </c>
      <c r="AC12" s="131" t="str">
        <f t="shared" si="4"/>
        <v/>
      </c>
      <c r="AD12" s="132"/>
      <c r="AE12" s="133"/>
      <c r="AF12" s="134"/>
      <c r="AG12" s="135"/>
      <c r="AH12" s="135"/>
      <c r="AI12" s="133"/>
      <c r="AJ12" s="134"/>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201"/>
      <c r="B13" s="204"/>
      <c r="C13" s="204"/>
      <c r="D13" s="204"/>
      <c r="E13" s="207"/>
      <c r="F13" s="204"/>
      <c r="G13" s="210"/>
      <c r="H13" s="213"/>
      <c r="I13" s="195"/>
      <c r="J13" s="216"/>
      <c r="K13" s="195">
        <f ca="1">IF(NOT(ISERROR(MATCH(J13,_xlfn.ANCHORARRAY(E24),0))),I26&amp;"Por favor no seleccionar los criterios de impacto",J13)</f>
        <v>0</v>
      </c>
      <c r="L13" s="213"/>
      <c r="M13" s="195"/>
      <c r="N13" s="198"/>
      <c r="O13" s="123">
        <v>4</v>
      </c>
      <c r="P13" s="124"/>
      <c r="Q13" s="125" t="str">
        <f t="shared" ref="Q13:Q15" si="5">IF(OR(R13="Preventivo",R13="Detectivo"),"Probabilidad",IF(R13="Correctivo","Impacto",""))</f>
        <v/>
      </c>
      <c r="R13" s="126"/>
      <c r="S13" s="126"/>
      <c r="T13" s="127" t="str">
        <f t="shared" si="0"/>
        <v/>
      </c>
      <c r="U13" s="126"/>
      <c r="V13" s="126"/>
      <c r="W13" s="126"/>
      <c r="X13" s="128" t="str">
        <f t="shared" ref="X13:X15" si="6">IFERROR(IF(AND(Q12="Probabilidad",Q13="Probabilidad"),(Z12-(+Z12*T13)),IF(AND(Q12="Impacto",Q13="Probabilidad"),(Z11-(+Z11*T13)),IF(Q13="Impacto",Z12,""))),"")</f>
        <v/>
      </c>
      <c r="Y13" s="129" t="str">
        <f t="shared" si="1"/>
        <v/>
      </c>
      <c r="Z13" s="130" t="str">
        <f t="shared" si="2"/>
        <v/>
      </c>
      <c r="AA13" s="129" t="str">
        <f t="shared" si="3"/>
        <v/>
      </c>
      <c r="AB13" s="130" t="str">
        <f t="shared" ref="AB13:AB15" si="7">IFERROR(IF(AND(Q12="Impacto",Q13="Impacto"),(AB12-(+AB12*T13)),IF(AND(Q12="Probabilidad",Q13="Impacto"),(AB11-(+AB11*T13)),IF(Q13="Probabilidad",AB12,""))),"")</f>
        <v/>
      </c>
      <c r="AC13" s="131"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2"/>
      <c r="AE13" s="133"/>
      <c r="AF13" s="134"/>
      <c r="AG13" s="135"/>
      <c r="AH13" s="135"/>
      <c r="AI13" s="133"/>
      <c r="AJ13" s="134"/>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201"/>
      <c r="B14" s="204"/>
      <c r="C14" s="204"/>
      <c r="D14" s="204"/>
      <c r="E14" s="207"/>
      <c r="F14" s="204"/>
      <c r="G14" s="210"/>
      <c r="H14" s="213"/>
      <c r="I14" s="195"/>
      <c r="J14" s="216"/>
      <c r="K14" s="195">
        <f ca="1">IF(NOT(ISERROR(MATCH(J14,_xlfn.ANCHORARRAY(E25),0))),I27&amp;"Por favor no seleccionar los criterios de impacto",J14)</f>
        <v>0</v>
      </c>
      <c r="L14" s="213"/>
      <c r="M14" s="195"/>
      <c r="N14" s="198"/>
      <c r="O14" s="123">
        <v>5</v>
      </c>
      <c r="P14" s="124"/>
      <c r="Q14" s="125" t="str">
        <f t="shared" si="5"/>
        <v/>
      </c>
      <c r="R14" s="126"/>
      <c r="S14" s="126"/>
      <c r="T14" s="127" t="str">
        <f t="shared" si="0"/>
        <v/>
      </c>
      <c r="U14" s="126"/>
      <c r="V14" s="126"/>
      <c r="W14" s="126"/>
      <c r="X14" s="128" t="str">
        <f t="shared" si="6"/>
        <v/>
      </c>
      <c r="Y14" s="129" t="str">
        <f t="shared" si="1"/>
        <v/>
      </c>
      <c r="Z14" s="130" t="str">
        <f t="shared" si="2"/>
        <v/>
      </c>
      <c r="AA14" s="129" t="str">
        <f t="shared" si="3"/>
        <v/>
      </c>
      <c r="AB14" s="130" t="str">
        <f t="shared" si="7"/>
        <v/>
      </c>
      <c r="AC14" s="131" t="str">
        <f t="shared" si="4"/>
        <v/>
      </c>
      <c r="AD14" s="132"/>
      <c r="AE14" s="133"/>
      <c r="AF14" s="134"/>
      <c r="AG14" s="135"/>
      <c r="AH14" s="135"/>
      <c r="AI14" s="133"/>
      <c r="AJ14" s="134"/>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202"/>
      <c r="B15" s="205"/>
      <c r="C15" s="205"/>
      <c r="D15" s="205"/>
      <c r="E15" s="208"/>
      <c r="F15" s="205"/>
      <c r="G15" s="211"/>
      <c r="H15" s="214"/>
      <c r="I15" s="196"/>
      <c r="J15" s="217"/>
      <c r="K15" s="196">
        <f ca="1">IF(NOT(ISERROR(MATCH(J15,_xlfn.ANCHORARRAY(E26),0))),I28&amp;"Por favor no seleccionar los criterios de impacto",J15)</f>
        <v>0</v>
      </c>
      <c r="L15" s="214"/>
      <c r="M15" s="196"/>
      <c r="N15" s="199"/>
      <c r="O15" s="123">
        <v>6</v>
      </c>
      <c r="P15" s="124"/>
      <c r="Q15" s="125" t="str">
        <f t="shared" si="5"/>
        <v/>
      </c>
      <c r="R15" s="126"/>
      <c r="S15" s="126"/>
      <c r="T15" s="127" t="str">
        <f t="shared" si="0"/>
        <v/>
      </c>
      <c r="U15" s="126"/>
      <c r="V15" s="126"/>
      <c r="W15" s="126"/>
      <c r="X15" s="128" t="str">
        <f t="shared" si="6"/>
        <v/>
      </c>
      <c r="Y15" s="129" t="str">
        <f t="shared" si="1"/>
        <v/>
      </c>
      <c r="Z15" s="130" t="str">
        <f t="shared" si="2"/>
        <v/>
      </c>
      <c r="AA15" s="129" t="str">
        <f t="shared" si="3"/>
        <v/>
      </c>
      <c r="AB15" s="130" t="str">
        <f t="shared" si="7"/>
        <v/>
      </c>
      <c r="AC15" s="131" t="str">
        <f t="shared" si="4"/>
        <v/>
      </c>
      <c r="AD15" s="132"/>
      <c r="AE15" s="133"/>
      <c r="AF15" s="134"/>
      <c r="AG15" s="135"/>
      <c r="AH15" s="135"/>
      <c r="AI15" s="133"/>
      <c r="AJ15" s="134"/>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200">
        <v>2</v>
      </c>
      <c r="B16" s="203" t="s">
        <v>133</v>
      </c>
      <c r="C16" s="203" t="s">
        <v>262</v>
      </c>
      <c r="D16" s="203" t="s">
        <v>257</v>
      </c>
      <c r="E16" s="206" t="s">
        <v>263</v>
      </c>
      <c r="F16" s="203" t="s">
        <v>123</v>
      </c>
      <c r="G16" s="209">
        <v>20</v>
      </c>
      <c r="H16" s="212" t="str">
        <f>IF(G16&lt;=0,"",IF(G16&lt;=2,"Muy Baja",IF(G16&lt;=24,"Baja",IF(G16&lt;=500,"Media",IF(G16&lt;=5000,"Alta","Muy Alta")))))</f>
        <v>Baja</v>
      </c>
      <c r="I16" s="194">
        <f>IF(H16="","",IF(H16="Muy Baja",0.2,IF(H16="Baja",0.4,IF(H16="Media",0.6,IF(H16="Alta",0.8,IF(H16="Muy Alta",1,))))))</f>
        <v>0.4</v>
      </c>
      <c r="J16" s="215" t="s">
        <v>150</v>
      </c>
      <c r="K16" s="194" t="str">
        <f ca="1">IF(NOT(ISERROR(MATCH(J16,'Tabla Impacto'!$B$221:$B$223,0))),'Tabla Impacto'!$F$223&amp;"Por favor no seleccionar los criterios de impacto(Afectación Económica o presupuestal y Pérdida Reputacional)",J16)</f>
        <v xml:space="preserve">     Entre 10 y 50 SMLMV </v>
      </c>
      <c r="L16" s="212" t="str">
        <f ca="1">IF(OR(K16='Tabla Impacto'!$C$11,K16='Tabla Impacto'!$D$11),"Leve",IF(OR(K16='Tabla Impacto'!$C$12,K16='Tabla Impacto'!$D$12),"Menor",IF(OR(K16='Tabla Impacto'!$C$13,K16='Tabla Impacto'!$D$13),"Moderado",IF(OR(K16='Tabla Impacto'!$C$14,K16='Tabla Impacto'!$D$14),"Mayor",IF(OR(K16='Tabla Impacto'!$C$15,K16='Tabla Impacto'!$D$15),"Catastrófico","")))))</f>
        <v>Menor</v>
      </c>
      <c r="M16" s="194">
        <f ca="1">IF(L16="","",IF(L16="Leve",0.2,IF(L16="Menor",0.4,IF(L16="Moderado",0.6,IF(L16="Mayor",0.8,IF(L16="Catastrófico",1,))))))</f>
        <v>0.4</v>
      </c>
      <c r="N16" s="197"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Moderado</v>
      </c>
      <c r="O16" s="123">
        <v>1</v>
      </c>
      <c r="P16" s="124" t="s">
        <v>264</v>
      </c>
      <c r="Q16" s="125" t="str">
        <f>IF(OR(R16="Preventivo",R16="Detectivo"),"Probabilidad",IF(R16="Correctivo","Impacto",""))</f>
        <v>Probabilidad</v>
      </c>
      <c r="R16" s="126" t="s">
        <v>14</v>
      </c>
      <c r="S16" s="126" t="s">
        <v>9</v>
      </c>
      <c r="T16" s="127" t="str">
        <f>IF(AND(R16="Preventivo",S16="Automático"),"50%",IF(AND(R16="Preventivo",S16="Manual"),"40%",IF(AND(R16="Detectivo",S16="Automático"),"40%",IF(AND(R16="Detectivo",S16="Manual"),"30%",IF(AND(R16="Correctivo",S16="Automático"),"35%",IF(AND(R16="Correctivo",S16="Manual"),"25%",""))))))</f>
        <v>40%</v>
      </c>
      <c r="U16" s="126" t="s">
        <v>19</v>
      </c>
      <c r="V16" s="126" t="s">
        <v>22</v>
      </c>
      <c r="W16" s="126" t="s">
        <v>119</v>
      </c>
      <c r="X16" s="128">
        <f>IFERROR(IF(Q16="Probabilidad",(I16-(+I16*T16)),IF(Q16="Impacto",I16,"")),"")</f>
        <v>0.24</v>
      </c>
      <c r="Y16" s="129" t="str">
        <f>IFERROR(IF(X16="","",IF(X16&lt;=0.2,"Muy Baja",IF(X16&lt;=0.4,"Baja",IF(X16&lt;=0.6,"Media",IF(X16&lt;=0.8,"Alta","Muy Alta"))))),"")</f>
        <v>Baja</v>
      </c>
      <c r="Z16" s="130">
        <f>+X16</f>
        <v>0.24</v>
      </c>
      <c r="AA16" s="129" t="str">
        <f ca="1">IFERROR(IF(AB16="","",IF(AB16&lt;=0.2,"Leve",IF(AB16&lt;=0.4,"Menor",IF(AB16&lt;=0.6,"Moderado",IF(AB16&lt;=0.8,"Mayor","Catastrófico"))))),"")</f>
        <v>Menor</v>
      </c>
      <c r="AB16" s="130">
        <f ca="1">IFERROR(IF(Q16="Impacto",(M16-(+M16*T16)),IF(Q16="Probabilidad",M16,"")),"")</f>
        <v>0.4</v>
      </c>
      <c r="AC16" s="131"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Moderado</v>
      </c>
      <c r="AD16" s="132" t="s">
        <v>31</v>
      </c>
      <c r="AE16" s="133" t="s">
        <v>258</v>
      </c>
      <c r="AF16" s="134" t="s">
        <v>259</v>
      </c>
      <c r="AG16" s="135">
        <v>44927</v>
      </c>
      <c r="AH16" s="135">
        <v>45291</v>
      </c>
      <c r="AI16" s="133"/>
      <c r="AJ16" s="134" t="s">
        <v>41</v>
      </c>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201"/>
      <c r="B17" s="204"/>
      <c r="C17" s="204"/>
      <c r="D17" s="204"/>
      <c r="E17" s="207"/>
      <c r="F17" s="204"/>
      <c r="G17" s="210"/>
      <c r="H17" s="213"/>
      <c r="I17" s="195"/>
      <c r="J17" s="216"/>
      <c r="K17" s="195">
        <f ca="1">IF(NOT(ISERROR(MATCH(J17,_xlfn.ANCHORARRAY(E28),0))),I30&amp;"Por favor no seleccionar los criterios de impacto",J17)</f>
        <v>0</v>
      </c>
      <c r="L17" s="213"/>
      <c r="M17" s="195"/>
      <c r="N17" s="198"/>
      <c r="O17" s="123">
        <v>2</v>
      </c>
      <c r="P17" s="138"/>
      <c r="Q17" s="125" t="str">
        <f>IF(OR(R17="Preventivo",R17="Detectivo"),"Probabilidad",IF(R17="Correctivo","Impacto",""))</f>
        <v/>
      </c>
      <c r="R17" s="126"/>
      <c r="S17" s="126"/>
      <c r="T17" s="127" t="str">
        <f t="shared" ref="T17:T21" si="8">IF(AND(R17="Preventivo",S17="Automático"),"50%",IF(AND(R17="Preventivo",S17="Manual"),"40%",IF(AND(R17="Detectivo",S17="Automático"),"40%",IF(AND(R17="Detectivo",S17="Manual"),"30%",IF(AND(R17="Correctivo",S17="Automático"),"35%",IF(AND(R17="Correctivo",S17="Manual"),"25%",""))))))</f>
        <v/>
      </c>
      <c r="U17" s="126"/>
      <c r="V17" s="126"/>
      <c r="W17" s="126"/>
      <c r="X17" s="128" t="str">
        <f>IFERROR(IF(AND(Q16="Probabilidad",Q17="Probabilidad"),(Z16-(+Z16*T17)),IF(Q17="Probabilidad",(I16-(+I16*T17)),IF(Q17="Impacto",Z16,""))),"")</f>
        <v/>
      </c>
      <c r="Y17" s="129" t="str">
        <f t="shared" si="1"/>
        <v/>
      </c>
      <c r="Z17" s="130" t="str">
        <f t="shared" ref="Z17:Z21" si="9">+X17</f>
        <v/>
      </c>
      <c r="AA17" s="129" t="str">
        <f t="shared" si="3"/>
        <v/>
      </c>
      <c r="AB17" s="130" t="str">
        <f>IFERROR(IF(AND(Q16="Impacto",Q17="Impacto"),(AB10-(+AB10*T17)),IF(Q17="Impacto",($M$16-(+$M$16*T17)),IF(Q17="Probabilidad",AB10,""))),"")</f>
        <v/>
      </c>
      <c r="AC17" s="131" t="str">
        <f t="shared" ref="AC17:AC18" si="10">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132"/>
      <c r="AE17" s="133"/>
      <c r="AF17" s="134"/>
      <c r="AG17" s="135"/>
      <c r="AH17" s="135"/>
      <c r="AI17" s="133"/>
      <c r="AJ17" s="134"/>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201"/>
      <c r="B18" s="204"/>
      <c r="C18" s="204"/>
      <c r="D18" s="204"/>
      <c r="E18" s="207"/>
      <c r="F18" s="204"/>
      <c r="G18" s="210"/>
      <c r="H18" s="213"/>
      <c r="I18" s="195"/>
      <c r="J18" s="216"/>
      <c r="K18" s="195">
        <f ca="1">IF(NOT(ISERROR(MATCH(J18,_xlfn.ANCHORARRAY(E29),0))),I31&amp;"Por favor no seleccionar los criterios de impacto",J18)</f>
        <v>0</v>
      </c>
      <c r="L18" s="213"/>
      <c r="M18" s="195"/>
      <c r="N18" s="198"/>
      <c r="O18" s="123">
        <v>3</v>
      </c>
      <c r="P18" s="136"/>
      <c r="Q18" s="125" t="str">
        <f>IF(OR(R18="Preventivo",R18="Detectivo"),"Probabilidad",IF(R18="Correctivo","Impacto",""))</f>
        <v/>
      </c>
      <c r="R18" s="126"/>
      <c r="S18" s="126"/>
      <c r="T18" s="127" t="str">
        <f t="shared" si="8"/>
        <v/>
      </c>
      <c r="U18" s="126"/>
      <c r="V18" s="126"/>
      <c r="W18" s="126"/>
      <c r="X18" s="128" t="str">
        <f>IFERROR(IF(AND(Q17="Probabilidad",Q18="Probabilidad"),(Z17-(+Z17*T18)),IF(AND(Q17="Impacto",Q18="Probabilidad"),(Z16-(+Z16*T18)),IF(Q18="Impacto",Z17,""))),"")</f>
        <v/>
      </c>
      <c r="Y18" s="129" t="str">
        <f t="shared" si="1"/>
        <v/>
      </c>
      <c r="Z18" s="130" t="str">
        <f t="shared" si="9"/>
        <v/>
      </c>
      <c r="AA18" s="129" t="str">
        <f t="shared" si="3"/>
        <v/>
      </c>
      <c r="AB18" s="130" t="str">
        <f>IFERROR(IF(AND(Q17="Impacto",Q18="Impacto"),(AB17-(+AB17*T18)),IF(AND(Q17="Probabilidad",Q18="Impacto"),(AB16-(+AB16*T18)),IF(Q18="Probabilidad",AB17,""))),"")</f>
        <v/>
      </c>
      <c r="AC18" s="131" t="str">
        <f t="shared" si="10"/>
        <v/>
      </c>
      <c r="AD18" s="132"/>
      <c r="AE18" s="133"/>
      <c r="AF18" s="134"/>
      <c r="AG18" s="135"/>
      <c r="AH18" s="135"/>
      <c r="AI18" s="133"/>
      <c r="AJ18" s="134"/>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201"/>
      <c r="B19" s="204"/>
      <c r="C19" s="204"/>
      <c r="D19" s="204"/>
      <c r="E19" s="207"/>
      <c r="F19" s="204"/>
      <c r="G19" s="210"/>
      <c r="H19" s="213"/>
      <c r="I19" s="195"/>
      <c r="J19" s="216"/>
      <c r="K19" s="195">
        <f ca="1">IF(NOT(ISERROR(MATCH(J19,_xlfn.ANCHORARRAY(E30),0))),I32&amp;"Por favor no seleccionar los criterios de impacto",J19)</f>
        <v>0</v>
      </c>
      <c r="L19" s="213"/>
      <c r="M19" s="195"/>
      <c r="N19" s="198"/>
      <c r="O19" s="123">
        <v>4</v>
      </c>
      <c r="P19" s="124"/>
      <c r="Q19" s="125" t="str">
        <f t="shared" ref="Q19:Q21" si="11">IF(OR(R19="Preventivo",R19="Detectivo"),"Probabilidad",IF(R19="Correctivo","Impacto",""))</f>
        <v/>
      </c>
      <c r="R19" s="126"/>
      <c r="S19" s="126"/>
      <c r="T19" s="127" t="str">
        <f t="shared" si="8"/>
        <v/>
      </c>
      <c r="U19" s="126"/>
      <c r="V19" s="126"/>
      <c r="W19" s="126"/>
      <c r="X19" s="128" t="str">
        <f t="shared" ref="X19:X21" si="12">IFERROR(IF(AND(Q18="Probabilidad",Q19="Probabilidad"),(Z18-(+Z18*T19)),IF(AND(Q18="Impacto",Q19="Probabilidad"),(Z17-(+Z17*T19)),IF(Q19="Impacto",Z18,""))),"")</f>
        <v/>
      </c>
      <c r="Y19" s="129" t="str">
        <f t="shared" si="1"/>
        <v/>
      </c>
      <c r="Z19" s="130" t="str">
        <f t="shared" si="9"/>
        <v/>
      </c>
      <c r="AA19" s="129" t="str">
        <f t="shared" si="3"/>
        <v/>
      </c>
      <c r="AB19" s="130" t="str">
        <f t="shared" ref="AB19:AB21" si="13">IFERROR(IF(AND(Q18="Impacto",Q19="Impacto"),(AB18-(+AB18*T19)),IF(AND(Q18="Probabilidad",Q19="Impacto"),(AB17-(+AB17*T19)),IF(Q19="Probabilidad",AB18,""))),"")</f>
        <v/>
      </c>
      <c r="AC19" s="131"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2"/>
      <c r="AE19" s="133"/>
      <c r="AF19" s="134"/>
      <c r="AG19" s="135"/>
      <c r="AH19" s="135"/>
      <c r="AI19" s="133"/>
      <c r="AJ19" s="134"/>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201"/>
      <c r="B20" s="204"/>
      <c r="C20" s="204"/>
      <c r="D20" s="204"/>
      <c r="E20" s="207"/>
      <c r="F20" s="204"/>
      <c r="G20" s="210"/>
      <c r="H20" s="213"/>
      <c r="I20" s="195"/>
      <c r="J20" s="216"/>
      <c r="K20" s="195">
        <f ca="1">IF(NOT(ISERROR(MATCH(J20,_xlfn.ANCHORARRAY(E31),0))),I33&amp;"Por favor no seleccionar los criterios de impacto",J20)</f>
        <v>0</v>
      </c>
      <c r="L20" s="213"/>
      <c r="M20" s="195"/>
      <c r="N20" s="198"/>
      <c r="O20" s="123">
        <v>5</v>
      </c>
      <c r="P20" s="124"/>
      <c r="Q20" s="125" t="str">
        <f t="shared" si="11"/>
        <v/>
      </c>
      <c r="R20" s="126"/>
      <c r="S20" s="126"/>
      <c r="T20" s="127" t="str">
        <f t="shared" si="8"/>
        <v/>
      </c>
      <c r="U20" s="126"/>
      <c r="V20" s="126"/>
      <c r="W20" s="126"/>
      <c r="X20" s="128" t="str">
        <f t="shared" si="12"/>
        <v/>
      </c>
      <c r="Y20" s="129" t="str">
        <f t="shared" si="1"/>
        <v/>
      </c>
      <c r="Z20" s="130" t="str">
        <f t="shared" si="9"/>
        <v/>
      </c>
      <c r="AA20" s="129" t="str">
        <f t="shared" si="3"/>
        <v/>
      </c>
      <c r="AB20" s="130" t="str">
        <f t="shared" si="13"/>
        <v/>
      </c>
      <c r="AC20" s="131"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2"/>
      <c r="AE20" s="133"/>
      <c r="AF20" s="134"/>
      <c r="AG20" s="135"/>
      <c r="AH20" s="135"/>
      <c r="AI20" s="133"/>
      <c r="AJ20" s="134"/>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202"/>
      <c r="B21" s="205"/>
      <c r="C21" s="205"/>
      <c r="D21" s="205"/>
      <c r="E21" s="208"/>
      <c r="F21" s="205"/>
      <c r="G21" s="211"/>
      <c r="H21" s="214"/>
      <c r="I21" s="196"/>
      <c r="J21" s="217"/>
      <c r="K21" s="196">
        <f ca="1">IF(NOT(ISERROR(MATCH(J21,_xlfn.ANCHORARRAY(E32),0))),I34&amp;"Por favor no seleccionar los criterios de impacto",J21)</f>
        <v>0</v>
      </c>
      <c r="L21" s="214"/>
      <c r="M21" s="196"/>
      <c r="N21" s="199"/>
      <c r="O21" s="123">
        <v>6</v>
      </c>
      <c r="P21" s="124"/>
      <c r="Q21" s="125" t="str">
        <f t="shared" si="11"/>
        <v/>
      </c>
      <c r="R21" s="126"/>
      <c r="S21" s="126"/>
      <c r="T21" s="127" t="str">
        <f t="shared" si="8"/>
        <v/>
      </c>
      <c r="U21" s="126"/>
      <c r="V21" s="126"/>
      <c r="W21" s="126"/>
      <c r="X21" s="128" t="str">
        <f t="shared" si="12"/>
        <v/>
      </c>
      <c r="Y21" s="129" t="str">
        <f t="shared" si="1"/>
        <v/>
      </c>
      <c r="Z21" s="130" t="str">
        <f t="shared" si="9"/>
        <v/>
      </c>
      <c r="AA21" s="129" t="str">
        <f t="shared" si="3"/>
        <v/>
      </c>
      <c r="AB21" s="130" t="str">
        <f t="shared" si="13"/>
        <v/>
      </c>
      <c r="AC21" s="131" t="str">
        <f t="shared" si="14"/>
        <v/>
      </c>
      <c r="AD21" s="132"/>
      <c r="AE21" s="133"/>
      <c r="AF21" s="134"/>
      <c r="AG21" s="135"/>
      <c r="AH21" s="135"/>
      <c r="AI21" s="133"/>
      <c r="AJ21" s="134"/>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200">
        <v>3</v>
      </c>
      <c r="B22" s="203"/>
      <c r="C22" s="203"/>
      <c r="D22" s="203"/>
      <c r="E22" s="206"/>
      <c r="F22" s="203"/>
      <c r="G22" s="209"/>
      <c r="H22" s="212" t="str">
        <f>IF(G22&lt;=0,"",IF(G22&lt;=2,"Muy Baja",IF(G22&lt;=24,"Baja",IF(G22&lt;=500,"Media",IF(G22&lt;=5000,"Alta","Muy Alta")))))</f>
        <v/>
      </c>
      <c r="I22" s="194" t="str">
        <f>IF(H22="","",IF(H22="Muy Baja",0.2,IF(H22="Baja",0.4,IF(H22="Media",0.6,IF(H22="Alta",0.8,IF(H22="Muy Alta",1,))))))</f>
        <v/>
      </c>
      <c r="J22" s="215"/>
      <c r="K22" s="194">
        <f ca="1">IF(NOT(ISERROR(MATCH(J22,'Tabla Impacto'!$B$221:$B$223,0))),'Tabla Impacto'!$F$223&amp;"Por favor no seleccionar los criterios de impacto(Afectación Económica o presupuestal y Pérdida Reputacional)",J22)</f>
        <v>0</v>
      </c>
      <c r="L22" s="212" t="str">
        <f ca="1">IF(OR(K22='Tabla Impacto'!$C$11,K22='Tabla Impacto'!$D$11),"Leve",IF(OR(K22='Tabla Impacto'!$C$12,K22='Tabla Impacto'!$D$12),"Menor",IF(OR(K22='Tabla Impacto'!$C$13,K22='Tabla Impacto'!$D$13),"Moderado",IF(OR(K22='Tabla Impacto'!$C$14,K22='Tabla Impacto'!$D$14),"Mayor",IF(OR(K22='Tabla Impacto'!$C$15,K22='Tabla Impacto'!$D$15),"Catastrófico","")))))</f>
        <v/>
      </c>
      <c r="M22" s="194" t="str">
        <f ca="1">IF(L22="","",IF(L22="Leve",0.2,IF(L22="Menor",0.4,IF(L22="Moderado",0.6,IF(L22="Mayor",0.8,IF(L22="Catastrófico",1,))))))</f>
        <v/>
      </c>
      <c r="N22" s="197"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
      </c>
      <c r="O22" s="123">
        <v>1</v>
      </c>
      <c r="P22" s="124"/>
      <c r="Q22" s="125" t="str">
        <f>IF(OR(R22="Preventivo",R22="Detectivo"),"Probabilidad",IF(R22="Correctivo","Impacto",""))</f>
        <v/>
      </c>
      <c r="R22" s="126"/>
      <c r="S22" s="126"/>
      <c r="T22" s="127" t="str">
        <f>IF(AND(R22="Preventivo",S22="Automático"),"50%",IF(AND(R22="Preventivo",S22="Manual"),"40%",IF(AND(R22="Detectivo",S22="Automático"),"40%",IF(AND(R22="Detectivo",S22="Manual"),"30%",IF(AND(R22="Correctivo",S22="Automático"),"35%",IF(AND(R22="Correctivo",S22="Manual"),"25%",""))))))</f>
        <v/>
      </c>
      <c r="U22" s="126"/>
      <c r="V22" s="126"/>
      <c r="W22" s="126"/>
      <c r="X22" s="128" t="str">
        <f>IFERROR(IF(Q22="Probabilidad",(I22-(+I22*T22)),IF(Q22="Impacto",I22,"")),"")</f>
        <v/>
      </c>
      <c r="Y22" s="129" t="str">
        <f>IFERROR(IF(X22="","",IF(X22&lt;=0.2,"Muy Baja",IF(X22&lt;=0.4,"Baja",IF(X22&lt;=0.6,"Media",IF(X22&lt;=0.8,"Alta","Muy Alta"))))),"")</f>
        <v/>
      </c>
      <c r="Z22" s="130" t="str">
        <f>+X22</f>
        <v/>
      </c>
      <c r="AA22" s="129" t="str">
        <f>IFERROR(IF(AB22="","",IF(AB22&lt;=0.2,"Leve",IF(AB22&lt;=0.4,"Menor",IF(AB22&lt;=0.6,"Moderado",IF(AB22&lt;=0.8,"Mayor","Catastrófico"))))),"")</f>
        <v/>
      </c>
      <c r="AB22" s="130" t="str">
        <f>IFERROR(IF(Q22="Impacto",(M22-(+M22*T22)),IF(Q22="Probabilidad",M22,"")),"")</f>
        <v/>
      </c>
      <c r="AC22" s="131" t="str">
        <f>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32"/>
      <c r="AE22" s="133"/>
      <c r="AF22" s="134"/>
      <c r="AG22" s="135"/>
      <c r="AH22" s="135"/>
      <c r="AI22" s="133"/>
      <c r="AJ22" s="134"/>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201"/>
      <c r="B23" s="204"/>
      <c r="C23" s="204"/>
      <c r="D23" s="204"/>
      <c r="E23" s="207"/>
      <c r="F23" s="204"/>
      <c r="G23" s="210"/>
      <c r="H23" s="213"/>
      <c r="I23" s="195"/>
      <c r="J23" s="216"/>
      <c r="K23" s="195">
        <f ca="1">IF(NOT(ISERROR(MATCH(J23,_xlfn.ANCHORARRAY(E34),0))),I36&amp;"Por favor no seleccionar los criterios de impacto",J23)</f>
        <v>0</v>
      </c>
      <c r="L23" s="213"/>
      <c r="M23" s="195"/>
      <c r="N23" s="198"/>
      <c r="O23" s="123">
        <v>2</v>
      </c>
      <c r="P23" s="124"/>
      <c r="Q23" s="125" t="str">
        <f>IF(OR(R23="Preventivo",R23="Detectivo"),"Probabilidad",IF(R23="Correctivo","Impacto",""))</f>
        <v/>
      </c>
      <c r="R23" s="126"/>
      <c r="S23" s="126"/>
      <c r="T23" s="127" t="str">
        <f t="shared" ref="T23:T27" si="15">IF(AND(R23="Preventivo",S23="Automático"),"50%",IF(AND(R23="Preventivo",S23="Manual"),"40%",IF(AND(R23="Detectivo",S23="Automático"),"40%",IF(AND(R23="Detectivo",S23="Manual"),"30%",IF(AND(R23="Correctivo",S23="Automático"),"35%",IF(AND(R23="Correctivo",S23="Manual"),"25%",""))))))</f>
        <v/>
      </c>
      <c r="U23" s="126"/>
      <c r="V23" s="126"/>
      <c r="W23" s="126"/>
      <c r="X23" s="137" t="str">
        <f>IFERROR(IF(AND(Q22="Probabilidad",Q23="Probabilidad"),(Z22-(+Z22*T23)),IF(Q23="Probabilidad",(I22-(+I22*T23)),IF(Q23="Impacto",Z22,""))),"")</f>
        <v/>
      </c>
      <c r="Y23" s="129" t="str">
        <f t="shared" si="1"/>
        <v/>
      </c>
      <c r="Z23" s="130" t="str">
        <f t="shared" ref="Z23:Z27" si="16">+X23</f>
        <v/>
      </c>
      <c r="AA23" s="129" t="str">
        <f t="shared" si="3"/>
        <v/>
      </c>
      <c r="AB23" s="130" t="str">
        <f>IFERROR(IF(AND(Q22="Impacto",Q23="Impacto"),(AB16-(+AB16*T23)),IF(Q23="Impacto",($M$22-(+$M$22*T23)),IF(Q23="Probabilidad",AB16,""))),"")</f>
        <v/>
      </c>
      <c r="AC23" s="131" t="str">
        <f t="shared" ref="AC23:AC24" si="17">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2"/>
      <c r="AE23" s="133"/>
      <c r="AF23" s="134"/>
      <c r="AG23" s="135"/>
      <c r="AH23" s="135"/>
      <c r="AI23" s="133"/>
      <c r="AJ23" s="134"/>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201"/>
      <c r="B24" s="204"/>
      <c r="C24" s="204"/>
      <c r="D24" s="204"/>
      <c r="E24" s="207"/>
      <c r="F24" s="204"/>
      <c r="G24" s="210"/>
      <c r="H24" s="213"/>
      <c r="I24" s="195"/>
      <c r="J24" s="216"/>
      <c r="K24" s="195">
        <f ca="1">IF(NOT(ISERROR(MATCH(J24,_xlfn.ANCHORARRAY(E35),0))),I37&amp;"Por favor no seleccionar los criterios de impacto",J24)</f>
        <v>0</v>
      </c>
      <c r="L24" s="213"/>
      <c r="M24" s="195"/>
      <c r="N24" s="198"/>
      <c r="O24" s="123">
        <v>3</v>
      </c>
      <c r="P24" s="136"/>
      <c r="Q24" s="125" t="str">
        <f>IF(OR(R24="Preventivo",R24="Detectivo"),"Probabilidad",IF(R24="Correctivo","Impacto",""))</f>
        <v/>
      </c>
      <c r="R24" s="126"/>
      <c r="S24" s="126"/>
      <c r="T24" s="127" t="str">
        <f t="shared" si="15"/>
        <v/>
      </c>
      <c r="U24" s="126"/>
      <c r="V24" s="126"/>
      <c r="W24" s="126"/>
      <c r="X24" s="128" t="str">
        <f>IFERROR(IF(AND(Q23="Probabilidad",Q24="Probabilidad"),(Z23-(+Z23*T24)),IF(AND(Q23="Impacto",Q24="Probabilidad"),(Z22-(+Z22*T24)),IF(Q24="Impacto",Z23,""))),"")</f>
        <v/>
      </c>
      <c r="Y24" s="129" t="str">
        <f t="shared" si="1"/>
        <v/>
      </c>
      <c r="Z24" s="130" t="str">
        <f t="shared" si="16"/>
        <v/>
      </c>
      <c r="AA24" s="129" t="str">
        <f t="shared" si="3"/>
        <v/>
      </c>
      <c r="AB24" s="130" t="str">
        <f>IFERROR(IF(AND(Q23="Impacto",Q24="Impacto"),(AB23-(+AB23*T24)),IF(AND(Q23="Probabilidad",Q24="Impacto"),(AB22-(+AB22*T24)),IF(Q24="Probabilidad",AB23,""))),"")</f>
        <v/>
      </c>
      <c r="AC24" s="131" t="str">
        <f t="shared" si="17"/>
        <v/>
      </c>
      <c r="AD24" s="132"/>
      <c r="AE24" s="133"/>
      <c r="AF24" s="134"/>
      <c r="AG24" s="135"/>
      <c r="AH24" s="135"/>
      <c r="AI24" s="133"/>
      <c r="AJ24" s="134"/>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201"/>
      <c r="B25" s="204"/>
      <c r="C25" s="204"/>
      <c r="D25" s="204"/>
      <c r="E25" s="207"/>
      <c r="F25" s="204"/>
      <c r="G25" s="210"/>
      <c r="H25" s="213"/>
      <c r="I25" s="195"/>
      <c r="J25" s="216"/>
      <c r="K25" s="195">
        <f ca="1">IF(NOT(ISERROR(MATCH(J25,_xlfn.ANCHORARRAY(E36),0))),I38&amp;"Por favor no seleccionar los criterios de impacto",J25)</f>
        <v>0</v>
      </c>
      <c r="L25" s="213"/>
      <c r="M25" s="195"/>
      <c r="N25" s="198"/>
      <c r="O25" s="123">
        <v>4</v>
      </c>
      <c r="P25" s="124"/>
      <c r="Q25" s="125" t="str">
        <f t="shared" ref="Q25:Q27" si="18">IF(OR(R25="Preventivo",R25="Detectivo"),"Probabilidad",IF(R25="Correctivo","Impacto",""))</f>
        <v/>
      </c>
      <c r="R25" s="126"/>
      <c r="S25" s="126"/>
      <c r="T25" s="127" t="str">
        <f t="shared" si="15"/>
        <v/>
      </c>
      <c r="U25" s="126"/>
      <c r="V25" s="126"/>
      <c r="W25" s="126"/>
      <c r="X25" s="128" t="str">
        <f t="shared" ref="X25:X27" si="19">IFERROR(IF(AND(Q24="Probabilidad",Q25="Probabilidad"),(Z24-(+Z24*T25)),IF(AND(Q24="Impacto",Q25="Probabilidad"),(Z23-(+Z23*T25)),IF(Q25="Impacto",Z24,""))),"")</f>
        <v/>
      </c>
      <c r="Y25" s="129" t="str">
        <f t="shared" si="1"/>
        <v/>
      </c>
      <c r="Z25" s="130" t="str">
        <f t="shared" si="16"/>
        <v/>
      </c>
      <c r="AA25" s="129" t="str">
        <f t="shared" si="3"/>
        <v/>
      </c>
      <c r="AB25" s="130" t="str">
        <f t="shared" ref="AB25:AB27" si="20">IFERROR(IF(AND(Q24="Impacto",Q25="Impacto"),(AB24-(+AB24*T25)),IF(AND(Q24="Probabilidad",Q25="Impacto"),(AB23-(+AB23*T25)),IF(Q25="Probabilidad",AB24,""))),"")</f>
        <v/>
      </c>
      <c r="AC25" s="131"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2"/>
      <c r="AE25" s="133"/>
      <c r="AF25" s="134"/>
      <c r="AG25" s="135"/>
      <c r="AH25" s="135"/>
      <c r="AI25" s="133"/>
      <c r="AJ25" s="134"/>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201"/>
      <c r="B26" s="204"/>
      <c r="C26" s="204"/>
      <c r="D26" s="204"/>
      <c r="E26" s="207"/>
      <c r="F26" s="204"/>
      <c r="G26" s="210"/>
      <c r="H26" s="213"/>
      <c r="I26" s="195"/>
      <c r="J26" s="216"/>
      <c r="K26" s="195">
        <f ca="1">IF(NOT(ISERROR(MATCH(J26,_xlfn.ANCHORARRAY(E37),0))),I39&amp;"Por favor no seleccionar los criterios de impacto",J26)</f>
        <v>0</v>
      </c>
      <c r="L26" s="213"/>
      <c r="M26" s="195"/>
      <c r="N26" s="198"/>
      <c r="O26" s="123">
        <v>5</v>
      </c>
      <c r="P26" s="124"/>
      <c r="Q26" s="125" t="str">
        <f t="shared" si="18"/>
        <v/>
      </c>
      <c r="R26" s="126"/>
      <c r="S26" s="126"/>
      <c r="T26" s="127" t="str">
        <f t="shared" si="15"/>
        <v/>
      </c>
      <c r="U26" s="126"/>
      <c r="V26" s="126"/>
      <c r="W26" s="126"/>
      <c r="X26" s="128" t="str">
        <f t="shared" si="19"/>
        <v/>
      </c>
      <c r="Y26" s="129" t="str">
        <f t="shared" si="1"/>
        <v/>
      </c>
      <c r="Z26" s="130" t="str">
        <f t="shared" si="16"/>
        <v/>
      </c>
      <c r="AA26" s="129" t="str">
        <f t="shared" si="3"/>
        <v/>
      </c>
      <c r="AB26" s="130" t="str">
        <f t="shared" si="20"/>
        <v/>
      </c>
      <c r="AC26" s="131" t="str">
        <f t="shared" ref="AC26:AC27" si="21">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2"/>
      <c r="AE26" s="133"/>
      <c r="AF26" s="134"/>
      <c r="AG26" s="135"/>
      <c r="AH26" s="135"/>
      <c r="AI26" s="133"/>
      <c r="AJ26" s="134"/>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202"/>
      <c r="B27" s="205"/>
      <c r="C27" s="205"/>
      <c r="D27" s="205"/>
      <c r="E27" s="208"/>
      <c r="F27" s="205"/>
      <c r="G27" s="211"/>
      <c r="H27" s="214"/>
      <c r="I27" s="196"/>
      <c r="J27" s="217"/>
      <c r="K27" s="196">
        <f ca="1">IF(NOT(ISERROR(MATCH(J27,_xlfn.ANCHORARRAY(E38),0))),I40&amp;"Por favor no seleccionar los criterios de impacto",J27)</f>
        <v>0</v>
      </c>
      <c r="L27" s="214"/>
      <c r="M27" s="196"/>
      <c r="N27" s="199"/>
      <c r="O27" s="123">
        <v>6</v>
      </c>
      <c r="P27" s="124"/>
      <c r="Q27" s="125" t="str">
        <f t="shared" si="18"/>
        <v/>
      </c>
      <c r="R27" s="126"/>
      <c r="S27" s="126"/>
      <c r="T27" s="127" t="str">
        <f t="shared" si="15"/>
        <v/>
      </c>
      <c r="U27" s="126"/>
      <c r="V27" s="126"/>
      <c r="W27" s="126"/>
      <c r="X27" s="128" t="str">
        <f t="shared" si="19"/>
        <v/>
      </c>
      <c r="Y27" s="129" t="str">
        <f t="shared" si="1"/>
        <v/>
      </c>
      <c r="Z27" s="130" t="str">
        <f t="shared" si="16"/>
        <v/>
      </c>
      <c r="AA27" s="129" t="str">
        <f t="shared" si="3"/>
        <v/>
      </c>
      <c r="AB27" s="130" t="str">
        <f t="shared" si="20"/>
        <v/>
      </c>
      <c r="AC27" s="131" t="str">
        <f t="shared" si="21"/>
        <v/>
      </c>
      <c r="AD27" s="132"/>
      <c r="AE27" s="133"/>
      <c r="AF27" s="134"/>
      <c r="AG27" s="135"/>
      <c r="AH27" s="135"/>
      <c r="AI27" s="133"/>
      <c r="AJ27" s="134"/>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200">
        <v>4</v>
      </c>
      <c r="B28" s="203"/>
      <c r="C28" s="203"/>
      <c r="D28" s="203"/>
      <c r="E28" s="206"/>
      <c r="F28" s="203"/>
      <c r="G28" s="209"/>
      <c r="H28" s="212" t="str">
        <f>IF(G28&lt;=0,"",IF(G28&lt;=2,"Muy Baja",IF(G28&lt;=24,"Baja",IF(G28&lt;=500,"Media",IF(G28&lt;=5000,"Alta","Muy Alta")))))</f>
        <v/>
      </c>
      <c r="I28" s="194" t="str">
        <f>IF(H28="","",IF(H28="Muy Baja",0.2,IF(H28="Baja",0.4,IF(H28="Media",0.6,IF(H28="Alta",0.8,IF(H28="Muy Alta",1,))))))</f>
        <v/>
      </c>
      <c r="J28" s="215"/>
      <c r="K28" s="194">
        <f ca="1">IF(NOT(ISERROR(MATCH(J28,'Tabla Impacto'!$B$221:$B$223,0))),'Tabla Impacto'!$F$223&amp;"Por favor no seleccionar los criterios de impacto(Afectación Económica o presupuestal y Pérdida Reputacional)",J28)</f>
        <v>0</v>
      </c>
      <c r="L28" s="212" t="str">
        <f ca="1">IF(OR(K28='Tabla Impacto'!$C$11,K28='Tabla Impacto'!$D$11),"Leve",IF(OR(K28='Tabla Impacto'!$C$12,K28='Tabla Impacto'!$D$12),"Menor",IF(OR(K28='Tabla Impacto'!$C$13,K28='Tabla Impacto'!$D$13),"Moderado",IF(OR(K28='Tabla Impacto'!$C$14,K28='Tabla Impacto'!$D$14),"Mayor",IF(OR(K28='Tabla Impacto'!$C$15,K28='Tabla Impacto'!$D$15),"Catastrófico","")))))</f>
        <v/>
      </c>
      <c r="M28" s="194" t="str">
        <f ca="1">IF(L28="","",IF(L28="Leve",0.2,IF(L28="Menor",0.4,IF(L28="Moderado",0.6,IF(L28="Mayor",0.8,IF(L28="Catastrófico",1,))))))</f>
        <v/>
      </c>
      <c r="N28" s="197"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
      </c>
      <c r="O28" s="123">
        <v>1</v>
      </c>
      <c r="P28" s="124"/>
      <c r="Q28" s="125" t="str">
        <f>IF(OR(R28="Preventivo",R28="Detectivo"),"Probabilidad",IF(R28="Correctivo","Impacto",""))</f>
        <v/>
      </c>
      <c r="R28" s="126"/>
      <c r="S28" s="126"/>
      <c r="T28" s="127" t="str">
        <f>IF(AND(R28="Preventivo",S28="Automático"),"50%",IF(AND(R28="Preventivo",S28="Manual"),"40%",IF(AND(R28="Detectivo",S28="Automático"),"40%",IF(AND(R28="Detectivo",S28="Manual"),"30%",IF(AND(R28="Correctivo",S28="Automático"),"35%",IF(AND(R28="Correctivo",S28="Manual"),"25%",""))))))</f>
        <v/>
      </c>
      <c r="U28" s="126"/>
      <c r="V28" s="126"/>
      <c r="W28" s="126"/>
      <c r="X28" s="128" t="str">
        <f>IFERROR(IF(Q28="Probabilidad",(I28-(+I28*T28)),IF(Q28="Impacto",I28,"")),"")</f>
        <v/>
      </c>
      <c r="Y28" s="129" t="str">
        <f>IFERROR(IF(X28="","",IF(X28&lt;=0.2,"Muy Baja",IF(X28&lt;=0.4,"Baja",IF(X28&lt;=0.6,"Media",IF(X28&lt;=0.8,"Alta","Muy Alta"))))),"")</f>
        <v/>
      </c>
      <c r="Z28" s="130" t="str">
        <f>+X28</f>
        <v/>
      </c>
      <c r="AA28" s="129" t="str">
        <f>IFERROR(IF(AB28="","",IF(AB28&lt;=0.2,"Leve",IF(AB28&lt;=0.4,"Menor",IF(AB28&lt;=0.6,"Moderado",IF(AB28&lt;=0.8,"Mayor","Catastrófico"))))),"")</f>
        <v/>
      </c>
      <c r="AB28" s="130" t="str">
        <f>IFERROR(IF(Q28="Impacto",(M28-(+M28*T28)),IF(Q28="Probabilidad",M28,"")),"")</f>
        <v/>
      </c>
      <c r="AC28" s="131" t="str">
        <f>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32"/>
      <c r="AE28" s="133"/>
      <c r="AF28" s="134"/>
      <c r="AG28" s="135"/>
      <c r="AH28" s="135"/>
      <c r="AI28" s="133"/>
      <c r="AJ28" s="134"/>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201"/>
      <c r="B29" s="204"/>
      <c r="C29" s="204"/>
      <c r="D29" s="204"/>
      <c r="E29" s="207"/>
      <c r="F29" s="204"/>
      <c r="G29" s="210"/>
      <c r="H29" s="213"/>
      <c r="I29" s="195"/>
      <c r="J29" s="216"/>
      <c r="K29" s="195">
        <f ca="1">IF(NOT(ISERROR(MATCH(J29,_xlfn.ANCHORARRAY(E40),0))),I42&amp;"Por favor no seleccionar los criterios de impacto",J29)</f>
        <v>0</v>
      </c>
      <c r="L29" s="213"/>
      <c r="M29" s="195"/>
      <c r="N29" s="198"/>
      <c r="O29" s="123">
        <v>2</v>
      </c>
      <c r="P29" s="124"/>
      <c r="Q29" s="125" t="str">
        <f>IF(OR(R29="Preventivo",R29="Detectivo"),"Probabilidad",IF(R29="Correctivo","Impacto",""))</f>
        <v/>
      </c>
      <c r="R29" s="126"/>
      <c r="S29" s="126"/>
      <c r="T29" s="127" t="str">
        <f t="shared" ref="T29:T33" si="22">IF(AND(R29="Preventivo",S29="Automático"),"50%",IF(AND(R29="Preventivo",S29="Manual"),"40%",IF(AND(R29="Detectivo",S29="Automático"),"40%",IF(AND(R29="Detectivo",S29="Manual"),"30%",IF(AND(R29="Correctivo",S29="Automático"),"35%",IF(AND(R29="Correctivo",S29="Manual"),"25%",""))))))</f>
        <v/>
      </c>
      <c r="U29" s="126"/>
      <c r="V29" s="126"/>
      <c r="W29" s="126"/>
      <c r="X29" s="128" t="str">
        <f>IFERROR(IF(AND(Q28="Probabilidad",Q29="Probabilidad"),(Z28-(+Z28*T29)),IF(Q29="Probabilidad",(I28-(+I28*T29)),IF(Q29="Impacto",Z28,""))),"")</f>
        <v/>
      </c>
      <c r="Y29" s="129" t="str">
        <f t="shared" si="1"/>
        <v/>
      </c>
      <c r="Z29" s="130" t="str">
        <f t="shared" ref="Z29:Z33" si="23">+X29</f>
        <v/>
      </c>
      <c r="AA29" s="129" t="str">
        <f t="shared" si="3"/>
        <v/>
      </c>
      <c r="AB29" s="130" t="str">
        <f>IFERROR(IF(AND(Q28="Impacto",Q29="Impacto"),(AB22-(+AB22*T29)),IF(Q29="Impacto",($M$28-(+$M$28*T29)),IF(Q29="Probabilidad",AB22,""))),"")</f>
        <v/>
      </c>
      <c r="AC29" s="131" t="str">
        <f t="shared" ref="AC29:AC30" si="24">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2"/>
      <c r="AE29" s="133"/>
      <c r="AF29" s="134"/>
      <c r="AG29" s="135"/>
      <c r="AH29" s="135"/>
      <c r="AI29" s="133"/>
      <c r="AJ29" s="134"/>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201"/>
      <c r="B30" s="204"/>
      <c r="C30" s="204"/>
      <c r="D30" s="204"/>
      <c r="E30" s="207"/>
      <c r="F30" s="204"/>
      <c r="G30" s="210"/>
      <c r="H30" s="213"/>
      <c r="I30" s="195"/>
      <c r="J30" s="216"/>
      <c r="K30" s="195">
        <f ca="1">IF(NOT(ISERROR(MATCH(J30,_xlfn.ANCHORARRAY(E41),0))),I43&amp;"Por favor no seleccionar los criterios de impacto",J30)</f>
        <v>0</v>
      </c>
      <c r="L30" s="213"/>
      <c r="M30" s="195"/>
      <c r="N30" s="198"/>
      <c r="O30" s="123">
        <v>3</v>
      </c>
      <c r="P30" s="136"/>
      <c r="Q30" s="125" t="str">
        <f>IF(OR(R30="Preventivo",R30="Detectivo"),"Probabilidad",IF(R30="Correctivo","Impacto",""))</f>
        <v/>
      </c>
      <c r="R30" s="126"/>
      <c r="S30" s="126"/>
      <c r="T30" s="127" t="str">
        <f t="shared" si="22"/>
        <v/>
      </c>
      <c r="U30" s="126"/>
      <c r="V30" s="126"/>
      <c r="W30" s="126"/>
      <c r="X30" s="128" t="str">
        <f>IFERROR(IF(AND(Q29="Probabilidad",Q30="Probabilidad"),(Z29-(+Z29*T30)),IF(AND(Q29="Impacto",Q30="Probabilidad"),(Z28-(+Z28*T30)),IF(Q30="Impacto",Z29,""))),"")</f>
        <v/>
      </c>
      <c r="Y30" s="129" t="str">
        <f t="shared" si="1"/>
        <v/>
      </c>
      <c r="Z30" s="130" t="str">
        <f t="shared" si="23"/>
        <v/>
      </c>
      <c r="AA30" s="129" t="str">
        <f t="shared" si="3"/>
        <v/>
      </c>
      <c r="AB30" s="130" t="str">
        <f>IFERROR(IF(AND(Q29="Impacto",Q30="Impacto"),(AB29-(+AB29*T30)),IF(AND(Q29="Probabilidad",Q30="Impacto"),(AB28-(+AB28*T30)),IF(Q30="Probabilidad",AB29,""))),"")</f>
        <v/>
      </c>
      <c r="AC30" s="131" t="str">
        <f t="shared" si="24"/>
        <v/>
      </c>
      <c r="AD30" s="132"/>
      <c r="AE30" s="133"/>
      <c r="AF30" s="134"/>
      <c r="AG30" s="135"/>
      <c r="AH30" s="135"/>
      <c r="AI30" s="133"/>
      <c r="AJ30" s="134"/>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201"/>
      <c r="B31" s="204"/>
      <c r="C31" s="204"/>
      <c r="D31" s="204"/>
      <c r="E31" s="207"/>
      <c r="F31" s="204"/>
      <c r="G31" s="210"/>
      <c r="H31" s="213"/>
      <c r="I31" s="195"/>
      <c r="J31" s="216"/>
      <c r="K31" s="195">
        <f ca="1">IF(NOT(ISERROR(MATCH(J31,_xlfn.ANCHORARRAY(E42),0))),I44&amp;"Por favor no seleccionar los criterios de impacto",J31)</f>
        <v>0</v>
      </c>
      <c r="L31" s="213"/>
      <c r="M31" s="195"/>
      <c r="N31" s="198"/>
      <c r="O31" s="123">
        <v>4</v>
      </c>
      <c r="P31" s="124"/>
      <c r="Q31" s="125" t="str">
        <f t="shared" ref="Q31:Q33" si="25">IF(OR(R31="Preventivo",R31="Detectivo"),"Probabilidad",IF(R31="Correctivo","Impacto",""))</f>
        <v/>
      </c>
      <c r="R31" s="126"/>
      <c r="S31" s="126"/>
      <c r="T31" s="127" t="str">
        <f t="shared" si="22"/>
        <v/>
      </c>
      <c r="U31" s="126"/>
      <c r="V31" s="126"/>
      <c r="W31" s="126"/>
      <c r="X31" s="128" t="str">
        <f t="shared" ref="X31:X33" si="26">IFERROR(IF(AND(Q30="Probabilidad",Q31="Probabilidad"),(Z30-(+Z30*T31)),IF(AND(Q30="Impacto",Q31="Probabilidad"),(Z29-(+Z29*T31)),IF(Q31="Impacto",Z30,""))),"")</f>
        <v/>
      </c>
      <c r="Y31" s="129" t="str">
        <f t="shared" si="1"/>
        <v/>
      </c>
      <c r="Z31" s="130" t="str">
        <f t="shared" si="23"/>
        <v/>
      </c>
      <c r="AA31" s="129" t="str">
        <f t="shared" si="3"/>
        <v/>
      </c>
      <c r="AB31" s="130" t="str">
        <f t="shared" ref="AB31:AB33" si="27">IFERROR(IF(AND(Q30="Impacto",Q31="Impacto"),(AB30-(+AB30*T31)),IF(AND(Q30="Probabilidad",Q31="Impacto"),(AB29-(+AB29*T31)),IF(Q31="Probabilidad",AB30,""))),"")</f>
        <v/>
      </c>
      <c r="AC31" s="131"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2"/>
      <c r="AE31" s="133"/>
      <c r="AF31" s="134"/>
      <c r="AG31" s="135"/>
      <c r="AH31" s="135"/>
      <c r="AI31" s="133"/>
      <c r="AJ31" s="134"/>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201"/>
      <c r="B32" s="204"/>
      <c r="C32" s="204"/>
      <c r="D32" s="204"/>
      <c r="E32" s="207"/>
      <c r="F32" s="204"/>
      <c r="G32" s="210"/>
      <c r="H32" s="213"/>
      <c r="I32" s="195"/>
      <c r="J32" s="216"/>
      <c r="K32" s="195">
        <f ca="1">IF(NOT(ISERROR(MATCH(J32,_xlfn.ANCHORARRAY(E43),0))),I45&amp;"Por favor no seleccionar los criterios de impacto",J32)</f>
        <v>0</v>
      </c>
      <c r="L32" s="213"/>
      <c r="M32" s="195"/>
      <c r="N32" s="198"/>
      <c r="O32" s="123">
        <v>5</v>
      </c>
      <c r="P32" s="124"/>
      <c r="Q32" s="125" t="str">
        <f t="shared" si="25"/>
        <v/>
      </c>
      <c r="R32" s="126"/>
      <c r="S32" s="126"/>
      <c r="T32" s="127" t="str">
        <f t="shared" si="22"/>
        <v/>
      </c>
      <c r="U32" s="126"/>
      <c r="V32" s="126"/>
      <c r="W32" s="126"/>
      <c r="X32" s="137" t="str">
        <f t="shared" si="26"/>
        <v/>
      </c>
      <c r="Y32" s="129" t="str">
        <f>IFERROR(IF(X32="","",IF(X32&lt;=0.2,"Muy Baja",IF(X32&lt;=0.4,"Baja",IF(X32&lt;=0.6,"Media",IF(X32&lt;=0.8,"Alta","Muy Alta"))))),"")</f>
        <v/>
      </c>
      <c r="Z32" s="130" t="str">
        <f t="shared" si="23"/>
        <v/>
      </c>
      <c r="AA32" s="129" t="str">
        <f t="shared" si="3"/>
        <v/>
      </c>
      <c r="AB32" s="130" t="str">
        <f t="shared" si="27"/>
        <v/>
      </c>
      <c r="AC32" s="131" t="str">
        <f t="shared" ref="AC32:AC33" si="28">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2"/>
      <c r="AE32" s="133"/>
      <c r="AF32" s="134"/>
      <c r="AG32" s="135"/>
      <c r="AH32" s="135"/>
      <c r="AI32" s="133"/>
      <c r="AJ32" s="134"/>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202"/>
      <c r="B33" s="205"/>
      <c r="C33" s="205"/>
      <c r="D33" s="205"/>
      <c r="E33" s="208"/>
      <c r="F33" s="205"/>
      <c r="G33" s="211"/>
      <c r="H33" s="214"/>
      <c r="I33" s="196"/>
      <c r="J33" s="217"/>
      <c r="K33" s="196">
        <f ca="1">IF(NOT(ISERROR(MATCH(J33,_xlfn.ANCHORARRAY(E44),0))),I46&amp;"Por favor no seleccionar los criterios de impacto",J33)</f>
        <v>0</v>
      </c>
      <c r="L33" s="214"/>
      <c r="M33" s="196"/>
      <c r="N33" s="199"/>
      <c r="O33" s="123">
        <v>6</v>
      </c>
      <c r="P33" s="124"/>
      <c r="Q33" s="125" t="str">
        <f t="shared" si="25"/>
        <v/>
      </c>
      <c r="R33" s="126"/>
      <c r="S33" s="126"/>
      <c r="T33" s="127" t="str">
        <f t="shared" si="22"/>
        <v/>
      </c>
      <c r="U33" s="126"/>
      <c r="V33" s="126"/>
      <c r="W33" s="126"/>
      <c r="X33" s="128" t="str">
        <f t="shared" si="26"/>
        <v/>
      </c>
      <c r="Y33" s="129" t="str">
        <f t="shared" si="1"/>
        <v/>
      </c>
      <c r="Z33" s="130" t="str">
        <f t="shared" si="23"/>
        <v/>
      </c>
      <c r="AA33" s="129" t="str">
        <f t="shared" si="3"/>
        <v/>
      </c>
      <c r="AB33" s="130" t="str">
        <f t="shared" si="27"/>
        <v/>
      </c>
      <c r="AC33" s="131" t="str">
        <f t="shared" si="28"/>
        <v/>
      </c>
      <c r="AD33" s="132"/>
      <c r="AE33" s="133"/>
      <c r="AF33" s="134"/>
      <c r="AG33" s="135"/>
      <c r="AH33" s="135"/>
      <c r="AI33" s="133"/>
      <c r="AJ33" s="134"/>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200">
        <v>5</v>
      </c>
      <c r="B34" s="203"/>
      <c r="C34" s="203"/>
      <c r="D34" s="203"/>
      <c r="E34" s="206"/>
      <c r="F34" s="203"/>
      <c r="G34" s="209"/>
      <c r="H34" s="212" t="str">
        <f>IF(G34&lt;=0,"",IF(G34&lt;=2,"Muy Baja",IF(G34&lt;=24,"Baja",IF(G34&lt;=500,"Media",IF(G34&lt;=5000,"Alta","Muy Alta")))))</f>
        <v/>
      </c>
      <c r="I34" s="194" t="str">
        <f>IF(H34="","",IF(H34="Muy Baja",0.2,IF(H34="Baja",0.4,IF(H34="Media",0.6,IF(H34="Alta",0.8,IF(H34="Muy Alta",1,))))))</f>
        <v/>
      </c>
      <c r="J34" s="215"/>
      <c r="K34" s="194">
        <f ca="1">IF(NOT(ISERROR(MATCH(J34,'Tabla Impacto'!$B$221:$B$223,0))),'Tabla Impacto'!$F$223&amp;"Por favor no seleccionar los criterios de impacto(Afectación Económica o presupuestal y Pérdida Reputacional)",J34)</f>
        <v>0</v>
      </c>
      <c r="L34" s="212" t="str">
        <f ca="1">IF(OR(K34='Tabla Impacto'!$C$11,K34='Tabla Impacto'!$D$11),"Leve",IF(OR(K34='Tabla Impacto'!$C$12,K34='Tabla Impacto'!$D$12),"Menor",IF(OR(K34='Tabla Impacto'!$C$13,K34='Tabla Impacto'!$D$13),"Moderado",IF(OR(K34='Tabla Impacto'!$C$14,K34='Tabla Impacto'!$D$14),"Mayor",IF(OR(K34='Tabla Impacto'!$C$15,K34='Tabla Impacto'!$D$15),"Catastrófico","")))))</f>
        <v/>
      </c>
      <c r="M34" s="194" t="str">
        <f ca="1">IF(L34="","",IF(L34="Leve",0.2,IF(L34="Menor",0.4,IF(L34="Moderado",0.6,IF(L34="Mayor",0.8,IF(L34="Catastrófico",1,))))))</f>
        <v/>
      </c>
      <c r="N34" s="197"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
      </c>
      <c r="O34" s="123">
        <v>1</v>
      </c>
      <c r="P34" s="124"/>
      <c r="Q34" s="125" t="str">
        <f>IF(OR(R34="Preventivo",R34="Detectivo"),"Probabilidad",IF(R34="Correctivo","Impacto",""))</f>
        <v/>
      </c>
      <c r="R34" s="126"/>
      <c r="S34" s="126"/>
      <c r="T34" s="127" t="str">
        <f>IF(AND(R34="Preventivo",S34="Automático"),"50%",IF(AND(R34="Preventivo",S34="Manual"),"40%",IF(AND(R34="Detectivo",S34="Automático"),"40%",IF(AND(R34="Detectivo",S34="Manual"),"30%",IF(AND(R34="Correctivo",S34="Automático"),"35%",IF(AND(R34="Correctivo",S34="Manual"),"25%",""))))))</f>
        <v/>
      </c>
      <c r="U34" s="126"/>
      <c r="V34" s="126"/>
      <c r="W34" s="126"/>
      <c r="X34" s="128" t="str">
        <f>IFERROR(IF(Q34="Probabilidad",(I34-(+I34*T34)),IF(Q34="Impacto",I34,"")),"")</f>
        <v/>
      </c>
      <c r="Y34" s="129" t="str">
        <f>IFERROR(IF(X34="","",IF(X34&lt;=0.2,"Muy Baja",IF(X34&lt;=0.4,"Baja",IF(X34&lt;=0.6,"Media",IF(X34&lt;=0.8,"Alta","Muy Alta"))))),"")</f>
        <v/>
      </c>
      <c r="Z34" s="130" t="str">
        <f>+X34</f>
        <v/>
      </c>
      <c r="AA34" s="129" t="str">
        <f>IFERROR(IF(AB34="","",IF(AB34&lt;=0.2,"Leve",IF(AB34&lt;=0.4,"Menor",IF(AB34&lt;=0.6,"Moderado",IF(AB34&lt;=0.8,"Mayor","Catastrófico"))))),"")</f>
        <v/>
      </c>
      <c r="AB34" s="130" t="str">
        <f>IFERROR(IF(Q34="Impacto",(M34-(+M34*T34)),IF(Q34="Probabilidad",M34,"")),"")</f>
        <v/>
      </c>
      <c r="AC34" s="131" t="str">
        <f>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32"/>
      <c r="AE34" s="133"/>
      <c r="AF34" s="134"/>
      <c r="AG34" s="135"/>
      <c r="AH34" s="135"/>
      <c r="AI34" s="133"/>
      <c r="AJ34" s="134"/>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201"/>
      <c r="B35" s="204"/>
      <c r="C35" s="204"/>
      <c r="D35" s="204"/>
      <c r="E35" s="207"/>
      <c r="F35" s="204"/>
      <c r="G35" s="210"/>
      <c r="H35" s="213"/>
      <c r="I35" s="195"/>
      <c r="J35" s="216"/>
      <c r="K35" s="195">
        <f ca="1">IF(NOT(ISERROR(MATCH(J35,_xlfn.ANCHORARRAY(E46),0))),I48&amp;"Por favor no seleccionar los criterios de impacto",J35)</f>
        <v>0</v>
      </c>
      <c r="L35" s="213"/>
      <c r="M35" s="195"/>
      <c r="N35" s="198"/>
      <c r="O35" s="123">
        <v>2</v>
      </c>
      <c r="P35" s="124"/>
      <c r="Q35" s="125" t="str">
        <f>IF(OR(R35="Preventivo",R35="Detectivo"),"Probabilidad",IF(R35="Correctivo","Impacto",""))</f>
        <v/>
      </c>
      <c r="R35" s="126"/>
      <c r="S35" s="126"/>
      <c r="T35" s="127" t="str">
        <f t="shared" ref="T35:T39" si="29">IF(AND(R35="Preventivo",S35="Automático"),"50%",IF(AND(R35="Preventivo",S35="Manual"),"40%",IF(AND(R35="Detectivo",S35="Automático"),"40%",IF(AND(R35="Detectivo",S35="Manual"),"30%",IF(AND(R35="Correctivo",S35="Automático"),"35%",IF(AND(R35="Correctivo",S35="Manual"),"25%",""))))))</f>
        <v/>
      </c>
      <c r="U35" s="126"/>
      <c r="V35" s="126"/>
      <c r="W35" s="126"/>
      <c r="X35" s="128" t="str">
        <f>IFERROR(IF(AND(Q34="Probabilidad",Q35="Probabilidad"),(Z34-(+Z34*T35)),IF(Q35="Probabilidad",(I34-(+I34*T35)),IF(Q35="Impacto",Z34,""))),"")</f>
        <v/>
      </c>
      <c r="Y35" s="129" t="str">
        <f t="shared" si="1"/>
        <v/>
      </c>
      <c r="Z35" s="130" t="str">
        <f t="shared" ref="Z35:Z39" si="30">+X35</f>
        <v/>
      </c>
      <c r="AA35" s="129" t="str">
        <f t="shared" si="3"/>
        <v/>
      </c>
      <c r="AB35" s="130" t="str">
        <f>IFERROR(IF(AND(Q34="Impacto",Q35="Impacto"),(AB28-(+AB28*T35)),IF(Q35="Impacto",($M$34-(+$M$34*T35)),IF(Q35="Probabilidad",AB28,""))),"")</f>
        <v/>
      </c>
      <c r="AC35" s="131" t="str">
        <f t="shared" ref="AC35:AC36" si="31">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2"/>
      <c r="AE35" s="133"/>
      <c r="AF35" s="134"/>
      <c r="AG35" s="135"/>
      <c r="AH35" s="135"/>
      <c r="AI35" s="133"/>
      <c r="AJ35" s="134"/>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201"/>
      <c r="B36" s="204"/>
      <c r="C36" s="204"/>
      <c r="D36" s="204"/>
      <c r="E36" s="207"/>
      <c r="F36" s="204"/>
      <c r="G36" s="210"/>
      <c r="H36" s="213"/>
      <c r="I36" s="195"/>
      <c r="J36" s="216"/>
      <c r="K36" s="195">
        <f ca="1">IF(NOT(ISERROR(MATCH(J36,_xlfn.ANCHORARRAY(E47),0))),I49&amp;"Por favor no seleccionar los criterios de impacto",J36)</f>
        <v>0</v>
      </c>
      <c r="L36" s="213"/>
      <c r="M36" s="195"/>
      <c r="N36" s="198"/>
      <c r="O36" s="123">
        <v>3</v>
      </c>
      <c r="P36" s="136"/>
      <c r="Q36" s="125" t="str">
        <f>IF(OR(R36="Preventivo",R36="Detectivo"),"Probabilidad",IF(R36="Correctivo","Impacto",""))</f>
        <v/>
      </c>
      <c r="R36" s="126"/>
      <c r="S36" s="126"/>
      <c r="T36" s="127" t="str">
        <f t="shared" si="29"/>
        <v/>
      </c>
      <c r="U36" s="126"/>
      <c r="V36" s="126"/>
      <c r="W36" s="126"/>
      <c r="X36" s="128" t="str">
        <f>IFERROR(IF(AND(Q35="Probabilidad",Q36="Probabilidad"),(Z35-(+Z35*T36)),IF(AND(Q35="Impacto",Q36="Probabilidad"),(Z34-(+Z34*T36)),IF(Q36="Impacto",Z35,""))),"")</f>
        <v/>
      </c>
      <c r="Y36" s="129" t="str">
        <f t="shared" si="1"/>
        <v/>
      </c>
      <c r="Z36" s="130" t="str">
        <f t="shared" si="30"/>
        <v/>
      </c>
      <c r="AA36" s="129" t="str">
        <f t="shared" si="3"/>
        <v/>
      </c>
      <c r="AB36" s="130" t="str">
        <f>IFERROR(IF(AND(Q35="Impacto",Q36="Impacto"),(AB35-(+AB35*T36)),IF(AND(Q35="Probabilidad",Q36="Impacto"),(AB34-(+AB34*T36)),IF(Q36="Probabilidad",AB35,""))),"")</f>
        <v/>
      </c>
      <c r="AC36" s="131" t="str">
        <f t="shared" si="31"/>
        <v/>
      </c>
      <c r="AD36" s="132"/>
      <c r="AE36" s="133"/>
      <c r="AF36" s="134"/>
      <c r="AG36" s="135"/>
      <c r="AH36" s="135"/>
      <c r="AI36" s="133"/>
      <c r="AJ36" s="134"/>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201"/>
      <c r="B37" s="204"/>
      <c r="C37" s="204"/>
      <c r="D37" s="204"/>
      <c r="E37" s="207"/>
      <c r="F37" s="204"/>
      <c r="G37" s="210"/>
      <c r="H37" s="213"/>
      <c r="I37" s="195"/>
      <c r="J37" s="216"/>
      <c r="K37" s="195">
        <f ca="1">IF(NOT(ISERROR(MATCH(J37,_xlfn.ANCHORARRAY(E48),0))),I50&amp;"Por favor no seleccionar los criterios de impacto",J37)</f>
        <v>0</v>
      </c>
      <c r="L37" s="213"/>
      <c r="M37" s="195"/>
      <c r="N37" s="198"/>
      <c r="O37" s="123">
        <v>4</v>
      </c>
      <c r="P37" s="124"/>
      <c r="Q37" s="125" t="str">
        <f t="shared" ref="Q37:Q39" si="32">IF(OR(R37="Preventivo",R37="Detectivo"),"Probabilidad",IF(R37="Correctivo","Impacto",""))</f>
        <v/>
      </c>
      <c r="R37" s="126"/>
      <c r="S37" s="126"/>
      <c r="T37" s="127" t="str">
        <f t="shared" si="29"/>
        <v/>
      </c>
      <c r="U37" s="126"/>
      <c r="V37" s="126"/>
      <c r="W37" s="126"/>
      <c r="X37" s="128" t="str">
        <f t="shared" ref="X37:X39" si="33">IFERROR(IF(AND(Q36="Probabilidad",Q37="Probabilidad"),(Z36-(+Z36*T37)),IF(AND(Q36="Impacto",Q37="Probabilidad"),(Z35-(+Z35*T37)),IF(Q37="Impacto",Z36,""))),"")</f>
        <v/>
      </c>
      <c r="Y37" s="129" t="str">
        <f t="shared" si="1"/>
        <v/>
      </c>
      <c r="Z37" s="130" t="str">
        <f t="shared" si="30"/>
        <v/>
      </c>
      <c r="AA37" s="129" t="str">
        <f t="shared" si="3"/>
        <v/>
      </c>
      <c r="AB37" s="130" t="str">
        <f t="shared" ref="AB37:AB39" si="34">IFERROR(IF(AND(Q36="Impacto",Q37="Impacto"),(AB36-(+AB36*T37)),IF(AND(Q36="Probabilidad",Q37="Impacto"),(AB35-(+AB35*T37)),IF(Q37="Probabilidad",AB36,""))),"")</f>
        <v/>
      </c>
      <c r="AC37" s="131"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2"/>
      <c r="AE37" s="133"/>
      <c r="AF37" s="134"/>
      <c r="AG37" s="135"/>
      <c r="AH37" s="135"/>
      <c r="AI37" s="133"/>
      <c r="AJ37" s="134"/>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201"/>
      <c r="B38" s="204"/>
      <c r="C38" s="204"/>
      <c r="D38" s="204"/>
      <c r="E38" s="207"/>
      <c r="F38" s="204"/>
      <c r="G38" s="210"/>
      <c r="H38" s="213"/>
      <c r="I38" s="195"/>
      <c r="J38" s="216"/>
      <c r="K38" s="195">
        <f ca="1">IF(NOT(ISERROR(MATCH(J38,_xlfn.ANCHORARRAY(E49),0))),I51&amp;"Por favor no seleccionar los criterios de impacto",J38)</f>
        <v>0</v>
      </c>
      <c r="L38" s="213"/>
      <c r="M38" s="195"/>
      <c r="N38" s="198"/>
      <c r="O38" s="123">
        <v>5</v>
      </c>
      <c r="P38" s="124"/>
      <c r="Q38" s="125" t="str">
        <f t="shared" si="32"/>
        <v/>
      </c>
      <c r="R38" s="126"/>
      <c r="S38" s="126"/>
      <c r="T38" s="127" t="str">
        <f t="shared" si="29"/>
        <v/>
      </c>
      <c r="U38" s="126"/>
      <c r="V38" s="126"/>
      <c r="W38" s="126"/>
      <c r="X38" s="128" t="str">
        <f t="shared" si="33"/>
        <v/>
      </c>
      <c r="Y38" s="129" t="str">
        <f t="shared" si="1"/>
        <v/>
      </c>
      <c r="Z38" s="130" t="str">
        <f t="shared" si="30"/>
        <v/>
      </c>
      <c r="AA38" s="129" t="str">
        <f t="shared" si="3"/>
        <v/>
      </c>
      <c r="AB38" s="130" t="str">
        <f t="shared" si="34"/>
        <v/>
      </c>
      <c r="AC38" s="131" t="str">
        <f t="shared" ref="AC38:AC39" si="35">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2"/>
      <c r="AE38" s="133"/>
      <c r="AF38" s="134"/>
      <c r="AG38" s="135"/>
      <c r="AH38" s="135"/>
      <c r="AI38" s="133"/>
      <c r="AJ38" s="134"/>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202"/>
      <c r="B39" s="205"/>
      <c r="C39" s="205"/>
      <c r="D39" s="205"/>
      <c r="E39" s="208"/>
      <c r="F39" s="205"/>
      <c r="G39" s="211"/>
      <c r="H39" s="214"/>
      <c r="I39" s="196"/>
      <c r="J39" s="217"/>
      <c r="K39" s="196">
        <f ca="1">IF(NOT(ISERROR(MATCH(J39,_xlfn.ANCHORARRAY(E50),0))),I52&amp;"Por favor no seleccionar los criterios de impacto",J39)</f>
        <v>0</v>
      </c>
      <c r="L39" s="214"/>
      <c r="M39" s="196"/>
      <c r="N39" s="199"/>
      <c r="O39" s="123">
        <v>6</v>
      </c>
      <c r="P39" s="124"/>
      <c r="Q39" s="125" t="str">
        <f t="shared" si="32"/>
        <v/>
      </c>
      <c r="R39" s="126"/>
      <c r="S39" s="126"/>
      <c r="T39" s="127" t="str">
        <f t="shared" si="29"/>
        <v/>
      </c>
      <c r="U39" s="126"/>
      <c r="V39" s="126"/>
      <c r="W39" s="126"/>
      <c r="X39" s="128" t="str">
        <f t="shared" si="33"/>
        <v/>
      </c>
      <c r="Y39" s="129" t="str">
        <f t="shared" si="1"/>
        <v/>
      </c>
      <c r="Z39" s="130" t="str">
        <f t="shared" si="30"/>
        <v/>
      </c>
      <c r="AA39" s="129" t="str">
        <f t="shared" si="3"/>
        <v/>
      </c>
      <c r="AB39" s="130" t="str">
        <f t="shared" si="34"/>
        <v/>
      </c>
      <c r="AC39" s="131" t="str">
        <f t="shared" si="35"/>
        <v/>
      </c>
      <c r="AD39" s="132"/>
      <c r="AE39" s="133"/>
      <c r="AF39" s="134"/>
      <c r="AG39" s="135"/>
      <c r="AH39" s="135"/>
      <c r="AI39" s="133"/>
      <c r="AJ39" s="134"/>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200">
        <v>6</v>
      </c>
      <c r="B40" s="203"/>
      <c r="C40" s="203"/>
      <c r="D40" s="203"/>
      <c r="E40" s="206"/>
      <c r="F40" s="203"/>
      <c r="G40" s="209"/>
      <c r="H40" s="212" t="str">
        <f>IF(G40&lt;=0,"",IF(G40&lt;=2,"Muy Baja",IF(G40&lt;=24,"Baja",IF(G40&lt;=500,"Media",IF(G40&lt;=5000,"Alta","Muy Alta")))))</f>
        <v/>
      </c>
      <c r="I40" s="194" t="str">
        <f>IF(H40="","",IF(H40="Muy Baja",0.2,IF(H40="Baja",0.4,IF(H40="Media",0.6,IF(H40="Alta",0.8,IF(H40="Muy Alta",1,))))))</f>
        <v/>
      </c>
      <c r="J40" s="215"/>
      <c r="K40" s="194">
        <f ca="1">IF(NOT(ISERROR(MATCH(J40,'Tabla Impacto'!$B$221:$B$223,0))),'Tabla Impacto'!$F$223&amp;"Por favor no seleccionar los criterios de impacto(Afectación Económica o presupuestal y Pérdida Reputacional)",J40)</f>
        <v>0</v>
      </c>
      <c r="L40" s="212" t="str">
        <f ca="1">IF(OR(K40='Tabla Impacto'!$C$11,K40='Tabla Impacto'!$D$11),"Leve",IF(OR(K40='Tabla Impacto'!$C$12,K40='Tabla Impacto'!$D$12),"Menor",IF(OR(K40='Tabla Impacto'!$C$13,K40='Tabla Impacto'!$D$13),"Moderado",IF(OR(K40='Tabla Impacto'!$C$14,K40='Tabla Impacto'!$D$14),"Mayor",IF(OR(K40='Tabla Impacto'!$C$15,K40='Tabla Impacto'!$D$15),"Catastrófico","")))))</f>
        <v/>
      </c>
      <c r="M40" s="194" t="str">
        <f ca="1">IF(L40="","",IF(L40="Leve",0.2,IF(L40="Menor",0.4,IF(L40="Moderado",0.6,IF(L40="Mayor",0.8,IF(L40="Catastrófico",1,))))))</f>
        <v/>
      </c>
      <c r="N40" s="197"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123">
        <v>1</v>
      </c>
      <c r="P40" s="124"/>
      <c r="Q40" s="125" t="str">
        <f>IF(OR(R40="Preventivo",R40="Detectivo"),"Probabilidad",IF(R40="Correctivo","Impacto",""))</f>
        <v/>
      </c>
      <c r="R40" s="126"/>
      <c r="S40" s="126"/>
      <c r="T40" s="127" t="str">
        <f>IF(AND(R40="Preventivo",S40="Automático"),"50%",IF(AND(R40="Preventivo",S40="Manual"),"40%",IF(AND(R40="Detectivo",S40="Automático"),"40%",IF(AND(R40="Detectivo",S40="Manual"),"30%",IF(AND(R40="Correctivo",S40="Automático"),"35%",IF(AND(R40="Correctivo",S40="Manual"),"25%",""))))))</f>
        <v/>
      </c>
      <c r="U40" s="126"/>
      <c r="V40" s="126"/>
      <c r="W40" s="126"/>
      <c r="X40" s="128" t="str">
        <f>IFERROR(IF(Q40="Probabilidad",(I40-(+I40*T40)),IF(Q40="Impacto",I40,"")),"")</f>
        <v/>
      </c>
      <c r="Y40" s="129" t="str">
        <f>IFERROR(IF(X40="","",IF(X40&lt;=0.2,"Muy Baja",IF(X40&lt;=0.4,"Baja",IF(X40&lt;=0.6,"Media",IF(X40&lt;=0.8,"Alta","Muy Alta"))))),"")</f>
        <v/>
      </c>
      <c r="Z40" s="130" t="str">
        <f>+X40</f>
        <v/>
      </c>
      <c r="AA40" s="129" t="str">
        <f>IFERROR(IF(AB40="","",IF(AB40&lt;=0.2,"Leve",IF(AB40&lt;=0.4,"Menor",IF(AB40&lt;=0.6,"Moderado",IF(AB40&lt;=0.8,"Mayor","Catastrófico"))))),"")</f>
        <v/>
      </c>
      <c r="AB40" s="130" t="str">
        <f>IFERROR(IF(Q40="Impacto",(M40-(+M40*T40)),IF(Q40="Probabilidad",M40,"")),"")</f>
        <v/>
      </c>
      <c r="AC40" s="131"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32"/>
      <c r="AE40" s="133"/>
      <c r="AF40" s="134"/>
      <c r="AG40" s="135"/>
      <c r="AH40" s="135"/>
      <c r="AI40" s="133"/>
      <c r="AJ40" s="134"/>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201"/>
      <c r="B41" s="204"/>
      <c r="C41" s="204"/>
      <c r="D41" s="204"/>
      <c r="E41" s="207"/>
      <c r="F41" s="204"/>
      <c r="G41" s="210"/>
      <c r="H41" s="213"/>
      <c r="I41" s="195"/>
      <c r="J41" s="216"/>
      <c r="K41" s="195">
        <f ca="1">IF(NOT(ISERROR(MATCH(J41,_xlfn.ANCHORARRAY(E52),0))),I54&amp;"Por favor no seleccionar los criterios de impacto",J41)</f>
        <v>0</v>
      </c>
      <c r="L41" s="213"/>
      <c r="M41" s="195"/>
      <c r="N41" s="198"/>
      <c r="O41" s="123">
        <v>2</v>
      </c>
      <c r="P41" s="124"/>
      <c r="Q41" s="125" t="str">
        <f>IF(OR(R41="Preventivo",R41="Detectivo"),"Probabilidad",IF(R41="Correctivo","Impacto",""))</f>
        <v/>
      </c>
      <c r="R41" s="126"/>
      <c r="S41" s="126"/>
      <c r="T41" s="127" t="str">
        <f t="shared" ref="T41:T45" si="36">IF(AND(R41="Preventivo",S41="Automático"),"50%",IF(AND(R41="Preventivo",S41="Manual"),"40%",IF(AND(R41="Detectivo",S41="Automático"),"40%",IF(AND(R41="Detectivo",S41="Manual"),"30%",IF(AND(R41="Correctivo",S41="Automático"),"35%",IF(AND(R41="Correctivo",S41="Manual"),"25%",""))))))</f>
        <v/>
      </c>
      <c r="U41" s="126"/>
      <c r="V41" s="126"/>
      <c r="W41" s="126"/>
      <c r="X41" s="128" t="str">
        <f>IFERROR(IF(AND(Q40="Probabilidad",Q41="Probabilidad"),(Z40-(+Z40*T41)),IF(Q41="Probabilidad",(I40-(+I40*T41)),IF(Q41="Impacto",Z40,""))),"")</f>
        <v/>
      </c>
      <c r="Y41" s="129" t="str">
        <f t="shared" si="1"/>
        <v/>
      </c>
      <c r="Z41" s="130" t="str">
        <f t="shared" ref="Z41:Z45" si="37">+X41</f>
        <v/>
      </c>
      <c r="AA41" s="129" t="str">
        <f t="shared" si="3"/>
        <v/>
      </c>
      <c r="AB41" s="130" t="str">
        <f>IFERROR(IF(AND(Q40="Impacto",Q41="Impacto"),(AB34-(+AB34*T41)),IF(Q41="Impacto",($M$40-(+$M$40*T41)),IF(Q41="Probabilidad",AB34,""))),"")</f>
        <v/>
      </c>
      <c r="AC41" s="131" t="str">
        <f t="shared" ref="AC41:AC42" si="38">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2"/>
      <c r="AE41" s="133"/>
      <c r="AF41" s="134"/>
      <c r="AG41" s="135"/>
      <c r="AH41" s="135"/>
      <c r="AI41" s="133"/>
      <c r="AJ41" s="134"/>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201"/>
      <c r="B42" s="204"/>
      <c r="C42" s="204"/>
      <c r="D42" s="204"/>
      <c r="E42" s="207"/>
      <c r="F42" s="204"/>
      <c r="G42" s="210"/>
      <c r="H42" s="213"/>
      <c r="I42" s="195"/>
      <c r="J42" s="216"/>
      <c r="K42" s="195">
        <f ca="1">IF(NOT(ISERROR(MATCH(J42,_xlfn.ANCHORARRAY(E53),0))),I55&amp;"Por favor no seleccionar los criterios de impacto",J42)</f>
        <v>0</v>
      </c>
      <c r="L42" s="213"/>
      <c r="M42" s="195"/>
      <c r="N42" s="198"/>
      <c r="O42" s="123">
        <v>3</v>
      </c>
      <c r="P42" s="136"/>
      <c r="Q42" s="125" t="str">
        <f>IF(OR(R42="Preventivo",R42="Detectivo"),"Probabilidad",IF(R42="Correctivo","Impacto",""))</f>
        <v/>
      </c>
      <c r="R42" s="126"/>
      <c r="S42" s="126"/>
      <c r="T42" s="127" t="str">
        <f t="shared" si="36"/>
        <v/>
      </c>
      <c r="U42" s="126"/>
      <c r="V42" s="126"/>
      <c r="W42" s="126"/>
      <c r="X42" s="128" t="str">
        <f>IFERROR(IF(AND(Q41="Probabilidad",Q42="Probabilidad"),(Z41-(+Z41*T42)),IF(AND(Q41="Impacto",Q42="Probabilidad"),(Z40-(+Z40*T42)),IF(Q42="Impacto",Z41,""))),"")</f>
        <v/>
      </c>
      <c r="Y42" s="129" t="str">
        <f t="shared" si="1"/>
        <v/>
      </c>
      <c r="Z42" s="130" t="str">
        <f t="shared" si="37"/>
        <v/>
      </c>
      <c r="AA42" s="129" t="str">
        <f t="shared" si="3"/>
        <v/>
      </c>
      <c r="AB42" s="130" t="str">
        <f>IFERROR(IF(AND(Q41="Impacto",Q42="Impacto"),(AB41-(+AB41*T42)),IF(AND(Q41="Probabilidad",Q42="Impacto"),(AB40-(+AB40*T42)),IF(Q42="Probabilidad",AB41,""))),"")</f>
        <v/>
      </c>
      <c r="AC42" s="131" t="str">
        <f t="shared" si="38"/>
        <v/>
      </c>
      <c r="AD42" s="132"/>
      <c r="AE42" s="133"/>
      <c r="AF42" s="134"/>
      <c r="AG42" s="135"/>
      <c r="AH42" s="135"/>
      <c r="AI42" s="133"/>
      <c r="AJ42" s="134"/>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201"/>
      <c r="B43" s="204"/>
      <c r="C43" s="204"/>
      <c r="D43" s="204"/>
      <c r="E43" s="207"/>
      <c r="F43" s="204"/>
      <c r="G43" s="210"/>
      <c r="H43" s="213"/>
      <c r="I43" s="195"/>
      <c r="J43" s="216"/>
      <c r="K43" s="195">
        <f ca="1">IF(NOT(ISERROR(MATCH(J43,_xlfn.ANCHORARRAY(E54),0))),I56&amp;"Por favor no seleccionar los criterios de impacto",J43)</f>
        <v>0</v>
      </c>
      <c r="L43" s="213"/>
      <c r="M43" s="195"/>
      <c r="N43" s="198"/>
      <c r="O43" s="123">
        <v>4</v>
      </c>
      <c r="P43" s="124"/>
      <c r="Q43" s="125" t="str">
        <f t="shared" ref="Q43:Q45" si="39">IF(OR(R43="Preventivo",R43="Detectivo"),"Probabilidad",IF(R43="Correctivo","Impacto",""))</f>
        <v/>
      </c>
      <c r="R43" s="126"/>
      <c r="S43" s="126"/>
      <c r="T43" s="127" t="str">
        <f t="shared" si="36"/>
        <v/>
      </c>
      <c r="U43" s="126"/>
      <c r="V43" s="126"/>
      <c r="W43" s="126"/>
      <c r="X43" s="128" t="str">
        <f t="shared" ref="X43:X45" si="40">IFERROR(IF(AND(Q42="Probabilidad",Q43="Probabilidad"),(Z42-(+Z42*T43)),IF(AND(Q42="Impacto",Q43="Probabilidad"),(Z41-(+Z41*T43)),IF(Q43="Impacto",Z42,""))),"")</f>
        <v/>
      </c>
      <c r="Y43" s="129" t="str">
        <f t="shared" si="1"/>
        <v/>
      </c>
      <c r="Z43" s="130" t="str">
        <f t="shared" si="37"/>
        <v/>
      </c>
      <c r="AA43" s="129" t="str">
        <f t="shared" si="3"/>
        <v/>
      </c>
      <c r="AB43" s="130" t="str">
        <f t="shared" ref="AB43:AB45" si="41">IFERROR(IF(AND(Q42="Impacto",Q43="Impacto"),(AB42-(+AB42*T43)),IF(AND(Q42="Probabilidad",Q43="Impacto"),(AB41-(+AB41*T43)),IF(Q43="Probabilidad",AB42,""))),"")</f>
        <v/>
      </c>
      <c r="AC43" s="131"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2"/>
      <c r="AE43" s="133"/>
      <c r="AF43" s="134"/>
      <c r="AG43" s="135"/>
      <c r="AH43" s="135"/>
      <c r="AI43" s="133"/>
      <c r="AJ43" s="134"/>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201"/>
      <c r="B44" s="204"/>
      <c r="C44" s="204"/>
      <c r="D44" s="204"/>
      <c r="E44" s="207"/>
      <c r="F44" s="204"/>
      <c r="G44" s="210"/>
      <c r="H44" s="213"/>
      <c r="I44" s="195"/>
      <c r="J44" s="216"/>
      <c r="K44" s="195">
        <f ca="1">IF(NOT(ISERROR(MATCH(J44,_xlfn.ANCHORARRAY(E55),0))),I57&amp;"Por favor no seleccionar los criterios de impacto",J44)</f>
        <v>0</v>
      </c>
      <c r="L44" s="213"/>
      <c r="M44" s="195"/>
      <c r="N44" s="198"/>
      <c r="O44" s="123">
        <v>5</v>
      </c>
      <c r="P44" s="124"/>
      <c r="Q44" s="125" t="str">
        <f t="shared" si="39"/>
        <v/>
      </c>
      <c r="R44" s="126"/>
      <c r="S44" s="126"/>
      <c r="T44" s="127" t="str">
        <f t="shared" si="36"/>
        <v/>
      </c>
      <c r="U44" s="126"/>
      <c r="V44" s="126"/>
      <c r="W44" s="126"/>
      <c r="X44" s="128" t="str">
        <f t="shared" si="40"/>
        <v/>
      </c>
      <c r="Y44" s="129" t="str">
        <f t="shared" si="1"/>
        <v/>
      </c>
      <c r="Z44" s="130" t="str">
        <f t="shared" si="37"/>
        <v/>
      </c>
      <c r="AA44" s="129" t="str">
        <f t="shared" si="3"/>
        <v/>
      </c>
      <c r="AB44" s="130" t="str">
        <f t="shared" si="41"/>
        <v/>
      </c>
      <c r="AC44" s="131" t="str">
        <f t="shared" ref="AC44" si="42">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2"/>
      <c r="AE44" s="133"/>
      <c r="AF44" s="134"/>
      <c r="AG44" s="135"/>
      <c r="AH44" s="135"/>
      <c r="AI44" s="133"/>
      <c r="AJ44" s="134"/>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202"/>
      <c r="B45" s="205"/>
      <c r="C45" s="205"/>
      <c r="D45" s="205"/>
      <c r="E45" s="208"/>
      <c r="F45" s="205"/>
      <c r="G45" s="211"/>
      <c r="H45" s="214"/>
      <c r="I45" s="196"/>
      <c r="J45" s="217"/>
      <c r="K45" s="196">
        <f ca="1">IF(NOT(ISERROR(MATCH(J45,_xlfn.ANCHORARRAY(E56),0))),I58&amp;"Por favor no seleccionar los criterios de impacto",J45)</f>
        <v>0</v>
      </c>
      <c r="L45" s="214"/>
      <c r="M45" s="196"/>
      <c r="N45" s="199"/>
      <c r="O45" s="123">
        <v>6</v>
      </c>
      <c r="P45" s="124"/>
      <c r="Q45" s="125" t="str">
        <f t="shared" si="39"/>
        <v/>
      </c>
      <c r="R45" s="126"/>
      <c r="S45" s="126"/>
      <c r="T45" s="127" t="str">
        <f t="shared" si="36"/>
        <v/>
      </c>
      <c r="U45" s="126"/>
      <c r="V45" s="126"/>
      <c r="W45" s="126"/>
      <c r="X45" s="128" t="str">
        <f t="shared" si="40"/>
        <v/>
      </c>
      <c r="Y45" s="129" t="str">
        <f t="shared" si="1"/>
        <v/>
      </c>
      <c r="Z45" s="130" t="str">
        <f t="shared" si="37"/>
        <v/>
      </c>
      <c r="AA45" s="129" t="str">
        <f>IFERROR(IF(AB45="","",IF(AB45&lt;=0.2,"Leve",IF(AB45&lt;=0.4,"Menor",IF(AB45&lt;=0.6,"Moderado",IF(AB45&lt;=0.8,"Mayor","Catastrófico"))))),"")</f>
        <v/>
      </c>
      <c r="AB45" s="130" t="str">
        <f t="shared" si="41"/>
        <v/>
      </c>
      <c r="AC45" s="131"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2"/>
      <c r="AE45" s="133"/>
      <c r="AF45" s="134"/>
      <c r="AG45" s="135"/>
      <c r="AH45" s="135"/>
      <c r="AI45" s="133"/>
      <c r="AJ45" s="134"/>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200">
        <v>7</v>
      </c>
      <c r="B46" s="203"/>
      <c r="C46" s="203"/>
      <c r="D46" s="203"/>
      <c r="E46" s="206"/>
      <c r="F46" s="203"/>
      <c r="G46" s="209"/>
      <c r="H46" s="212" t="str">
        <f>IF(G46&lt;=0,"",IF(G46&lt;=2,"Muy Baja",IF(G46&lt;=24,"Baja",IF(G46&lt;=500,"Media",IF(G46&lt;=5000,"Alta","Muy Alta")))))</f>
        <v/>
      </c>
      <c r="I46" s="194" t="str">
        <f>IF(H46="","",IF(H46="Muy Baja",0.2,IF(H46="Baja",0.4,IF(H46="Media",0.6,IF(H46="Alta",0.8,IF(H46="Muy Alta",1,))))))</f>
        <v/>
      </c>
      <c r="J46" s="215"/>
      <c r="K46" s="194">
        <f ca="1">IF(NOT(ISERROR(MATCH(J46,'Tabla Impacto'!$B$221:$B$223,0))),'Tabla Impacto'!$F$223&amp;"Por favor no seleccionar los criterios de impacto(Afectación Económica o presupuestal y Pérdida Reputacional)",J46)</f>
        <v>0</v>
      </c>
      <c r="L46" s="212" t="str">
        <f ca="1">IF(OR(K46='Tabla Impacto'!$C$11,K46='Tabla Impacto'!$D$11),"Leve",IF(OR(K46='Tabla Impacto'!$C$12,K46='Tabla Impacto'!$D$12),"Menor",IF(OR(K46='Tabla Impacto'!$C$13,K46='Tabla Impacto'!$D$13),"Moderado",IF(OR(K46='Tabla Impacto'!$C$14,K46='Tabla Impacto'!$D$14),"Mayor",IF(OR(K46='Tabla Impacto'!$C$15,K46='Tabla Impacto'!$D$15),"Catastrófico","")))))</f>
        <v/>
      </c>
      <c r="M46" s="194" t="str">
        <f ca="1">IF(L46="","",IF(L46="Leve",0.2,IF(L46="Menor",0.4,IF(L46="Moderado",0.6,IF(L46="Mayor",0.8,IF(L46="Catastrófico",1,))))))</f>
        <v/>
      </c>
      <c r="N46" s="197"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123">
        <v>1</v>
      </c>
      <c r="P46" s="124"/>
      <c r="Q46" s="125" t="str">
        <f>IF(OR(R46="Preventivo",R46="Detectivo"),"Probabilidad",IF(R46="Correctivo","Impacto",""))</f>
        <v/>
      </c>
      <c r="R46" s="126"/>
      <c r="S46" s="126"/>
      <c r="T46" s="127" t="str">
        <f>IF(AND(R46="Preventivo",S46="Automático"),"50%",IF(AND(R46="Preventivo",S46="Manual"),"40%",IF(AND(R46="Detectivo",S46="Automático"),"40%",IF(AND(R46="Detectivo",S46="Manual"),"30%",IF(AND(R46="Correctivo",S46="Automático"),"35%",IF(AND(R46="Correctivo",S46="Manual"),"25%",""))))))</f>
        <v/>
      </c>
      <c r="U46" s="126"/>
      <c r="V46" s="126"/>
      <c r="W46" s="126"/>
      <c r="X46" s="128" t="str">
        <f>IFERROR(IF(Q46="Probabilidad",(I46-(+I46*T46)),IF(Q46="Impacto",I46,"")),"")</f>
        <v/>
      </c>
      <c r="Y46" s="129" t="str">
        <f>IFERROR(IF(X46="","",IF(X46&lt;=0.2,"Muy Baja",IF(X46&lt;=0.4,"Baja",IF(X46&lt;=0.6,"Media",IF(X46&lt;=0.8,"Alta","Muy Alta"))))),"")</f>
        <v/>
      </c>
      <c r="Z46" s="130" t="str">
        <f>+X46</f>
        <v/>
      </c>
      <c r="AA46" s="129" t="str">
        <f>IFERROR(IF(AB46="","",IF(AB46&lt;=0.2,"Leve",IF(AB46&lt;=0.4,"Menor",IF(AB46&lt;=0.6,"Moderado",IF(AB46&lt;=0.8,"Mayor","Catastrófico"))))),"")</f>
        <v/>
      </c>
      <c r="AB46" s="130" t="str">
        <f>IFERROR(IF(Q46="Impacto",(M46-(+M46*T46)),IF(Q46="Probabilidad",M46,"")),"")</f>
        <v/>
      </c>
      <c r="AC46" s="131"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32"/>
      <c r="AE46" s="133"/>
      <c r="AF46" s="134"/>
      <c r="AG46" s="135"/>
      <c r="AH46" s="135"/>
      <c r="AI46" s="133"/>
      <c r="AJ46" s="134"/>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201"/>
      <c r="B47" s="204"/>
      <c r="C47" s="204"/>
      <c r="D47" s="204"/>
      <c r="E47" s="207"/>
      <c r="F47" s="204"/>
      <c r="G47" s="210"/>
      <c r="H47" s="213"/>
      <c r="I47" s="195"/>
      <c r="J47" s="216"/>
      <c r="K47" s="195">
        <f ca="1">IF(NOT(ISERROR(MATCH(J47,_xlfn.ANCHORARRAY(E58),0))),I60&amp;"Por favor no seleccionar los criterios de impacto",J47)</f>
        <v>0</v>
      </c>
      <c r="L47" s="213"/>
      <c r="M47" s="195"/>
      <c r="N47" s="198"/>
      <c r="O47" s="123">
        <v>2</v>
      </c>
      <c r="P47" s="124"/>
      <c r="Q47" s="125" t="str">
        <f>IF(OR(R47="Preventivo",R47="Detectivo"),"Probabilidad",IF(R47="Correctivo","Impacto",""))</f>
        <v/>
      </c>
      <c r="R47" s="126"/>
      <c r="S47" s="126"/>
      <c r="T47" s="127" t="str">
        <f t="shared" ref="T47:T51" si="43">IF(AND(R47="Preventivo",S47="Automático"),"50%",IF(AND(R47="Preventivo",S47="Manual"),"40%",IF(AND(R47="Detectivo",S47="Automático"),"40%",IF(AND(R47="Detectivo",S47="Manual"),"30%",IF(AND(R47="Correctivo",S47="Automático"),"35%",IF(AND(R47="Correctivo",S47="Manual"),"25%",""))))))</f>
        <v/>
      </c>
      <c r="U47" s="126"/>
      <c r="V47" s="126"/>
      <c r="W47" s="126"/>
      <c r="X47" s="128" t="str">
        <f>IFERROR(IF(AND(Q46="Probabilidad",Q47="Probabilidad"),(Z46-(+Z46*T47)),IF(Q47="Probabilidad",(I46-(+I46*T47)),IF(Q47="Impacto",Z46,""))),"")</f>
        <v/>
      </c>
      <c r="Y47" s="129" t="str">
        <f t="shared" si="1"/>
        <v/>
      </c>
      <c r="Z47" s="130" t="str">
        <f t="shared" ref="Z47:Z51" si="44">+X47</f>
        <v/>
      </c>
      <c r="AA47" s="129" t="str">
        <f t="shared" si="3"/>
        <v/>
      </c>
      <c r="AB47" s="130" t="str">
        <f>IFERROR(IF(AND(Q46="Impacto",Q47="Impacto"),(AB40-(+AB40*T47)),IF(Q47="Impacto",($M$46-(+$M$46*T47)),IF(Q47="Probabilidad",AB40,""))),"")</f>
        <v/>
      </c>
      <c r="AC47" s="131" t="str">
        <f t="shared" ref="AC47:AC48" si="45">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2"/>
      <c r="AE47" s="133"/>
      <c r="AF47" s="134"/>
      <c r="AG47" s="135"/>
      <c r="AH47" s="135"/>
      <c r="AI47" s="133"/>
      <c r="AJ47" s="134"/>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201"/>
      <c r="B48" s="204"/>
      <c r="C48" s="204"/>
      <c r="D48" s="204"/>
      <c r="E48" s="207"/>
      <c r="F48" s="204"/>
      <c r="G48" s="210"/>
      <c r="H48" s="213"/>
      <c r="I48" s="195"/>
      <c r="J48" s="216"/>
      <c r="K48" s="195">
        <f ca="1">IF(NOT(ISERROR(MATCH(J48,_xlfn.ANCHORARRAY(E59),0))),I61&amp;"Por favor no seleccionar los criterios de impacto",J48)</f>
        <v>0</v>
      </c>
      <c r="L48" s="213"/>
      <c r="M48" s="195"/>
      <c r="N48" s="198"/>
      <c r="O48" s="123">
        <v>3</v>
      </c>
      <c r="P48" s="136"/>
      <c r="Q48" s="125" t="str">
        <f>IF(OR(R48="Preventivo",R48="Detectivo"),"Probabilidad",IF(R48="Correctivo","Impacto",""))</f>
        <v/>
      </c>
      <c r="R48" s="126"/>
      <c r="S48" s="126"/>
      <c r="T48" s="127" t="str">
        <f t="shared" si="43"/>
        <v/>
      </c>
      <c r="U48" s="126"/>
      <c r="V48" s="126"/>
      <c r="W48" s="126"/>
      <c r="X48" s="128" t="str">
        <f>IFERROR(IF(AND(Q47="Probabilidad",Q48="Probabilidad"),(Z47-(+Z47*T48)),IF(AND(Q47="Impacto",Q48="Probabilidad"),(Z46-(+Z46*T48)),IF(Q48="Impacto",Z47,""))),"")</f>
        <v/>
      </c>
      <c r="Y48" s="129" t="str">
        <f t="shared" si="1"/>
        <v/>
      </c>
      <c r="Z48" s="130" t="str">
        <f t="shared" si="44"/>
        <v/>
      </c>
      <c r="AA48" s="129" t="str">
        <f t="shared" si="3"/>
        <v/>
      </c>
      <c r="AB48" s="130" t="str">
        <f>IFERROR(IF(AND(Q47="Impacto",Q48="Impacto"),(AB47-(+AB47*T48)),IF(AND(Q47="Probabilidad",Q48="Impacto"),(AB46-(+AB46*T48)),IF(Q48="Probabilidad",AB47,""))),"")</f>
        <v/>
      </c>
      <c r="AC48" s="131" t="str">
        <f t="shared" si="45"/>
        <v/>
      </c>
      <c r="AD48" s="132"/>
      <c r="AE48" s="133"/>
      <c r="AF48" s="134"/>
      <c r="AG48" s="135"/>
      <c r="AH48" s="135"/>
      <c r="AI48" s="133"/>
      <c r="AJ48" s="134"/>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201"/>
      <c r="B49" s="204"/>
      <c r="C49" s="204"/>
      <c r="D49" s="204"/>
      <c r="E49" s="207"/>
      <c r="F49" s="204"/>
      <c r="G49" s="210"/>
      <c r="H49" s="213"/>
      <c r="I49" s="195"/>
      <c r="J49" s="216"/>
      <c r="K49" s="195">
        <f ca="1">IF(NOT(ISERROR(MATCH(J49,_xlfn.ANCHORARRAY(E60),0))),I62&amp;"Por favor no seleccionar los criterios de impacto",J49)</f>
        <v>0</v>
      </c>
      <c r="L49" s="213"/>
      <c r="M49" s="195"/>
      <c r="N49" s="198"/>
      <c r="O49" s="123">
        <v>4</v>
      </c>
      <c r="P49" s="124"/>
      <c r="Q49" s="125" t="str">
        <f t="shared" ref="Q49:Q51" si="46">IF(OR(R49="Preventivo",R49="Detectivo"),"Probabilidad",IF(R49="Correctivo","Impacto",""))</f>
        <v/>
      </c>
      <c r="R49" s="126"/>
      <c r="S49" s="126"/>
      <c r="T49" s="127" t="str">
        <f t="shared" si="43"/>
        <v/>
      </c>
      <c r="U49" s="126"/>
      <c r="V49" s="126"/>
      <c r="W49" s="126"/>
      <c r="X49" s="128" t="str">
        <f t="shared" ref="X49:X51" si="47">IFERROR(IF(AND(Q48="Probabilidad",Q49="Probabilidad"),(Z48-(+Z48*T49)),IF(AND(Q48="Impacto",Q49="Probabilidad"),(Z47-(+Z47*T49)),IF(Q49="Impacto",Z48,""))),"")</f>
        <v/>
      </c>
      <c r="Y49" s="129" t="str">
        <f t="shared" si="1"/>
        <v/>
      </c>
      <c r="Z49" s="130" t="str">
        <f t="shared" si="44"/>
        <v/>
      </c>
      <c r="AA49" s="129" t="str">
        <f t="shared" si="3"/>
        <v/>
      </c>
      <c r="AB49" s="130" t="str">
        <f t="shared" ref="AB49:AB51" si="48">IFERROR(IF(AND(Q48="Impacto",Q49="Impacto"),(AB48-(+AB48*T49)),IF(AND(Q48="Probabilidad",Q49="Impacto"),(AB47-(+AB47*T49)),IF(Q49="Probabilidad",AB48,""))),"")</f>
        <v/>
      </c>
      <c r="AC49" s="131"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2"/>
      <c r="AE49" s="133"/>
      <c r="AF49" s="134"/>
      <c r="AG49" s="135"/>
      <c r="AH49" s="135"/>
      <c r="AI49" s="133"/>
      <c r="AJ49" s="134"/>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201"/>
      <c r="B50" s="204"/>
      <c r="C50" s="204"/>
      <c r="D50" s="204"/>
      <c r="E50" s="207"/>
      <c r="F50" s="204"/>
      <c r="G50" s="210"/>
      <c r="H50" s="213"/>
      <c r="I50" s="195"/>
      <c r="J50" s="216"/>
      <c r="K50" s="195">
        <f ca="1">IF(NOT(ISERROR(MATCH(J50,_xlfn.ANCHORARRAY(E61),0))),I63&amp;"Por favor no seleccionar los criterios de impacto",J50)</f>
        <v>0</v>
      </c>
      <c r="L50" s="213"/>
      <c r="M50" s="195"/>
      <c r="N50" s="198"/>
      <c r="O50" s="123">
        <v>5</v>
      </c>
      <c r="P50" s="124"/>
      <c r="Q50" s="125" t="str">
        <f t="shared" si="46"/>
        <v/>
      </c>
      <c r="R50" s="126"/>
      <c r="S50" s="126"/>
      <c r="T50" s="127" t="str">
        <f t="shared" si="43"/>
        <v/>
      </c>
      <c r="U50" s="126"/>
      <c r="V50" s="126"/>
      <c r="W50" s="126"/>
      <c r="X50" s="128" t="str">
        <f t="shared" si="47"/>
        <v/>
      </c>
      <c r="Y50" s="129" t="str">
        <f t="shared" si="1"/>
        <v/>
      </c>
      <c r="Z50" s="130" t="str">
        <f t="shared" si="44"/>
        <v/>
      </c>
      <c r="AA50" s="129" t="str">
        <f t="shared" si="3"/>
        <v/>
      </c>
      <c r="AB50" s="130" t="str">
        <f t="shared" si="48"/>
        <v/>
      </c>
      <c r="AC50" s="131" t="str">
        <f t="shared" ref="AC50:AC51" si="49">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2"/>
      <c r="AE50" s="133"/>
      <c r="AF50" s="134"/>
      <c r="AG50" s="135"/>
      <c r="AH50" s="135"/>
      <c r="AI50" s="133"/>
      <c r="AJ50" s="134"/>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202"/>
      <c r="B51" s="205"/>
      <c r="C51" s="205"/>
      <c r="D51" s="205"/>
      <c r="E51" s="208"/>
      <c r="F51" s="205"/>
      <c r="G51" s="211"/>
      <c r="H51" s="214"/>
      <c r="I51" s="196"/>
      <c r="J51" s="217"/>
      <c r="K51" s="196">
        <f ca="1">IF(NOT(ISERROR(MATCH(J51,_xlfn.ANCHORARRAY(E62),0))),I64&amp;"Por favor no seleccionar los criterios de impacto",J51)</f>
        <v>0</v>
      </c>
      <c r="L51" s="214"/>
      <c r="M51" s="196"/>
      <c r="N51" s="199"/>
      <c r="O51" s="123">
        <v>6</v>
      </c>
      <c r="P51" s="124"/>
      <c r="Q51" s="125" t="str">
        <f t="shared" si="46"/>
        <v/>
      </c>
      <c r="R51" s="126"/>
      <c r="S51" s="126"/>
      <c r="T51" s="127" t="str">
        <f t="shared" si="43"/>
        <v/>
      </c>
      <c r="U51" s="126"/>
      <c r="V51" s="126"/>
      <c r="W51" s="126"/>
      <c r="X51" s="128" t="str">
        <f t="shared" si="47"/>
        <v/>
      </c>
      <c r="Y51" s="129" t="str">
        <f t="shared" si="1"/>
        <v/>
      </c>
      <c r="Z51" s="130" t="str">
        <f t="shared" si="44"/>
        <v/>
      </c>
      <c r="AA51" s="129" t="str">
        <f t="shared" si="3"/>
        <v/>
      </c>
      <c r="AB51" s="130" t="str">
        <f t="shared" si="48"/>
        <v/>
      </c>
      <c r="AC51" s="131" t="str">
        <f t="shared" si="49"/>
        <v/>
      </c>
      <c r="AD51" s="132"/>
      <c r="AE51" s="133"/>
      <c r="AF51" s="134"/>
      <c r="AG51" s="135"/>
      <c r="AH51" s="135"/>
      <c r="AI51" s="133"/>
      <c r="AJ51" s="134"/>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200">
        <v>8</v>
      </c>
      <c r="B52" s="203"/>
      <c r="C52" s="203"/>
      <c r="D52" s="203"/>
      <c r="E52" s="206"/>
      <c r="F52" s="203"/>
      <c r="G52" s="209"/>
      <c r="H52" s="212" t="str">
        <f>IF(G52&lt;=0,"",IF(G52&lt;=2,"Muy Baja",IF(G52&lt;=24,"Baja",IF(G52&lt;=500,"Media",IF(G52&lt;=5000,"Alta","Muy Alta")))))</f>
        <v/>
      </c>
      <c r="I52" s="194" t="str">
        <f>IF(H52="","",IF(H52="Muy Baja",0.2,IF(H52="Baja",0.4,IF(H52="Media",0.6,IF(H52="Alta",0.8,IF(H52="Muy Alta",1,))))))</f>
        <v/>
      </c>
      <c r="J52" s="215"/>
      <c r="K52" s="194">
        <f ca="1">IF(NOT(ISERROR(MATCH(J52,'Tabla Impacto'!$B$221:$B$223,0))),'Tabla Impacto'!$F$223&amp;"Por favor no seleccionar los criterios de impacto(Afectación Económica o presupuestal y Pérdida Reputacional)",J52)</f>
        <v>0</v>
      </c>
      <c r="L52" s="212" t="str">
        <f ca="1">IF(OR(K52='Tabla Impacto'!$C$11,K52='Tabla Impacto'!$D$11),"Leve",IF(OR(K52='Tabla Impacto'!$C$12,K52='Tabla Impacto'!$D$12),"Menor",IF(OR(K52='Tabla Impacto'!$C$13,K52='Tabla Impacto'!$D$13),"Moderado",IF(OR(K52='Tabla Impacto'!$C$14,K52='Tabla Impacto'!$D$14),"Mayor",IF(OR(K52='Tabla Impacto'!$C$15,K52='Tabla Impacto'!$D$15),"Catastrófico","")))))</f>
        <v/>
      </c>
      <c r="M52" s="194" t="str">
        <f ca="1">IF(L52="","",IF(L52="Leve",0.2,IF(L52="Menor",0.4,IF(L52="Moderado",0.6,IF(L52="Mayor",0.8,IF(L52="Catastrófico",1,))))))</f>
        <v/>
      </c>
      <c r="N52" s="197"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123">
        <v>1</v>
      </c>
      <c r="P52" s="124"/>
      <c r="Q52" s="125" t="str">
        <f>IF(OR(R52="Preventivo",R52="Detectivo"),"Probabilidad",IF(R52="Correctivo","Impacto",""))</f>
        <v/>
      </c>
      <c r="R52" s="126"/>
      <c r="S52" s="126"/>
      <c r="T52" s="127" t="str">
        <f>IF(AND(R52="Preventivo",S52="Automático"),"50%",IF(AND(R52="Preventivo",S52="Manual"),"40%",IF(AND(R52="Detectivo",S52="Automático"),"40%",IF(AND(R52="Detectivo",S52="Manual"),"30%",IF(AND(R52="Correctivo",S52="Automático"),"35%",IF(AND(R52="Correctivo",S52="Manual"),"25%",""))))))</f>
        <v/>
      </c>
      <c r="U52" s="126"/>
      <c r="V52" s="126"/>
      <c r="W52" s="126"/>
      <c r="X52" s="128" t="str">
        <f>IFERROR(IF(Q52="Probabilidad",(I52-(+I52*T52)),IF(Q52="Impacto",I52,"")),"")</f>
        <v/>
      </c>
      <c r="Y52" s="129" t="str">
        <f>IFERROR(IF(X52="","",IF(X52&lt;=0.2,"Muy Baja",IF(X52&lt;=0.4,"Baja",IF(X52&lt;=0.6,"Media",IF(X52&lt;=0.8,"Alta","Muy Alta"))))),"")</f>
        <v/>
      </c>
      <c r="Z52" s="130" t="str">
        <f>+X52</f>
        <v/>
      </c>
      <c r="AA52" s="129" t="str">
        <f>IFERROR(IF(AB52="","",IF(AB52&lt;=0.2,"Leve",IF(AB52&lt;=0.4,"Menor",IF(AB52&lt;=0.6,"Moderado",IF(AB52&lt;=0.8,"Mayor","Catastrófico"))))),"")</f>
        <v/>
      </c>
      <c r="AB52" s="130" t="str">
        <f>IFERROR(IF(Q52="Impacto",(M52-(+M52*T52)),IF(Q52="Probabilidad",M52,"")),"")</f>
        <v/>
      </c>
      <c r="AC52" s="131"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32"/>
      <c r="AE52" s="133"/>
      <c r="AF52" s="134"/>
      <c r="AG52" s="135"/>
      <c r="AH52" s="135"/>
      <c r="AI52" s="133"/>
      <c r="AJ52" s="134"/>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201"/>
      <c r="B53" s="204"/>
      <c r="C53" s="204"/>
      <c r="D53" s="204"/>
      <c r="E53" s="207"/>
      <c r="F53" s="204"/>
      <c r="G53" s="210"/>
      <c r="H53" s="213"/>
      <c r="I53" s="195"/>
      <c r="J53" s="216"/>
      <c r="K53" s="195">
        <f ca="1">IF(NOT(ISERROR(MATCH(J53,_xlfn.ANCHORARRAY(E64),0))),I66&amp;"Por favor no seleccionar los criterios de impacto",J53)</f>
        <v>0</v>
      </c>
      <c r="L53" s="213"/>
      <c r="M53" s="195"/>
      <c r="N53" s="198"/>
      <c r="O53" s="123">
        <v>2</v>
      </c>
      <c r="P53" s="124"/>
      <c r="Q53" s="125" t="str">
        <f>IF(OR(R53="Preventivo",R53="Detectivo"),"Probabilidad",IF(R53="Correctivo","Impacto",""))</f>
        <v/>
      </c>
      <c r="R53" s="126"/>
      <c r="S53" s="126"/>
      <c r="T53" s="127" t="str">
        <f t="shared" ref="T53:T57" si="50">IF(AND(R53="Preventivo",S53="Automático"),"50%",IF(AND(R53="Preventivo",S53="Manual"),"40%",IF(AND(R53="Detectivo",S53="Automático"),"40%",IF(AND(R53="Detectivo",S53="Manual"),"30%",IF(AND(R53="Correctivo",S53="Automático"),"35%",IF(AND(R53="Correctivo",S53="Manual"),"25%",""))))))</f>
        <v/>
      </c>
      <c r="U53" s="126"/>
      <c r="V53" s="126"/>
      <c r="W53" s="126"/>
      <c r="X53" s="128" t="str">
        <f>IFERROR(IF(AND(Q52="Probabilidad",Q53="Probabilidad"),(Z52-(+Z52*T53)),IF(Q53="Probabilidad",(I52-(+I52*T53)),IF(Q53="Impacto",Z52,""))),"")</f>
        <v/>
      </c>
      <c r="Y53" s="129" t="str">
        <f t="shared" si="1"/>
        <v/>
      </c>
      <c r="Z53" s="130" t="str">
        <f t="shared" ref="Z53:Z57" si="51">+X53</f>
        <v/>
      </c>
      <c r="AA53" s="129" t="str">
        <f t="shared" si="3"/>
        <v/>
      </c>
      <c r="AB53" s="130" t="str">
        <f>IFERROR(IF(AND(Q52="Impacto",Q53="Impacto"),(AB46-(+AB46*T53)),IF(Q53="Impacto",($M$52-(+$M$52*T53)),IF(Q53="Probabilidad",AB46,""))),"")</f>
        <v/>
      </c>
      <c r="AC53" s="131" t="str">
        <f t="shared" ref="AC53:AC54" si="52">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2"/>
      <c r="AE53" s="133"/>
      <c r="AF53" s="134"/>
      <c r="AG53" s="135"/>
      <c r="AH53" s="135"/>
      <c r="AI53" s="133"/>
      <c r="AJ53" s="134"/>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201"/>
      <c r="B54" s="204"/>
      <c r="C54" s="204"/>
      <c r="D54" s="204"/>
      <c r="E54" s="207"/>
      <c r="F54" s="204"/>
      <c r="G54" s="210"/>
      <c r="H54" s="213"/>
      <c r="I54" s="195"/>
      <c r="J54" s="216"/>
      <c r="K54" s="195">
        <f ca="1">IF(NOT(ISERROR(MATCH(J54,_xlfn.ANCHORARRAY(E65),0))),I67&amp;"Por favor no seleccionar los criterios de impacto",J54)</f>
        <v>0</v>
      </c>
      <c r="L54" s="213"/>
      <c r="M54" s="195"/>
      <c r="N54" s="198"/>
      <c r="O54" s="123">
        <v>3</v>
      </c>
      <c r="P54" s="136"/>
      <c r="Q54" s="125" t="str">
        <f>IF(OR(R54="Preventivo",R54="Detectivo"),"Probabilidad",IF(R54="Correctivo","Impacto",""))</f>
        <v/>
      </c>
      <c r="R54" s="126"/>
      <c r="S54" s="126"/>
      <c r="T54" s="127" t="str">
        <f t="shared" si="50"/>
        <v/>
      </c>
      <c r="U54" s="126"/>
      <c r="V54" s="126"/>
      <c r="W54" s="126"/>
      <c r="X54" s="128" t="str">
        <f>IFERROR(IF(AND(Q53="Probabilidad",Q54="Probabilidad"),(Z53-(+Z53*T54)),IF(AND(Q53="Impacto",Q54="Probabilidad"),(Z52-(+Z52*T54)),IF(Q54="Impacto",Z53,""))),"")</f>
        <v/>
      </c>
      <c r="Y54" s="129" t="str">
        <f t="shared" si="1"/>
        <v/>
      </c>
      <c r="Z54" s="130" t="str">
        <f t="shared" si="51"/>
        <v/>
      </c>
      <c r="AA54" s="129" t="str">
        <f t="shared" si="3"/>
        <v/>
      </c>
      <c r="AB54" s="130" t="str">
        <f>IFERROR(IF(AND(Q53="Impacto",Q54="Impacto"),(AB53-(+AB53*T54)),IF(AND(Q53="Probabilidad",Q54="Impacto"),(AB52-(+AB52*T54)),IF(Q54="Probabilidad",AB53,""))),"")</f>
        <v/>
      </c>
      <c r="AC54" s="131" t="str">
        <f t="shared" si="52"/>
        <v/>
      </c>
      <c r="AD54" s="132"/>
      <c r="AE54" s="133"/>
      <c r="AF54" s="134"/>
      <c r="AG54" s="135"/>
      <c r="AH54" s="135"/>
      <c r="AI54" s="133"/>
      <c r="AJ54" s="134"/>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201"/>
      <c r="B55" s="204"/>
      <c r="C55" s="204"/>
      <c r="D55" s="204"/>
      <c r="E55" s="207"/>
      <c r="F55" s="204"/>
      <c r="G55" s="210"/>
      <c r="H55" s="213"/>
      <c r="I55" s="195"/>
      <c r="J55" s="216"/>
      <c r="K55" s="195">
        <f ca="1">IF(NOT(ISERROR(MATCH(J55,_xlfn.ANCHORARRAY(E66),0))),I68&amp;"Por favor no seleccionar los criterios de impacto",J55)</f>
        <v>0</v>
      </c>
      <c r="L55" s="213"/>
      <c r="M55" s="195"/>
      <c r="N55" s="198"/>
      <c r="O55" s="123">
        <v>4</v>
      </c>
      <c r="P55" s="124"/>
      <c r="Q55" s="125" t="str">
        <f t="shared" ref="Q55:Q57" si="53">IF(OR(R55="Preventivo",R55="Detectivo"),"Probabilidad",IF(R55="Correctivo","Impacto",""))</f>
        <v/>
      </c>
      <c r="R55" s="126"/>
      <c r="S55" s="126"/>
      <c r="T55" s="127" t="str">
        <f t="shared" si="50"/>
        <v/>
      </c>
      <c r="U55" s="126"/>
      <c r="V55" s="126"/>
      <c r="W55" s="126"/>
      <c r="X55" s="128" t="str">
        <f t="shared" ref="X55:X57" si="54">IFERROR(IF(AND(Q54="Probabilidad",Q55="Probabilidad"),(Z54-(+Z54*T55)),IF(AND(Q54="Impacto",Q55="Probabilidad"),(Z53-(+Z53*T55)),IF(Q55="Impacto",Z54,""))),"")</f>
        <v/>
      </c>
      <c r="Y55" s="129" t="str">
        <f t="shared" si="1"/>
        <v/>
      </c>
      <c r="Z55" s="130" t="str">
        <f t="shared" si="51"/>
        <v/>
      </c>
      <c r="AA55" s="129" t="str">
        <f t="shared" si="3"/>
        <v/>
      </c>
      <c r="AB55" s="130" t="str">
        <f t="shared" ref="AB55:AB57" si="55">IFERROR(IF(AND(Q54="Impacto",Q55="Impacto"),(AB54-(+AB54*T55)),IF(AND(Q54="Probabilidad",Q55="Impacto"),(AB53-(+AB53*T55)),IF(Q55="Probabilidad",AB54,""))),"")</f>
        <v/>
      </c>
      <c r="AC55" s="131"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2"/>
      <c r="AE55" s="133"/>
      <c r="AF55" s="134"/>
      <c r="AG55" s="135"/>
      <c r="AH55" s="135"/>
      <c r="AI55" s="133"/>
      <c r="AJ55" s="134"/>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201"/>
      <c r="B56" s="204"/>
      <c r="C56" s="204"/>
      <c r="D56" s="204"/>
      <c r="E56" s="207"/>
      <c r="F56" s="204"/>
      <c r="G56" s="210"/>
      <c r="H56" s="213"/>
      <c r="I56" s="195"/>
      <c r="J56" s="216"/>
      <c r="K56" s="195">
        <f ca="1">IF(NOT(ISERROR(MATCH(J56,_xlfn.ANCHORARRAY(E67),0))),I69&amp;"Por favor no seleccionar los criterios de impacto",J56)</f>
        <v>0</v>
      </c>
      <c r="L56" s="213"/>
      <c r="M56" s="195"/>
      <c r="N56" s="198"/>
      <c r="O56" s="123">
        <v>5</v>
      </c>
      <c r="P56" s="124"/>
      <c r="Q56" s="125" t="str">
        <f t="shared" si="53"/>
        <v/>
      </c>
      <c r="R56" s="126"/>
      <c r="S56" s="126"/>
      <c r="T56" s="127" t="str">
        <f t="shared" si="50"/>
        <v/>
      </c>
      <c r="U56" s="126"/>
      <c r="V56" s="126"/>
      <c r="W56" s="126"/>
      <c r="X56" s="128" t="str">
        <f t="shared" si="54"/>
        <v/>
      </c>
      <c r="Y56" s="129" t="str">
        <f t="shared" si="1"/>
        <v/>
      </c>
      <c r="Z56" s="130" t="str">
        <f t="shared" si="51"/>
        <v/>
      </c>
      <c r="AA56" s="129" t="str">
        <f t="shared" si="3"/>
        <v/>
      </c>
      <c r="AB56" s="130" t="str">
        <f t="shared" si="55"/>
        <v/>
      </c>
      <c r="AC56" s="131" t="str">
        <f t="shared" ref="AC56:AC57" si="56">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2"/>
      <c r="AE56" s="133"/>
      <c r="AF56" s="134"/>
      <c r="AG56" s="135"/>
      <c r="AH56" s="135"/>
      <c r="AI56" s="133"/>
      <c r="AJ56" s="134"/>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202"/>
      <c r="B57" s="205"/>
      <c r="C57" s="205"/>
      <c r="D57" s="205"/>
      <c r="E57" s="208"/>
      <c r="F57" s="205"/>
      <c r="G57" s="211"/>
      <c r="H57" s="214"/>
      <c r="I57" s="196"/>
      <c r="J57" s="217"/>
      <c r="K57" s="196">
        <f ca="1">IF(NOT(ISERROR(MATCH(J57,_xlfn.ANCHORARRAY(E68),0))),I70&amp;"Por favor no seleccionar los criterios de impacto",J57)</f>
        <v>0</v>
      </c>
      <c r="L57" s="214"/>
      <c r="M57" s="196"/>
      <c r="N57" s="199"/>
      <c r="O57" s="123">
        <v>6</v>
      </c>
      <c r="P57" s="124"/>
      <c r="Q57" s="125" t="str">
        <f t="shared" si="53"/>
        <v/>
      </c>
      <c r="R57" s="126"/>
      <c r="S57" s="126"/>
      <c r="T57" s="127" t="str">
        <f t="shared" si="50"/>
        <v/>
      </c>
      <c r="U57" s="126"/>
      <c r="V57" s="126"/>
      <c r="W57" s="126"/>
      <c r="X57" s="128" t="str">
        <f t="shared" si="54"/>
        <v/>
      </c>
      <c r="Y57" s="129" t="str">
        <f t="shared" si="1"/>
        <v/>
      </c>
      <c r="Z57" s="130" t="str">
        <f t="shared" si="51"/>
        <v/>
      </c>
      <c r="AA57" s="129" t="str">
        <f t="shared" si="3"/>
        <v/>
      </c>
      <c r="AB57" s="130" t="str">
        <f t="shared" si="55"/>
        <v/>
      </c>
      <c r="AC57" s="131" t="str">
        <f t="shared" si="56"/>
        <v/>
      </c>
      <c r="AD57" s="132"/>
      <c r="AE57" s="133"/>
      <c r="AF57" s="134"/>
      <c r="AG57" s="135"/>
      <c r="AH57" s="135"/>
      <c r="AI57" s="133"/>
      <c r="AJ57" s="134"/>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200">
        <v>9</v>
      </c>
      <c r="B58" s="203"/>
      <c r="C58" s="203"/>
      <c r="D58" s="203"/>
      <c r="E58" s="206"/>
      <c r="F58" s="203"/>
      <c r="G58" s="209"/>
      <c r="H58" s="212" t="str">
        <f>IF(G58&lt;=0,"",IF(G58&lt;=2,"Muy Baja",IF(G58&lt;=24,"Baja",IF(G58&lt;=500,"Media",IF(G58&lt;=5000,"Alta","Muy Alta")))))</f>
        <v/>
      </c>
      <c r="I58" s="194" t="str">
        <f>IF(H58="","",IF(H58="Muy Baja",0.2,IF(H58="Baja",0.4,IF(H58="Media",0.6,IF(H58="Alta",0.8,IF(H58="Muy Alta",1,))))))</f>
        <v/>
      </c>
      <c r="J58" s="215"/>
      <c r="K58" s="194">
        <f ca="1">IF(NOT(ISERROR(MATCH(J58,'Tabla Impacto'!$B$221:$B$223,0))),'Tabla Impacto'!$F$223&amp;"Por favor no seleccionar los criterios de impacto(Afectación Económica o presupuestal y Pérdida Reputacional)",J58)</f>
        <v>0</v>
      </c>
      <c r="L58" s="212" t="str">
        <f ca="1">IF(OR(K58='Tabla Impacto'!$C$11,K58='Tabla Impacto'!$D$11),"Leve",IF(OR(K58='Tabla Impacto'!$C$12,K58='Tabla Impacto'!$D$12),"Menor",IF(OR(K58='Tabla Impacto'!$C$13,K58='Tabla Impacto'!$D$13),"Moderado",IF(OR(K58='Tabla Impacto'!$C$14,K58='Tabla Impacto'!$D$14),"Mayor",IF(OR(K58='Tabla Impacto'!$C$15,K58='Tabla Impacto'!$D$15),"Catastrófico","")))))</f>
        <v/>
      </c>
      <c r="M58" s="194" t="str">
        <f ca="1">IF(L58="","",IF(L58="Leve",0.2,IF(L58="Menor",0.4,IF(L58="Moderado",0.6,IF(L58="Mayor",0.8,IF(L58="Catastrófico",1,))))))</f>
        <v/>
      </c>
      <c r="N58" s="197" t="str">
        <f ca="1">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123">
        <v>1</v>
      </c>
      <c r="P58" s="124"/>
      <c r="Q58" s="125" t="str">
        <f>IF(OR(R58="Preventivo",R58="Detectivo"),"Probabilidad",IF(R58="Correctivo","Impacto",""))</f>
        <v/>
      </c>
      <c r="R58" s="126"/>
      <c r="S58" s="126"/>
      <c r="T58" s="127" t="str">
        <f>IF(AND(R58="Preventivo",S58="Automático"),"50%",IF(AND(R58="Preventivo",S58="Manual"),"40%",IF(AND(R58="Detectivo",S58="Automático"),"40%",IF(AND(R58="Detectivo",S58="Manual"),"30%",IF(AND(R58="Correctivo",S58="Automático"),"35%",IF(AND(R58="Correctivo",S58="Manual"),"25%",""))))))</f>
        <v/>
      </c>
      <c r="U58" s="126"/>
      <c r="V58" s="126"/>
      <c r="W58" s="126"/>
      <c r="X58" s="128" t="str">
        <f>IFERROR(IF(Q58="Probabilidad",(I58-(+I58*T58)),IF(Q58="Impacto",I58,"")),"")</f>
        <v/>
      </c>
      <c r="Y58" s="129" t="str">
        <f>IFERROR(IF(X58="","",IF(X58&lt;=0.2,"Muy Baja",IF(X58&lt;=0.4,"Baja",IF(X58&lt;=0.6,"Media",IF(X58&lt;=0.8,"Alta","Muy Alta"))))),"")</f>
        <v/>
      </c>
      <c r="Z58" s="130" t="str">
        <f>+X58</f>
        <v/>
      </c>
      <c r="AA58" s="129" t="str">
        <f>IFERROR(IF(AB58="","",IF(AB58&lt;=0.2,"Leve",IF(AB58&lt;=0.4,"Menor",IF(AB58&lt;=0.6,"Moderado",IF(AB58&lt;=0.8,"Mayor","Catastrófico"))))),"")</f>
        <v/>
      </c>
      <c r="AB58" s="130" t="str">
        <f>IFERROR(IF(Q58="Impacto",(M58-(+M58*T58)),IF(Q58="Probabilidad",M58,"")),"")</f>
        <v/>
      </c>
      <c r="AC58" s="131"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32"/>
      <c r="AE58" s="133"/>
      <c r="AF58" s="134"/>
      <c r="AG58" s="135"/>
      <c r="AH58" s="135"/>
      <c r="AI58" s="133"/>
      <c r="AJ58" s="134"/>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201"/>
      <c r="B59" s="204"/>
      <c r="C59" s="204"/>
      <c r="D59" s="204"/>
      <c r="E59" s="207"/>
      <c r="F59" s="204"/>
      <c r="G59" s="210"/>
      <c r="H59" s="213"/>
      <c r="I59" s="195"/>
      <c r="J59" s="216"/>
      <c r="K59" s="195">
        <f ca="1">IF(NOT(ISERROR(MATCH(J59,_xlfn.ANCHORARRAY(E70),0))),I72&amp;"Por favor no seleccionar los criterios de impacto",J59)</f>
        <v>0</v>
      </c>
      <c r="L59" s="213"/>
      <c r="M59" s="195"/>
      <c r="N59" s="198"/>
      <c r="O59" s="123">
        <v>2</v>
      </c>
      <c r="P59" s="124"/>
      <c r="Q59" s="125" t="str">
        <f>IF(OR(R59="Preventivo",R59="Detectivo"),"Probabilidad",IF(R59="Correctivo","Impacto",""))</f>
        <v/>
      </c>
      <c r="R59" s="126"/>
      <c r="S59" s="126"/>
      <c r="T59" s="127" t="str">
        <f t="shared" ref="T59:T63" si="57">IF(AND(R59="Preventivo",S59="Automático"),"50%",IF(AND(R59="Preventivo",S59="Manual"),"40%",IF(AND(R59="Detectivo",S59="Automático"),"40%",IF(AND(R59="Detectivo",S59="Manual"),"30%",IF(AND(R59="Correctivo",S59="Automático"),"35%",IF(AND(R59="Correctivo",S59="Manual"),"25%",""))))))</f>
        <v/>
      </c>
      <c r="U59" s="126"/>
      <c r="V59" s="126"/>
      <c r="W59" s="126"/>
      <c r="X59" s="128" t="str">
        <f>IFERROR(IF(AND(Q58="Probabilidad",Q59="Probabilidad"),(Z58-(+Z58*T59)),IF(Q59="Probabilidad",(I58-(+I58*T59)),IF(Q59="Impacto",Z58,""))),"")</f>
        <v/>
      </c>
      <c r="Y59" s="129" t="str">
        <f t="shared" si="1"/>
        <v/>
      </c>
      <c r="Z59" s="130" t="str">
        <f t="shared" ref="Z59:Z63" si="58">+X59</f>
        <v/>
      </c>
      <c r="AA59" s="129" t="str">
        <f t="shared" si="3"/>
        <v/>
      </c>
      <c r="AB59" s="130" t="str">
        <f>IFERROR(IF(AND(Q58="Impacto",Q59="Impacto"),(AB52-(+AB52*T59)),IF(Q59="Impacto",($M$58-(+$M$58*T59)),IF(Q59="Probabilidad",AB52,""))),"")</f>
        <v/>
      </c>
      <c r="AC59" s="131" t="str">
        <f t="shared" ref="AC59:AC60" si="59">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2"/>
      <c r="AE59" s="133"/>
      <c r="AF59" s="134"/>
      <c r="AG59" s="135"/>
      <c r="AH59" s="135"/>
      <c r="AI59" s="133"/>
      <c r="AJ59" s="134"/>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201"/>
      <c r="B60" s="204"/>
      <c r="C60" s="204"/>
      <c r="D60" s="204"/>
      <c r="E60" s="207"/>
      <c r="F60" s="204"/>
      <c r="G60" s="210"/>
      <c r="H60" s="213"/>
      <c r="I60" s="195"/>
      <c r="J60" s="216"/>
      <c r="K60" s="195">
        <f ca="1">IF(NOT(ISERROR(MATCH(J60,_xlfn.ANCHORARRAY(E71),0))),I73&amp;"Por favor no seleccionar los criterios de impacto",J60)</f>
        <v>0</v>
      </c>
      <c r="L60" s="213"/>
      <c r="M60" s="195"/>
      <c r="N60" s="198"/>
      <c r="O60" s="123">
        <v>3</v>
      </c>
      <c r="P60" s="136"/>
      <c r="Q60" s="125" t="str">
        <f>IF(OR(R60="Preventivo",R60="Detectivo"),"Probabilidad",IF(R60="Correctivo","Impacto",""))</f>
        <v/>
      </c>
      <c r="R60" s="126"/>
      <c r="S60" s="126"/>
      <c r="T60" s="127" t="str">
        <f t="shared" si="57"/>
        <v/>
      </c>
      <c r="U60" s="126"/>
      <c r="V60" s="126"/>
      <c r="W60" s="126"/>
      <c r="X60" s="128" t="str">
        <f>IFERROR(IF(AND(Q59="Probabilidad",Q60="Probabilidad"),(Z59-(+Z59*T60)),IF(AND(Q59="Impacto",Q60="Probabilidad"),(Z58-(+Z58*T60)),IF(Q60="Impacto",Z59,""))),"")</f>
        <v/>
      </c>
      <c r="Y60" s="129" t="str">
        <f t="shared" si="1"/>
        <v/>
      </c>
      <c r="Z60" s="130" t="str">
        <f t="shared" si="58"/>
        <v/>
      </c>
      <c r="AA60" s="129" t="str">
        <f t="shared" si="3"/>
        <v/>
      </c>
      <c r="AB60" s="130" t="str">
        <f>IFERROR(IF(AND(Q59="Impacto",Q60="Impacto"),(AB59-(+AB59*T60)),IF(AND(Q59="Probabilidad",Q60="Impacto"),(AB58-(+AB58*T60)),IF(Q60="Probabilidad",AB59,""))),"")</f>
        <v/>
      </c>
      <c r="AC60" s="131" t="str">
        <f t="shared" si="59"/>
        <v/>
      </c>
      <c r="AD60" s="132"/>
      <c r="AE60" s="133"/>
      <c r="AF60" s="134"/>
      <c r="AG60" s="135"/>
      <c r="AH60" s="135"/>
      <c r="AI60" s="133"/>
      <c r="AJ60" s="134"/>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201"/>
      <c r="B61" s="204"/>
      <c r="C61" s="204"/>
      <c r="D61" s="204"/>
      <c r="E61" s="207"/>
      <c r="F61" s="204"/>
      <c r="G61" s="210"/>
      <c r="H61" s="213"/>
      <c r="I61" s="195"/>
      <c r="J61" s="216"/>
      <c r="K61" s="195">
        <f ca="1">IF(NOT(ISERROR(MATCH(J61,_xlfn.ANCHORARRAY(E72),0))),I74&amp;"Por favor no seleccionar los criterios de impacto",J61)</f>
        <v>0</v>
      </c>
      <c r="L61" s="213"/>
      <c r="M61" s="195"/>
      <c r="N61" s="198"/>
      <c r="O61" s="123">
        <v>4</v>
      </c>
      <c r="P61" s="124"/>
      <c r="Q61" s="125" t="str">
        <f t="shared" ref="Q61:Q63" si="60">IF(OR(R61="Preventivo",R61="Detectivo"),"Probabilidad",IF(R61="Correctivo","Impacto",""))</f>
        <v/>
      </c>
      <c r="R61" s="126"/>
      <c r="S61" s="126"/>
      <c r="T61" s="127" t="str">
        <f t="shared" si="57"/>
        <v/>
      </c>
      <c r="U61" s="126"/>
      <c r="V61" s="126"/>
      <c r="W61" s="126"/>
      <c r="X61" s="128" t="str">
        <f t="shared" ref="X61:X63" si="61">IFERROR(IF(AND(Q60="Probabilidad",Q61="Probabilidad"),(Z60-(+Z60*T61)),IF(AND(Q60="Impacto",Q61="Probabilidad"),(Z59-(+Z59*T61)),IF(Q61="Impacto",Z60,""))),"")</f>
        <v/>
      </c>
      <c r="Y61" s="129" t="str">
        <f t="shared" si="1"/>
        <v/>
      </c>
      <c r="Z61" s="130" t="str">
        <f t="shared" si="58"/>
        <v/>
      </c>
      <c r="AA61" s="129" t="str">
        <f t="shared" si="3"/>
        <v/>
      </c>
      <c r="AB61" s="130" t="str">
        <f t="shared" ref="AB61:AB63" si="62">IFERROR(IF(AND(Q60="Impacto",Q61="Impacto"),(AB60-(+AB60*T61)),IF(AND(Q60="Probabilidad",Q61="Impacto"),(AB59-(+AB59*T61)),IF(Q61="Probabilidad",AB60,""))),"")</f>
        <v/>
      </c>
      <c r="AC61" s="131"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2"/>
      <c r="AE61" s="133"/>
      <c r="AF61" s="134"/>
      <c r="AG61" s="135"/>
      <c r="AH61" s="135"/>
      <c r="AI61" s="133"/>
      <c r="AJ61" s="134"/>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201"/>
      <c r="B62" s="204"/>
      <c r="C62" s="204"/>
      <c r="D62" s="204"/>
      <c r="E62" s="207"/>
      <c r="F62" s="204"/>
      <c r="G62" s="210"/>
      <c r="H62" s="213"/>
      <c r="I62" s="195"/>
      <c r="J62" s="216"/>
      <c r="K62" s="195">
        <f ca="1">IF(NOT(ISERROR(MATCH(J62,_xlfn.ANCHORARRAY(E73),0))),I75&amp;"Por favor no seleccionar los criterios de impacto",J62)</f>
        <v>0</v>
      </c>
      <c r="L62" s="213"/>
      <c r="M62" s="195"/>
      <c r="N62" s="198"/>
      <c r="O62" s="123">
        <v>5</v>
      </c>
      <c r="P62" s="124"/>
      <c r="Q62" s="125" t="str">
        <f t="shared" si="60"/>
        <v/>
      </c>
      <c r="R62" s="126"/>
      <c r="S62" s="126"/>
      <c r="T62" s="127" t="str">
        <f t="shared" si="57"/>
        <v/>
      </c>
      <c r="U62" s="126"/>
      <c r="V62" s="126"/>
      <c r="W62" s="126"/>
      <c r="X62" s="128" t="str">
        <f t="shared" si="61"/>
        <v/>
      </c>
      <c r="Y62" s="129" t="str">
        <f t="shared" si="1"/>
        <v/>
      </c>
      <c r="Z62" s="130" t="str">
        <f t="shared" si="58"/>
        <v/>
      </c>
      <c r="AA62" s="129" t="str">
        <f t="shared" si="3"/>
        <v/>
      </c>
      <c r="AB62" s="130" t="str">
        <f t="shared" si="62"/>
        <v/>
      </c>
      <c r="AC62" s="131" t="str">
        <f t="shared" ref="AC62:AC63" si="63">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2"/>
      <c r="AE62" s="133"/>
      <c r="AF62" s="134"/>
      <c r="AG62" s="135"/>
      <c r="AH62" s="135"/>
      <c r="AI62" s="133"/>
      <c r="AJ62" s="134"/>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202"/>
      <c r="B63" s="205"/>
      <c r="C63" s="205"/>
      <c r="D63" s="205"/>
      <c r="E63" s="208"/>
      <c r="F63" s="205"/>
      <c r="G63" s="211"/>
      <c r="H63" s="214"/>
      <c r="I63" s="196"/>
      <c r="J63" s="217"/>
      <c r="K63" s="196">
        <f ca="1">IF(NOT(ISERROR(MATCH(J63,_xlfn.ANCHORARRAY(E74),0))),I76&amp;"Por favor no seleccionar los criterios de impacto",J63)</f>
        <v>0</v>
      </c>
      <c r="L63" s="214"/>
      <c r="M63" s="196"/>
      <c r="N63" s="199"/>
      <c r="O63" s="123">
        <v>6</v>
      </c>
      <c r="P63" s="124"/>
      <c r="Q63" s="125" t="str">
        <f t="shared" si="60"/>
        <v/>
      </c>
      <c r="R63" s="126"/>
      <c r="S63" s="126"/>
      <c r="T63" s="127" t="str">
        <f t="shared" si="57"/>
        <v/>
      </c>
      <c r="U63" s="126"/>
      <c r="V63" s="126"/>
      <c r="W63" s="126"/>
      <c r="X63" s="128" t="str">
        <f t="shared" si="61"/>
        <v/>
      </c>
      <c r="Y63" s="129" t="str">
        <f t="shared" si="1"/>
        <v/>
      </c>
      <c r="Z63" s="130" t="str">
        <f t="shared" si="58"/>
        <v/>
      </c>
      <c r="AA63" s="129" t="str">
        <f t="shared" si="3"/>
        <v/>
      </c>
      <c r="AB63" s="130" t="str">
        <f t="shared" si="62"/>
        <v/>
      </c>
      <c r="AC63" s="131" t="str">
        <f t="shared" si="63"/>
        <v/>
      </c>
      <c r="AD63" s="132"/>
      <c r="AE63" s="133"/>
      <c r="AF63" s="134"/>
      <c r="AG63" s="135"/>
      <c r="AH63" s="135"/>
      <c r="AI63" s="133"/>
      <c r="AJ63" s="134"/>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200">
        <v>10</v>
      </c>
      <c r="B64" s="203"/>
      <c r="C64" s="203"/>
      <c r="D64" s="203"/>
      <c r="E64" s="206"/>
      <c r="F64" s="203"/>
      <c r="G64" s="209"/>
      <c r="H64" s="212" t="str">
        <f>IF(G64&lt;=0,"",IF(G64&lt;=2,"Muy Baja",IF(G64&lt;=24,"Baja",IF(G64&lt;=500,"Media",IF(G64&lt;=5000,"Alta","Muy Alta")))))</f>
        <v/>
      </c>
      <c r="I64" s="194" t="str">
        <f>IF(H64="","",IF(H64="Muy Baja",0.2,IF(H64="Baja",0.4,IF(H64="Media",0.6,IF(H64="Alta",0.8,IF(H64="Muy Alta",1,))))))</f>
        <v/>
      </c>
      <c r="J64" s="215"/>
      <c r="K64" s="194">
        <f ca="1">IF(NOT(ISERROR(MATCH(J64,'Tabla Impacto'!$B$221:$B$223,0))),'Tabla Impacto'!$F$223&amp;"Por favor no seleccionar los criterios de impacto(Afectación Económica o presupuestal y Pérdida Reputacional)",J64)</f>
        <v>0</v>
      </c>
      <c r="L64" s="212" t="str">
        <f ca="1">IF(OR(K64='Tabla Impacto'!$C$11,K64='Tabla Impacto'!$D$11),"Leve",IF(OR(K64='Tabla Impacto'!$C$12,K64='Tabla Impacto'!$D$12),"Menor",IF(OR(K64='Tabla Impacto'!$C$13,K64='Tabla Impacto'!$D$13),"Moderado",IF(OR(K64='Tabla Impacto'!$C$14,K64='Tabla Impacto'!$D$14),"Mayor",IF(OR(K64='Tabla Impacto'!$C$15,K64='Tabla Impacto'!$D$15),"Catastrófico","")))))</f>
        <v/>
      </c>
      <c r="M64" s="194" t="str">
        <f ca="1">IF(L64="","",IF(L64="Leve",0.2,IF(L64="Menor",0.4,IF(L64="Moderado",0.6,IF(L64="Mayor",0.8,IF(L64="Catastrófico",1,))))))</f>
        <v/>
      </c>
      <c r="N64" s="197" t="str">
        <f ca="1">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23">
        <v>1</v>
      </c>
      <c r="P64" s="124"/>
      <c r="Q64" s="125" t="str">
        <f>IF(OR(R64="Preventivo",R64="Detectivo"),"Probabilidad",IF(R64="Correctivo","Impacto",""))</f>
        <v/>
      </c>
      <c r="R64" s="126"/>
      <c r="S64" s="126"/>
      <c r="T64" s="127" t="str">
        <f>IF(AND(R64="Preventivo",S64="Automático"),"50%",IF(AND(R64="Preventivo",S64="Manual"),"40%",IF(AND(R64="Detectivo",S64="Automático"),"40%",IF(AND(R64="Detectivo",S64="Manual"),"30%",IF(AND(R64="Correctivo",S64="Automático"),"35%",IF(AND(R64="Correctivo",S64="Manual"),"25%",""))))))</f>
        <v/>
      </c>
      <c r="U64" s="126"/>
      <c r="V64" s="126"/>
      <c r="W64" s="126"/>
      <c r="X64" s="128" t="str">
        <f>IFERROR(IF(Q64="Probabilidad",(I64-(+I64*T64)),IF(Q64="Impacto",I64,"")),"")</f>
        <v/>
      </c>
      <c r="Y64" s="129" t="str">
        <f>IFERROR(IF(X64="","",IF(X64&lt;=0.2,"Muy Baja",IF(X64&lt;=0.4,"Baja",IF(X64&lt;=0.6,"Media",IF(X64&lt;=0.8,"Alta","Muy Alta"))))),"")</f>
        <v/>
      </c>
      <c r="Z64" s="130" t="str">
        <f>+X64</f>
        <v/>
      </c>
      <c r="AA64" s="129" t="str">
        <f>IFERROR(IF(AB64="","",IF(AB64&lt;=0.2,"Leve",IF(AB64&lt;=0.4,"Menor",IF(AB64&lt;=0.6,"Moderado",IF(AB64&lt;=0.8,"Mayor","Catastrófico"))))),"")</f>
        <v/>
      </c>
      <c r="AB64" s="130" t="str">
        <f>IFERROR(IF(Q64="Impacto",(M64-(+M64*T64)),IF(Q64="Probabilidad",M64,"")),"")</f>
        <v/>
      </c>
      <c r="AC64" s="131"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32"/>
      <c r="AE64" s="133"/>
      <c r="AF64" s="134"/>
      <c r="AG64" s="135"/>
      <c r="AH64" s="135"/>
      <c r="AI64" s="133"/>
      <c r="AJ64" s="134"/>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201"/>
      <c r="B65" s="204"/>
      <c r="C65" s="204"/>
      <c r="D65" s="204"/>
      <c r="E65" s="207"/>
      <c r="F65" s="204"/>
      <c r="G65" s="210"/>
      <c r="H65" s="213"/>
      <c r="I65" s="195"/>
      <c r="J65" s="216"/>
      <c r="K65" s="195">
        <f ca="1">IF(NOT(ISERROR(MATCH(J65,_xlfn.ANCHORARRAY(E76),0))),I78&amp;"Por favor no seleccionar los criterios de impacto",J65)</f>
        <v>0</v>
      </c>
      <c r="L65" s="213"/>
      <c r="M65" s="195"/>
      <c r="N65" s="198"/>
      <c r="O65" s="123">
        <v>2</v>
      </c>
      <c r="P65" s="124"/>
      <c r="Q65" s="125" t="str">
        <f>IF(OR(R65="Preventivo",R65="Detectivo"),"Probabilidad",IF(R65="Correctivo","Impacto",""))</f>
        <v/>
      </c>
      <c r="R65" s="126"/>
      <c r="S65" s="126"/>
      <c r="T65" s="127" t="str">
        <f t="shared" ref="T65:T69" si="64">IF(AND(R65="Preventivo",S65="Automático"),"50%",IF(AND(R65="Preventivo",S65="Manual"),"40%",IF(AND(R65="Detectivo",S65="Automático"),"40%",IF(AND(R65="Detectivo",S65="Manual"),"30%",IF(AND(R65="Correctivo",S65="Automático"),"35%",IF(AND(R65="Correctivo",S65="Manual"),"25%",""))))))</f>
        <v/>
      </c>
      <c r="U65" s="126"/>
      <c r="V65" s="126"/>
      <c r="W65" s="126"/>
      <c r="X65" s="128" t="str">
        <f>IFERROR(IF(AND(Q64="Probabilidad",Q65="Probabilidad"),(Z64-(+Z64*T65)),IF(Q65="Probabilidad",(I64-(+I64*T65)),IF(Q65="Impacto",Z64,""))),"")</f>
        <v/>
      </c>
      <c r="Y65" s="129" t="str">
        <f t="shared" si="1"/>
        <v/>
      </c>
      <c r="Z65" s="130" t="str">
        <f t="shared" ref="Z65:Z69" si="65">+X65</f>
        <v/>
      </c>
      <c r="AA65" s="129" t="str">
        <f t="shared" si="3"/>
        <v/>
      </c>
      <c r="AB65" s="130" t="str">
        <f>IFERROR(IF(AND(Q64="Impacto",Q65="Impacto"),(AB58-(+AB58*T65)),IF(Q65="Impacto",($M$64-(+$M$64*T65)),IF(Q65="Probabilidad",AB58,""))),"")</f>
        <v/>
      </c>
      <c r="AC65" s="131" t="str">
        <f t="shared" ref="AC65:AC66" si="66">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2"/>
      <c r="AE65" s="133"/>
      <c r="AF65" s="134"/>
      <c r="AG65" s="135"/>
      <c r="AH65" s="135"/>
      <c r="AI65" s="133"/>
      <c r="AJ65" s="134"/>
    </row>
    <row r="66" spans="1:36" ht="151.5" customHeight="1" x14ac:dyDescent="0.3">
      <c r="A66" s="201"/>
      <c r="B66" s="204"/>
      <c r="C66" s="204"/>
      <c r="D66" s="204"/>
      <c r="E66" s="207"/>
      <c r="F66" s="204"/>
      <c r="G66" s="210"/>
      <c r="H66" s="213"/>
      <c r="I66" s="195"/>
      <c r="J66" s="216"/>
      <c r="K66" s="195">
        <f ca="1">IF(NOT(ISERROR(MATCH(J66,_xlfn.ANCHORARRAY(E77),0))),I79&amp;"Por favor no seleccionar los criterios de impacto",J66)</f>
        <v>0</v>
      </c>
      <c r="L66" s="213"/>
      <c r="M66" s="195"/>
      <c r="N66" s="198"/>
      <c r="O66" s="123">
        <v>3</v>
      </c>
      <c r="P66" s="136"/>
      <c r="Q66" s="125" t="str">
        <f>IF(OR(R66="Preventivo",R66="Detectivo"),"Probabilidad",IF(R66="Correctivo","Impacto",""))</f>
        <v/>
      </c>
      <c r="R66" s="126"/>
      <c r="S66" s="126"/>
      <c r="T66" s="127" t="str">
        <f t="shared" si="64"/>
        <v/>
      </c>
      <c r="U66" s="126"/>
      <c r="V66" s="126"/>
      <c r="W66" s="126"/>
      <c r="X66" s="128" t="str">
        <f>IFERROR(IF(AND(Q65="Probabilidad",Q66="Probabilidad"),(Z65-(+Z65*T66)),IF(AND(Q65="Impacto",Q66="Probabilidad"),(Z64-(+Z64*T66)),IF(Q66="Impacto",Z65,""))),"")</f>
        <v/>
      </c>
      <c r="Y66" s="129" t="str">
        <f t="shared" si="1"/>
        <v/>
      </c>
      <c r="Z66" s="130" t="str">
        <f t="shared" si="65"/>
        <v/>
      </c>
      <c r="AA66" s="129" t="str">
        <f t="shared" si="3"/>
        <v/>
      </c>
      <c r="AB66" s="130" t="str">
        <f>IFERROR(IF(AND(Q65="Impacto",Q66="Impacto"),(AB65-(+AB65*T66)),IF(AND(Q65="Probabilidad",Q66="Impacto"),(AB64-(+AB64*T66)),IF(Q66="Probabilidad",AB65,""))),"")</f>
        <v/>
      </c>
      <c r="AC66" s="131" t="str">
        <f t="shared" si="66"/>
        <v/>
      </c>
      <c r="AD66" s="132"/>
      <c r="AE66" s="133"/>
      <c r="AF66" s="134"/>
      <c r="AG66" s="135"/>
      <c r="AH66" s="135"/>
      <c r="AI66" s="133"/>
      <c r="AJ66" s="134"/>
    </row>
    <row r="67" spans="1:36" ht="151.5" customHeight="1" x14ac:dyDescent="0.3">
      <c r="A67" s="201"/>
      <c r="B67" s="204"/>
      <c r="C67" s="204"/>
      <c r="D67" s="204"/>
      <c r="E67" s="207"/>
      <c r="F67" s="204"/>
      <c r="G67" s="210"/>
      <c r="H67" s="213"/>
      <c r="I67" s="195"/>
      <c r="J67" s="216"/>
      <c r="K67" s="195">
        <f ca="1">IF(NOT(ISERROR(MATCH(J67,_xlfn.ANCHORARRAY(E78),0))),I80&amp;"Por favor no seleccionar los criterios de impacto",J67)</f>
        <v>0</v>
      </c>
      <c r="L67" s="213"/>
      <c r="M67" s="195"/>
      <c r="N67" s="198"/>
      <c r="O67" s="123">
        <v>4</v>
      </c>
      <c r="P67" s="124"/>
      <c r="Q67" s="125" t="str">
        <f t="shared" ref="Q67:Q69" si="67">IF(OR(R67="Preventivo",R67="Detectivo"),"Probabilidad",IF(R67="Correctivo","Impacto",""))</f>
        <v/>
      </c>
      <c r="R67" s="126"/>
      <c r="S67" s="126"/>
      <c r="T67" s="127" t="str">
        <f t="shared" si="64"/>
        <v/>
      </c>
      <c r="U67" s="126"/>
      <c r="V67" s="126"/>
      <c r="W67" s="126"/>
      <c r="X67" s="128" t="str">
        <f t="shared" ref="X67:X69" si="68">IFERROR(IF(AND(Q66="Probabilidad",Q67="Probabilidad"),(Z66-(+Z66*T67)),IF(AND(Q66="Impacto",Q67="Probabilidad"),(Z65-(+Z65*T67)),IF(Q67="Impacto",Z66,""))),"")</f>
        <v/>
      </c>
      <c r="Y67" s="129" t="str">
        <f t="shared" si="1"/>
        <v/>
      </c>
      <c r="Z67" s="130" t="str">
        <f t="shared" si="65"/>
        <v/>
      </c>
      <c r="AA67" s="129" t="str">
        <f t="shared" si="3"/>
        <v/>
      </c>
      <c r="AB67" s="130" t="str">
        <f t="shared" ref="AB67:AB69" si="69">IFERROR(IF(AND(Q66="Impacto",Q67="Impacto"),(AB66-(+AB66*T67)),IF(AND(Q66="Probabilidad",Q67="Impacto"),(AB65-(+AB65*T67)),IF(Q67="Probabilidad",AB66,""))),"")</f>
        <v/>
      </c>
      <c r="AC67" s="131"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2"/>
      <c r="AE67" s="133"/>
      <c r="AF67" s="134"/>
      <c r="AG67" s="135"/>
      <c r="AH67" s="135"/>
      <c r="AI67" s="133"/>
      <c r="AJ67" s="134"/>
    </row>
    <row r="68" spans="1:36" ht="151.5" customHeight="1" x14ac:dyDescent="0.3">
      <c r="A68" s="201"/>
      <c r="B68" s="204"/>
      <c r="C68" s="204"/>
      <c r="D68" s="204"/>
      <c r="E68" s="207"/>
      <c r="F68" s="204"/>
      <c r="G68" s="210"/>
      <c r="H68" s="213"/>
      <c r="I68" s="195"/>
      <c r="J68" s="216"/>
      <c r="K68" s="195">
        <f ca="1">IF(NOT(ISERROR(MATCH(J68,_xlfn.ANCHORARRAY(E79),0))),I81&amp;"Por favor no seleccionar los criterios de impacto",J68)</f>
        <v>0</v>
      </c>
      <c r="L68" s="213"/>
      <c r="M68" s="195"/>
      <c r="N68" s="198"/>
      <c r="O68" s="123">
        <v>5</v>
      </c>
      <c r="P68" s="124"/>
      <c r="Q68" s="125" t="str">
        <f t="shared" si="67"/>
        <v/>
      </c>
      <c r="R68" s="126"/>
      <c r="S68" s="126"/>
      <c r="T68" s="127" t="str">
        <f t="shared" si="64"/>
        <v/>
      </c>
      <c r="U68" s="126"/>
      <c r="V68" s="126"/>
      <c r="W68" s="126"/>
      <c r="X68" s="128" t="str">
        <f t="shared" si="68"/>
        <v/>
      </c>
      <c r="Y68" s="129" t="str">
        <f t="shared" si="1"/>
        <v/>
      </c>
      <c r="Z68" s="130" t="str">
        <f t="shared" si="65"/>
        <v/>
      </c>
      <c r="AA68" s="129" t="str">
        <f t="shared" si="3"/>
        <v/>
      </c>
      <c r="AB68" s="130" t="str">
        <f t="shared" si="69"/>
        <v/>
      </c>
      <c r="AC68" s="131" t="str">
        <f t="shared" ref="AC68:AC69" si="70">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2"/>
      <c r="AE68" s="133"/>
      <c r="AF68" s="134"/>
      <c r="AG68" s="135"/>
      <c r="AH68" s="135"/>
      <c r="AI68" s="133"/>
      <c r="AJ68" s="134"/>
    </row>
    <row r="69" spans="1:36" ht="151.5" customHeight="1" x14ac:dyDescent="0.3">
      <c r="A69" s="202"/>
      <c r="B69" s="205"/>
      <c r="C69" s="205"/>
      <c r="D69" s="205"/>
      <c r="E69" s="208"/>
      <c r="F69" s="205"/>
      <c r="G69" s="211"/>
      <c r="H69" s="214"/>
      <c r="I69" s="196"/>
      <c r="J69" s="217"/>
      <c r="K69" s="196">
        <f ca="1">IF(NOT(ISERROR(MATCH(J69,_xlfn.ANCHORARRAY(E80),0))),I82&amp;"Por favor no seleccionar los criterios de impacto",J69)</f>
        <v>0</v>
      </c>
      <c r="L69" s="214"/>
      <c r="M69" s="196"/>
      <c r="N69" s="199"/>
      <c r="O69" s="123">
        <v>6</v>
      </c>
      <c r="P69" s="124"/>
      <c r="Q69" s="125" t="str">
        <f t="shared" si="67"/>
        <v/>
      </c>
      <c r="R69" s="126"/>
      <c r="S69" s="126"/>
      <c r="T69" s="127" t="str">
        <f t="shared" si="64"/>
        <v/>
      </c>
      <c r="U69" s="126"/>
      <c r="V69" s="126"/>
      <c r="W69" s="126"/>
      <c r="X69" s="128" t="str">
        <f t="shared" si="68"/>
        <v/>
      </c>
      <c r="Y69" s="129" t="str">
        <f t="shared" si="1"/>
        <v/>
      </c>
      <c r="Z69" s="130" t="str">
        <f t="shared" si="65"/>
        <v/>
      </c>
      <c r="AA69" s="129" t="str">
        <f t="shared" si="3"/>
        <v/>
      </c>
      <c r="AB69" s="130" t="str">
        <f t="shared" si="69"/>
        <v/>
      </c>
      <c r="AC69" s="131" t="str">
        <f t="shared" si="70"/>
        <v/>
      </c>
      <c r="AD69" s="132"/>
      <c r="AE69" s="133"/>
      <c r="AF69" s="134"/>
      <c r="AG69" s="135"/>
      <c r="AH69" s="135"/>
      <c r="AI69" s="133"/>
      <c r="AJ69" s="134"/>
    </row>
    <row r="70" spans="1:36" ht="49.5" customHeight="1" x14ac:dyDescent="0.3">
      <c r="A70" s="6"/>
      <c r="B70" s="191" t="s">
        <v>131</v>
      </c>
      <c r="C70" s="192"/>
      <c r="D70" s="192"/>
      <c r="E70" s="192"/>
      <c r="F70" s="192"/>
      <c r="G70" s="192"/>
      <c r="H70" s="192"/>
      <c r="I70" s="192"/>
      <c r="J70" s="192"/>
      <c r="K70" s="192"/>
      <c r="L70" s="192"/>
      <c r="M70" s="192"/>
      <c r="N70" s="192"/>
      <c r="O70" s="192"/>
      <c r="P70" s="192"/>
      <c r="Q70" s="192"/>
      <c r="R70" s="192"/>
      <c r="S70" s="192"/>
      <c r="T70" s="192"/>
      <c r="U70" s="192"/>
      <c r="V70" s="192"/>
      <c r="W70" s="192"/>
      <c r="X70" s="192"/>
      <c r="Y70" s="192"/>
      <c r="Z70" s="192"/>
      <c r="AA70" s="192"/>
      <c r="AB70" s="192"/>
      <c r="AC70" s="192"/>
      <c r="AD70" s="192"/>
      <c r="AE70" s="192"/>
      <c r="AF70" s="192"/>
      <c r="AG70" s="192"/>
      <c r="AH70" s="192"/>
      <c r="AI70" s="192"/>
      <c r="AJ70" s="193"/>
    </row>
    <row r="72" spans="1:36" x14ac:dyDescent="0.3">
      <c r="A72" s="1"/>
      <c r="B72" s="24" t="s">
        <v>143</v>
      </c>
      <c r="C72" s="1"/>
      <c r="D72" s="1"/>
      <c r="F72" s="1"/>
    </row>
  </sheetData>
  <sheetProtection algorithmName="SHA-512" hashValue="EvJ1+PiI29PplkW7FammMLnuc1LYWeFXJM7HpIdaRHlaYQf9cdUH3BF8ftff5fDT4dbbQ3OnIBT9eOomvzmtCw==" saltValue="pPzcpNDct/p6BSwOcYSWYQ==" spinCount="100000" sheet="1" objects="1" scenarios="1"/>
  <dataConsolidate/>
  <mergeCells count="185">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 ref="AA8:AA9"/>
    <mergeCell ref="Y8:Y9"/>
    <mergeCell ref="Z8:Z9"/>
    <mergeCell ref="G8:G9"/>
    <mergeCell ref="H8:H9"/>
    <mergeCell ref="I8:I9"/>
    <mergeCell ref="L8:L9"/>
    <mergeCell ref="M8:M9"/>
    <mergeCell ref="B8:B9"/>
    <mergeCell ref="N8:N9"/>
    <mergeCell ref="J8:J9"/>
    <mergeCell ref="K8:K9"/>
    <mergeCell ref="Q8:Q9"/>
    <mergeCell ref="R8:W8"/>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N64:N69"/>
    <mergeCell ref="J58:J63"/>
    <mergeCell ref="K58:K63"/>
    <mergeCell ref="L58:L63"/>
    <mergeCell ref="A58:A63"/>
    <mergeCell ref="B58:B63"/>
    <mergeCell ref="C58:C63"/>
    <mergeCell ref="D58:D63"/>
    <mergeCell ref="E58:E63"/>
    <mergeCell ref="F58:F63"/>
    <mergeCell ref="G58:G63"/>
    <mergeCell ref="H58:H63"/>
    <mergeCell ref="I58:I63"/>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s>
  <conditionalFormatting sqref="H10 H16">
    <cfRule type="cellIs" dxfId="104" priority="323" operator="equal">
      <formula>"Muy Baja"</formula>
    </cfRule>
    <cfRule type="cellIs" dxfId="103" priority="322" operator="equal">
      <formula>"Baja"</formula>
    </cfRule>
    <cfRule type="cellIs" dxfId="102" priority="319" operator="equal">
      <formula>"Muy Alta"</formula>
    </cfRule>
    <cfRule type="cellIs" dxfId="101" priority="320" operator="equal">
      <formula>"Alta"</formula>
    </cfRule>
    <cfRule type="cellIs" dxfId="100" priority="321" operator="equal">
      <formula>"Media"</formula>
    </cfRule>
  </conditionalFormatting>
  <conditionalFormatting sqref="H22">
    <cfRule type="cellIs" dxfId="99" priority="222" operator="equal">
      <formula>"Alta"</formula>
    </cfRule>
    <cfRule type="cellIs" dxfId="98" priority="223" operator="equal">
      <formula>"Media"</formula>
    </cfRule>
    <cfRule type="cellIs" dxfId="97" priority="224" operator="equal">
      <formula>"Baja"</formula>
    </cfRule>
    <cfRule type="cellIs" dxfId="96" priority="225" operator="equal">
      <formula>"Muy Baja"</formula>
    </cfRule>
    <cfRule type="cellIs" dxfId="95" priority="221" operator="equal">
      <formula>"Muy Alta"</formula>
    </cfRule>
  </conditionalFormatting>
  <conditionalFormatting sqref="H28">
    <cfRule type="cellIs" dxfId="94" priority="194" operator="equal">
      <formula>"Alta"</formula>
    </cfRule>
    <cfRule type="cellIs" dxfId="93" priority="197" operator="equal">
      <formula>"Muy Baja"</formula>
    </cfRule>
    <cfRule type="cellIs" dxfId="92" priority="196" operator="equal">
      <formula>"Baja"</formula>
    </cfRule>
    <cfRule type="cellIs" dxfId="91" priority="195" operator="equal">
      <formula>"Media"</formula>
    </cfRule>
    <cfRule type="cellIs" dxfId="90" priority="193" operator="equal">
      <formula>"Muy Alta"</formula>
    </cfRule>
  </conditionalFormatting>
  <conditionalFormatting sqref="H34">
    <cfRule type="cellIs" dxfId="89" priority="169" operator="equal">
      <formula>"Muy Baja"</formula>
    </cfRule>
    <cfRule type="cellIs" dxfId="88" priority="168" operator="equal">
      <formula>"Baja"</formula>
    </cfRule>
    <cfRule type="cellIs" dxfId="87" priority="167" operator="equal">
      <formula>"Media"</formula>
    </cfRule>
    <cfRule type="cellIs" dxfId="86" priority="166" operator="equal">
      <formula>"Alta"</formula>
    </cfRule>
    <cfRule type="cellIs" dxfId="85" priority="165" operator="equal">
      <formula>"Muy Alta"</formula>
    </cfRule>
  </conditionalFormatting>
  <conditionalFormatting sqref="H40">
    <cfRule type="cellIs" dxfId="84" priority="138" operator="equal">
      <formula>"Alta"</formula>
    </cfRule>
    <cfRule type="cellIs" dxfId="83" priority="139" operator="equal">
      <formula>"Media"</formula>
    </cfRule>
    <cfRule type="cellIs" dxfId="82" priority="140" operator="equal">
      <formula>"Baja"</formula>
    </cfRule>
    <cfRule type="cellIs" dxfId="81" priority="141" operator="equal">
      <formula>"Muy Baja"</formula>
    </cfRule>
    <cfRule type="cellIs" dxfId="80" priority="137" operator="equal">
      <formula>"Muy Alta"</formula>
    </cfRule>
  </conditionalFormatting>
  <conditionalFormatting sqref="H46">
    <cfRule type="cellIs" dxfId="79" priority="113" operator="equal">
      <formula>"Muy Baja"</formula>
    </cfRule>
    <cfRule type="cellIs" dxfId="78" priority="109" operator="equal">
      <formula>"Muy Alta"</formula>
    </cfRule>
    <cfRule type="cellIs" dxfId="77" priority="110" operator="equal">
      <formula>"Alta"</formula>
    </cfRule>
    <cfRule type="cellIs" dxfId="76" priority="111" operator="equal">
      <formula>"Media"</formula>
    </cfRule>
    <cfRule type="cellIs" dxfId="75" priority="112" operator="equal">
      <formula>"Baja"</formula>
    </cfRule>
  </conditionalFormatting>
  <conditionalFormatting sqref="H52">
    <cfRule type="cellIs" dxfId="74" priority="84" operator="equal">
      <formula>"Baja"</formula>
    </cfRule>
    <cfRule type="cellIs" dxfId="73" priority="85" operator="equal">
      <formula>"Muy Baja"</formula>
    </cfRule>
    <cfRule type="cellIs" dxfId="72" priority="81" operator="equal">
      <formula>"Muy Alta"</formula>
    </cfRule>
    <cfRule type="cellIs" dxfId="71" priority="82" operator="equal">
      <formula>"Alta"</formula>
    </cfRule>
    <cfRule type="cellIs" dxfId="70" priority="83" operator="equal">
      <formula>"Media"</formula>
    </cfRule>
  </conditionalFormatting>
  <conditionalFormatting sqref="H58">
    <cfRule type="cellIs" dxfId="69" priority="57" operator="equal">
      <formula>"Muy Baja"</formula>
    </cfRule>
    <cfRule type="cellIs" dxfId="68" priority="53" operator="equal">
      <formula>"Muy Alta"</formula>
    </cfRule>
    <cfRule type="cellIs" dxfId="67" priority="54" operator="equal">
      <formula>"Alta"</formula>
    </cfRule>
    <cfRule type="cellIs" dxfId="66" priority="55" operator="equal">
      <formula>"Media"</formula>
    </cfRule>
    <cfRule type="cellIs" dxfId="65" priority="56" operator="equal">
      <formula>"Baja"</formula>
    </cfRule>
  </conditionalFormatting>
  <conditionalFormatting sqref="H64">
    <cfRule type="cellIs" dxfId="64" priority="28" operator="equal">
      <formula>"Baja"</formula>
    </cfRule>
    <cfRule type="cellIs" dxfId="63" priority="29" operator="equal">
      <formula>"Muy Baja"</formula>
    </cfRule>
    <cfRule type="cellIs" dxfId="62" priority="27" operator="equal">
      <formula>"Media"</formula>
    </cfRule>
    <cfRule type="cellIs" dxfId="61" priority="25" operator="equal">
      <formula>"Muy Alta"</formula>
    </cfRule>
    <cfRule type="cellIs" dxfId="60" priority="26" operator="equal">
      <formula>"Alta"</formula>
    </cfRule>
  </conditionalFormatting>
  <conditionalFormatting sqref="K10:K69">
    <cfRule type="containsText" dxfId="59" priority="1" operator="containsText" text="❌">
      <formula>NOT(ISERROR(SEARCH("❌",K10)))</formula>
    </cfRule>
  </conditionalFormatting>
  <conditionalFormatting sqref="L10 L16 L22 L28 L34 L40 L46 L52 L58 L64">
    <cfRule type="cellIs" dxfId="58" priority="316" operator="equal">
      <formula>"Moderado"</formula>
    </cfRule>
    <cfRule type="cellIs" dxfId="57" priority="315" operator="equal">
      <formula>"Mayor"</formula>
    </cfRule>
    <cfRule type="cellIs" dxfId="56" priority="314" operator="equal">
      <formula>"Catastrófico"</formula>
    </cfRule>
    <cfRule type="cellIs" dxfId="55" priority="318" operator="equal">
      <formula>"Leve"</formula>
    </cfRule>
    <cfRule type="cellIs" dxfId="54" priority="317" operator="equal">
      <formula>"Menor"</formula>
    </cfRule>
  </conditionalFormatting>
  <conditionalFormatting sqref="N10">
    <cfRule type="cellIs" dxfId="53" priority="313" operator="equal">
      <formula>"Bajo"</formula>
    </cfRule>
    <cfRule type="cellIs" dxfId="52" priority="312" operator="equal">
      <formula>"Moderado"</formula>
    </cfRule>
    <cfRule type="cellIs" dxfId="51" priority="311" operator="equal">
      <formula>"Alto"</formula>
    </cfRule>
    <cfRule type="cellIs" dxfId="50" priority="310" operator="equal">
      <formula>"Extremo"</formula>
    </cfRule>
  </conditionalFormatting>
  <conditionalFormatting sqref="N16">
    <cfRule type="cellIs" dxfId="49" priority="242" operator="equal">
      <formula>"Moderado"</formula>
    </cfRule>
    <cfRule type="cellIs" dxfId="48" priority="241" operator="equal">
      <formula>"Alto"</formula>
    </cfRule>
    <cfRule type="cellIs" dxfId="47" priority="240" operator="equal">
      <formula>"Extremo"</formula>
    </cfRule>
    <cfRule type="cellIs" dxfId="46" priority="243" operator="equal">
      <formula>"Bajo"</formula>
    </cfRule>
  </conditionalFormatting>
  <conditionalFormatting sqref="N22">
    <cfRule type="cellIs" dxfId="45" priority="214" operator="equal">
      <formula>"Moderado"</formula>
    </cfRule>
    <cfRule type="cellIs" dxfId="44" priority="213" operator="equal">
      <formula>"Alto"</formula>
    </cfRule>
    <cfRule type="cellIs" dxfId="43" priority="212" operator="equal">
      <formula>"Extremo"</formula>
    </cfRule>
    <cfRule type="cellIs" dxfId="42" priority="215" operator="equal">
      <formula>"Bajo"</formula>
    </cfRule>
  </conditionalFormatting>
  <conditionalFormatting sqref="N28">
    <cfRule type="cellIs" dxfId="41" priority="186" operator="equal">
      <formula>"Moderado"</formula>
    </cfRule>
    <cfRule type="cellIs" dxfId="40" priority="187" operator="equal">
      <formula>"Bajo"</formula>
    </cfRule>
    <cfRule type="cellIs" dxfId="39" priority="185" operator="equal">
      <formula>"Alto"</formula>
    </cfRule>
    <cfRule type="cellIs" dxfId="38" priority="184" operator="equal">
      <formula>"Extremo"</formula>
    </cfRule>
  </conditionalFormatting>
  <conditionalFormatting sqref="N34">
    <cfRule type="cellIs" dxfId="37" priority="157" operator="equal">
      <formula>"Alto"</formula>
    </cfRule>
    <cfRule type="cellIs" dxfId="36" priority="158" operator="equal">
      <formula>"Moderado"</formula>
    </cfRule>
    <cfRule type="cellIs" dxfId="35" priority="156" operator="equal">
      <formula>"Extremo"</formula>
    </cfRule>
    <cfRule type="cellIs" dxfId="34" priority="159" operator="equal">
      <formula>"Bajo"</formula>
    </cfRule>
  </conditionalFormatting>
  <conditionalFormatting sqref="N40">
    <cfRule type="cellIs" dxfId="33" priority="131" operator="equal">
      <formula>"Bajo"</formula>
    </cfRule>
    <cfRule type="cellIs" dxfId="32" priority="128" operator="equal">
      <formula>"Extremo"</formula>
    </cfRule>
    <cfRule type="cellIs" dxfId="31" priority="129" operator="equal">
      <formula>"Alto"</formula>
    </cfRule>
    <cfRule type="cellIs" dxfId="30" priority="130" operator="equal">
      <formula>"Moderado"</formula>
    </cfRule>
  </conditionalFormatting>
  <conditionalFormatting sqref="N46">
    <cfRule type="cellIs" dxfId="29" priority="103" operator="equal">
      <formula>"Bajo"</formula>
    </cfRule>
    <cfRule type="cellIs" dxfId="28" priority="100" operator="equal">
      <formula>"Extremo"</formula>
    </cfRule>
    <cfRule type="cellIs" dxfId="27" priority="101" operator="equal">
      <formula>"Alto"</formula>
    </cfRule>
    <cfRule type="cellIs" dxfId="26" priority="102" operator="equal">
      <formula>"Moderado"</formula>
    </cfRule>
  </conditionalFormatting>
  <conditionalFormatting sqref="N52">
    <cfRule type="cellIs" dxfId="25" priority="75" operator="equal">
      <formula>"Bajo"</formula>
    </cfRule>
    <cfRule type="cellIs" dxfId="24" priority="74" operator="equal">
      <formula>"Moderado"</formula>
    </cfRule>
    <cfRule type="cellIs" dxfId="23" priority="73" operator="equal">
      <formula>"Alto"</formula>
    </cfRule>
    <cfRule type="cellIs" dxfId="22" priority="72" operator="equal">
      <formula>"Extremo"</formula>
    </cfRule>
  </conditionalFormatting>
  <conditionalFormatting sqref="N58">
    <cfRule type="cellIs" dxfId="21" priority="47" operator="equal">
      <formula>"Bajo"</formula>
    </cfRule>
    <cfRule type="cellIs" dxfId="20" priority="44" operator="equal">
      <formula>"Extremo"</formula>
    </cfRule>
    <cfRule type="cellIs" dxfId="19" priority="45" operator="equal">
      <formula>"Alto"</formula>
    </cfRule>
    <cfRule type="cellIs" dxfId="18" priority="46" operator="equal">
      <formula>"Moderado"</formula>
    </cfRule>
  </conditionalFormatting>
  <conditionalFormatting sqref="N64">
    <cfRule type="cellIs" dxfId="17" priority="16" operator="equal">
      <formula>"Extremo"</formula>
    </cfRule>
    <cfRule type="cellIs" dxfId="16" priority="17" operator="equal">
      <formula>"Alto"</formula>
    </cfRule>
    <cfRule type="cellIs" dxfId="15" priority="18" operator="equal">
      <formula>"Moderado"</formula>
    </cfRule>
    <cfRule type="cellIs" dxfId="14" priority="19" operator="equal">
      <formula>"Bajo"</formula>
    </cfRule>
  </conditionalFormatting>
  <conditionalFormatting sqref="Y10:Y69">
    <cfRule type="cellIs" dxfId="13" priority="11" operator="equal">
      <formula>"Muy Alta"</formula>
    </cfRule>
    <cfRule type="cellIs" dxfId="12" priority="12" operator="equal">
      <formula>"Alta"</formula>
    </cfRule>
    <cfRule type="cellIs" dxfId="11" priority="13" operator="equal">
      <formula>"Media"</formula>
    </cfRule>
    <cfRule type="cellIs" dxfId="10" priority="14" operator="equal">
      <formula>"Baja"</formula>
    </cfRule>
    <cfRule type="cellIs" dxfId="9" priority="15" operator="equal">
      <formula>"Muy Baja"</formula>
    </cfRule>
  </conditionalFormatting>
  <conditionalFormatting sqref="AA10:AA69">
    <cfRule type="cellIs" dxfId="8" priority="6" operator="equal">
      <formula>"Catastrófico"</formula>
    </cfRule>
    <cfRule type="cellIs" dxfId="7" priority="7" operator="equal">
      <formula>"Mayor"</formula>
    </cfRule>
    <cfRule type="cellIs" dxfId="6" priority="8" operator="equal">
      <formula>"Moderado"</formula>
    </cfRule>
    <cfRule type="cellIs" dxfId="5" priority="9" operator="equal">
      <formula>"Menor"</formula>
    </cfRule>
    <cfRule type="cellIs" dxfId="4" priority="10" operator="equal">
      <formula>"Leve"</formula>
    </cfRule>
  </conditionalFormatting>
  <conditionalFormatting sqref="AC10:AC69">
    <cfRule type="cellIs" dxfId="3" priority="2" operator="equal">
      <formula>"Extremo"</formula>
    </cfRule>
    <cfRule type="cellIs" dxfId="2" priority="3" operator="equal">
      <formula>"Alto"</formula>
    </cfRule>
    <cfRule type="cellIs" dxfId="1" priority="4" operator="equal">
      <formula>"Moderado"</formula>
    </cfRule>
    <cfRule type="cellIs" dxfId="0" priority="5" operator="equal">
      <formula>"Bajo"</formula>
    </cfRule>
  </conditionalFormatting>
  <pageMargins left="0.7" right="0.7" top="0.75" bottom="0.75" header="0.3" footer="0.3"/>
  <pageSetup orientation="portrait" r:id="rId1"/>
  <ignoredErrors>
    <ignoredError sqref="AB12" 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0000000}">
          <x14:formula1>
            <xm:f>'Tabla Valoración controles'!$D$4:$D$6</xm:f>
          </x14:formula1>
          <xm:sqref>R10:R69</xm:sqref>
        </x14:dataValidation>
        <x14:dataValidation type="list" allowBlank="1" showInputMessage="1" showErrorMessage="1" xr:uid="{00000000-0002-0000-0100-000001000000}">
          <x14:formula1>
            <xm:f>'Tabla Valoración controles'!$D$7:$D$8</xm:f>
          </x14:formula1>
          <xm:sqref>S10:S69</xm:sqref>
        </x14:dataValidation>
        <x14:dataValidation type="list" allowBlank="1" showInputMessage="1" showErrorMessage="1" xr:uid="{00000000-0002-0000-0100-000002000000}">
          <x14:formula1>
            <xm:f>'Tabla Valoración controles'!$D$9:$D$10</xm:f>
          </x14:formula1>
          <xm:sqref>U10:U69</xm:sqref>
        </x14:dataValidation>
        <x14:dataValidation type="list" allowBlank="1" showInputMessage="1" showErrorMessage="1" xr:uid="{00000000-0002-0000-0100-000003000000}">
          <x14:formula1>
            <xm:f>'Tabla Valoración controles'!$D$11:$D$12</xm:f>
          </x14:formula1>
          <xm:sqref>V10:V69</xm:sqref>
        </x14:dataValidation>
        <x14:dataValidation type="list" allowBlank="1" showInputMessage="1" showErrorMessage="1" xr:uid="{00000000-0002-0000-0100-000004000000}">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r:uid="{00000000-0002-0000-0100-000005000000}">
          <x14:formula1>
            <xm:f>'Tabla Valoración controles'!$D$13:$D$14</xm:f>
          </x14:formula1>
          <xm:sqref>W10:W69</xm:sqref>
        </x14:dataValidation>
        <x14:dataValidation type="list" allowBlank="1" showInputMessage="1" showErrorMessage="1" xr:uid="{00000000-0002-0000-0100-000006000000}">
          <x14:formula1>
            <xm:f>'Opciones Tratamiento'!$B$13:$B$19</xm:f>
          </x14:formula1>
          <xm:sqref>F10:F69</xm:sqref>
        </x14:dataValidation>
        <x14:dataValidation type="list" allowBlank="1" showInputMessage="1" showErrorMessage="1" xr:uid="{00000000-0002-0000-0100-000007000000}">
          <x14:formula1>
            <xm:f>'Opciones Tratamiento'!$E$2:$E$4</xm:f>
          </x14:formula1>
          <xm:sqref>B10:B69</xm:sqref>
        </x14:dataValidation>
        <x14:dataValidation type="list" allowBlank="1" showInputMessage="1" showErrorMessage="1" xr:uid="{00000000-0002-0000-0100-000008000000}">
          <x14:formula1>
            <xm:f>'Opciones Tratamiento'!$B$2:$B$5</xm:f>
          </x14:formula1>
          <xm:sqref>AD10:AD69</xm:sqref>
        </x14:dataValidation>
        <x14:dataValidation type="list" allowBlank="1" showInputMessage="1" showErrorMessage="1" xr:uid="{00000000-0002-0000-0100-000009000000}">
          <x14:formula1>
            <xm:f>'Tabla Impacto'!$F$210:$F$221</xm:f>
          </x14:formula1>
          <xm:sqref>J10:J69</xm:sqref>
        </x14:dataValidation>
        <x14:dataValidation type="custom" allowBlank="1" showInputMessage="1" showErrorMessage="1" error="Recuerde que las acciones se generan bajo la medida de mitigar el riesgo" xr:uid="{00000000-0002-0000-0100-00000A000000}">
          <x14:formula1>
            <xm:f>IF(OR(AD10='Opciones Tratamiento'!$B$2,AD10='Opciones Tratamiento'!$B$3,AD10='Opciones Tratamiento'!$B$4),ISBLANK(AD10),ISTEXT(AD10))</xm:f>
          </x14:formula1>
          <xm:sqref>AE10:AE69</xm:sqref>
        </x14:dataValidation>
        <x14:dataValidation type="custom" allowBlank="1" showInputMessage="1" showErrorMessage="1" error="Recuerde que las acciones se generan bajo la medida de mitigar el riesgo" xr:uid="{00000000-0002-0000-0100-00000B000000}">
          <x14:formula1>
            <xm:f>IF(OR(AD10='Opciones Tratamiento'!$B$2,AD10='Opciones Tratamiento'!$B$3,AD10='Opciones Tratamiento'!$B$4),ISBLANK(AD10),ISTEXT(AD10))</xm:f>
          </x14:formula1>
          <xm:sqref>AF10:AF69</xm:sqref>
        </x14:dataValidation>
        <x14:dataValidation type="custom" allowBlank="1" showInputMessage="1" showErrorMessage="1" error="Recuerde que las acciones se generan bajo la medida de mitigar el riesgo" xr:uid="{00000000-0002-0000-0100-00000C000000}">
          <x14:formula1>
            <xm:f>IF(OR(AD10='Opciones Tratamiento'!$B$2,AD10='Opciones Tratamiento'!$B$3,AD10='Opciones Tratamiento'!$B$4),ISBLANK(AD10),ISTEXT(AD10))</xm:f>
          </x14:formula1>
          <xm:sqref>AG10:AG69</xm:sqref>
        </x14:dataValidation>
        <x14:dataValidation type="custom" allowBlank="1" showInputMessage="1" showErrorMessage="1" error="Recuerde que las acciones se generan bajo la medida de mitigar el riesgo" xr:uid="{00000000-0002-0000-0100-00000D000000}">
          <x14:formula1>
            <xm:f>IF(OR(AD10='Opciones Tratamiento'!$B$2,AD10='Opciones Tratamiento'!$B$3,AD10='Opciones Tratamiento'!$B$4),ISBLANK(AD10),ISTEXT(AD10))</xm:f>
          </x14:formula1>
          <xm:sqref>AH10:AH69</xm:sqref>
        </x14:dataValidation>
        <x14:dataValidation type="custom" allowBlank="1" showInputMessage="1" showErrorMessage="1" error="Recuerde que las acciones se generan bajo la medida de mitigar el riesgo" xr:uid="{00000000-0002-0000-0100-00000E000000}">
          <x14:formula1>
            <xm:f>IF(OR(AD10='Opciones Tratamiento'!$B$2,AD10='Opciones Tratamiento'!$B$3,AD10='Opciones Tratamiento'!$B$4),ISBLANK(AD10),ISTEXT(AD10))</xm:f>
          </x14:formula1>
          <xm:sqref>AI10:AI69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26"/>
  <sheetViews>
    <sheetView workbookViewId="0">
      <selection activeCell="F24" sqref="F23:F24"/>
    </sheetView>
  </sheetViews>
  <sheetFormatPr baseColWidth="10" defaultRowHeight="15" x14ac:dyDescent="0.25"/>
  <cols>
    <col min="3" max="3" width="32.85546875" customWidth="1"/>
  </cols>
  <sheetData>
    <row r="2" spans="2:6" x14ac:dyDescent="0.25">
      <c r="B2" t="s">
        <v>213</v>
      </c>
      <c r="C2" t="s">
        <v>214</v>
      </c>
      <c r="D2" t="s">
        <v>215</v>
      </c>
      <c r="E2" t="s">
        <v>216</v>
      </c>
    </row>
    <row r="3" spans="2:6" x14ac:dyDescent="0.25">
      <c r="B3" t="s">
        <v>220</v>
      </c>
      <c r="C3" t="s">
        <v>217</v>
      </c>
      <c r="F3" t="s">
        <v>221</v>
      </c>
    </row>
    <row r="4" spans="2:6" x14ac:dyDescent="0.25">
      <c r="C4" t="s">
        <v>218</v>
      </c>
    </row>
    <row r="5" spans="2:6" x14ac:dyDescent="0.25">
      <c r="B5" t="s">
        <v>222</v>
      </c>
      <c r="C5" t="s">
        <v>219</v>
      </c>
    </row>
    <row r="8" spans="2:6" x14ac:dyDescent="0.25">
      <c r="B8" t="s">
        <v>230</v>
      </c>
      <c r="C8" t="s">
        <v>224</v>
      </c>
      <c r="D8" t="s">
        <v>223</v>
      </c>
    </row>
    <row r="9" spans="2:6" x14ac:dyDescent="0.25">
      <c r="C9" t="s">
        <v>225</v>
      </c>
    </row>
    <row r="10" spans="2:6" x14ac:dyDescent="0.25">
      <c r="C10" t="s">
        <v>226</v>
      </c>
    </row>
    <row r="11" spans="2:6" x14ac:dyDescent="0.25">
      <c r="B11" t="s">
        <v>231</v>
      </c>
      <c r="C11" t="s">
        <v>227</v>
      </c>
    </row>
    <row r="12" spans="2:6" x14ac:dyDescent="0.25">
      <c r="C12" t="s">
        <v>228</v>
      </c>
    </row>
    <row r="13" spans="2:6" x14ac:dyDescent="0.25">
      <c r="B13" t="s">
        <v>229</v>
      </c>
      <c r="C13" t="s">
        <v>229</v>
      </c>
    </row>
    <row r="17" spans="3:9" x14ac:dyDescent="0.25">
      <c r="C17" t="s">
        <v>232</v>
      </c>
    </row>
    <row r="18" spans="3:9" x14ac:dyDescent="0.25">
      <c r="E18" t="s">
        <v>233</v>
      </c>
    </row>
    <row r="19" spans="3:9" x14ac:dyDescent="0.25">
      <c r="C19" t="s">
        <v>237</v>
      </c>
      <c r="D19" t="s">
        <v>236</v>
      </c>
      <c r="E19" t="s">
        <v>234</v>
      </c>
    </row>
    <row r="20" spans="3:9" x14ac:dyDescent="0.25">
      <c r="C20" t="s">
        <v>238</v>
      </c>
      <c r="E20" t="s">
        <v>235</v>
      </c>
    </row>
    <row r="21" spans="3:9" x14ac:dyDescent="0.25">
      <c r="C21" t="s">
        <v>239</v>
      </c>
    </row>
    <row r="22" spans="3:9" x14ac:dyDescent="0.25">
      <c r="C22" t="s">
        <v>240</v>
      </c>
    </row>
    <row r="23" spans="3:9" x14ac:dyDescent="0.25">
      <c r="C23" t="s">
        <v>241</v>
      </c>
      <c r="D23" t="s">
        <v>242</v>
      </c>
      <c r="E23" t="s">
        <v>246</v>
      </c>
      <c r="F23" t="s">
        <v>247</v>
      </c>
      <c r="G23" t="s">
        <v>248</v>
      </c>
      <c r="H23" t="s">
        <v>249</v>
      </c>
      <c r="I23" t="s">
        <v>250</v>
      </c>
    </row>
    <row r="24" spans="3:9" x14ac:dyDescent="0.25">
      <c r="D24" t="s">
        <v>243</v>
      </c>
      <c r="G24" t="s">
        <v>251</v>
      </c>
      <c r="H24" t="s">
        <v>252</v>
      </c>
    </row>
    <row r="25" spans="3:9" x14ac:dyDescent="0.25">
      <c r="D25" t="s">
        <v>244</v>
      </c>
      <c r="H25" t="s">
        <v>253</v>
      </c>
    </row>
    <row r="26" spans="3:9" x14ac:dyDescent="0.25">
      <c r="D26" t="s">
        <v>245</v>
      </c>
      <c r="H26" t="s">
        <v>254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U140"/>
  <sheetViews>
    <sheetView zoomScale="50" zoomScaleNormal="50" workbookViewId="0">
      <selection activeCell="L10" sqref="L10:M11"/>
    </sheetView>
  </sheetViews>
  <sheetFormatPr baseColWidth="10"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322" t="s">
        <v>161</v>
      </c>
      <c r="C2" s="322"/>
      <c r="D2" s="322"/>
      <c r="E2" s="322"/>
      <c r="F2" s="322"/>
      <c r="G2" s="322"/>
      <c r="H2" s="322"/>
      <c r="I2" s="322"/>
      <c r="J2" s="290" t="s">
        <v>2</v>
      </c>
      <c r="K2" s="290"/>
      <c r="L2" s="290"/>
      <c r="M2" s="290"/>
      <c r="N2" s="290"/>
      <c r="O2" s="290"/>
      <c r="P2" s="290"/>
      <c r="Q2" s="290"/>
      <c r="R2" s="290"/>
      <c r="S2" s="290"/>
      <c r="T2" s="290"/>
      <c r="U2" s="290"/>
      <c r="V2" s="290"/>
      <c r="W2" s="290"/>
      <c r="X2" s="290"/>
      <c r="Y2" s="290"/>
      <c r="Z2" s="290"/>
      <c r="AA2" s="290"/>
      <c r="AB2" s="290"/>
      <c r="AC2" s="290"/>
      <c r="AD2" s="290"/>
      <c r="AE2" s="290"/>
      <c r="AF2" s="290"/>
      <c r="AG2" s="290"/>
      <c r="AH2" s="290"/>
      <c r="AI2" s="290"/>
      <c r="AJ2" s="290"/>
      <c r="AK2" s="290"/>
      <c r="AL2" s="290"/>
      <c r="AM2" s="290"/>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322"/>
      <c r="C3" s="322"/>
      <c r="D3" s="322"/>
      <c r="E3" s="322"/>
      <c r="F3" s="322"/>
      <c r="G3" s="322"/>
      <c r="H3" s="322"/>
      <c r="I3" s="322"/>
      <c r="J3" s="290"/>
      <c r="K3" s="290"/>
      <c r="L3" s="290"/>
      <c r="M3" s="290"/>
      <c r="N3" s="290"/>
      <c r="O3" s="290"/>
      <c r="P3" s="290"/>
      <c r="Q3" s="290"/>
      <c r="R3" s="290"/>
      <c r="S3" s="290"/>
      <c r="T3" s="290"/>
      <c r="U3" s="290"/>
      <c r="V3" s="290"/>
      <c r="W3" s="290"/>
      <c r="X3" s="290"/>
      <c r="Y3" s="290"/>
      <c r="Z3" s="290"/>
      <c r="AA3" s="290"/>
      <c r="AB3" s="290"/>
      <c r="AC3" s="290"/>
      <c r="AD3" s="290"/>
      <c r="AE3" s="290"/>
      <c r="AF3" s="290"/>
      <c r="AG3" s="290"/>
      <c r="AH3" s="290"/>
      <c r="AI3" s="290"/>
      <c r="AJ3" s="290"/>
      <c r="AK3" s="290"/>
      <c r="AL3" s="290"/>
      <c r="AM3" s="290"/>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322"/>
      <c r="C4" s="322"/>
      <c r="D4" s="322"/>
      <c r="E4" s="322"/>
      <c r="F4" s="322"/>
      <c r="G4" s="322"/>
      <c r="H4" s="322"/>
      <c r="I4" s="322"/>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0"/>
      <c r="AI4" s="290"/>
      <c r="AJ4" s="290"/>
      <c r="AK4" s="290"/>
      <c r="AL4" s="290"/>
      <c r="AM4" s="290"/>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237" t="s">
        <v>4</v>
      </c>
      <c r="C6" s="237"/>
      <c r="D6" s="238"/>
      <c r="E6" s="275" t="s">
        <v>116</v>
      </c>
      <c r="F6" s="276"/>
      <c r="G6" s="276"/>
      <c r="H6" s="276"/>
      <c r="I6" s="277"/>
      <c r="J6" s="286" t="str">
        <f ca="1">IF(AND('Mapa final'!$H$10="Muy Alta",'Mapa final'!$L$10="Leve"),CONCATENATE("R",'Mapa final'!$A$10),"")</f>
        <v/>
      </c>
      <c r="K6" s="287"/>
      <c r="L6" s="287" t="str">
        <f ca="1">IF(AND('Mapa final'!$H$16="Muy Alta",'Mapa final'!$L$16="Leve"),CONCATENATE("R",'Mapa final'!$A$16),"")</f>
        <v/>
      </c>
      <c r="M6" s="287"/>
      <c r="N6" s="287" t="str">
        <f ca="1">IF(AND('Mapa final'!$H$22="Muy Alta",'Mapa final'!$L$22="Leve"),CONCATENATE("R",'Mapa final'!$A$22),"")</f>
        <v/>
      </c>
      <c r="O6" s="289"/>
      <c r="P6" s="286" t="str">
        <f ca="1">IF(AND('Mapa final'!$H$10="Muy Alta",'Mapa final'!$L$10="Menor"),CONCATENATE("R",'Mapa final'!$A$10),"")</f>
        <v/>
      </c>
      <c r="Q6" s="287"/>
      <c r="R6" s="287" t="str">
        <f ca="1">IF(AND('Mapa final'!$H$16="Muy Alta",'Mapa final'!$L$16="Menor"),CONCATENATE("R",'Mapa final'!$A$16),"")</f>
        <v/>
      </c>
      <c r="S6" s="287"/>
      <c r="T6" s="287" t="str">
        <f ca="1">IF(AND('Mapa final'!$H$22="Muy Alta",'Mapa final'!$L$22="Menor"),CONCATENATE("R",'Mapa final'!$A$22),"")</f>
        <v/>
      </c>
      <c r="U6" s="289"/>
      <c r="V6" s="286" t="str">
        <f ca="1">IF(AND('Mapa final'!$H$10="Muy Alta",'Mapa final'!$L$10="Moderado"),CONCATENATE("R",'Mapa final'!$A$10),"")</f>
        <v/>
      </c>
      <c r="W6" s="287"/>
      <c r="X6" s="287" t="str">
        <f ca="1">IF(AND('Mapa final'!$H$16="Muy Alta",'Mapa final'!$L$16="Moderado"),CONCATENATE("R",'Mapa final'!$A$16),"")</f>
        <v/>
      </c>
      <c r="Y6" s="287"/>
      <c r="Z6" s="287" t="str">
        <f ca="1">IF(AND('Mapa final'!$H$22="Muy Alta",'Mapa final'!$L$22="Moderado"),CONCATENATE("R",'Mapa final'!$A$22),"")</f>
        <v/>
      </c>
      <c r="AA6" s="289"/>
      <c r="AB6" s="286" t="str">
        <f ca="1">IF(AND('Mapa final'!$H$10="Muy Alta",'Mapa final'!$L$10="Mayor"),CONCATENATE("R",'Mapa final'!$A$10),"")</f>
        <v/>
      </c>
      <c r="AC6" s="287"/>
      <c r="AD6" s="287" t="str">
        <f ca="1">IF(AND('Mapa final'!$H$16="Muy Alta",'Mapa final'!$L$16="Mayor"),CONCATENATE("R",'Mapa final'!$A$16),"")</f>
        <v/>
      </c>
      <c r="AE6" s="287"/>
      <c r="AF6" s="287" t="str">
        <f ca="1">IF(AND('Mapa final'!$H$22="Muy Alta",'Mapa final'!$L$22="Mayor"),CONCATENATE("R",'Mapa final'!$A$22),"")</f>
        <v/>
      </c>
      <c r="AG6" s="289"/>
      <c r="AH6" s="301" t="str">
        <f ca="1">IF(AND('Mapa final'!$H$10="Muy Alta",'Mapa final'!$L$10="Catastrófico"),CONCATENATE("R",'Mapa final'!$A$10),"")</f>
        <v/>
      </c>
      <c r="AI6" s="302"/>
      <c r="AJ6" s="302" t="str">
        <f ca="1">IF(AND('Mapa final'!$H$16="Muy Alta",'Mapa final'!$L$16="Catastrófico"),CONCATENATE("R",'Mapa final'!$A$16),"")</f>
        <v/>
      </c>
      <c r="AK6" s="302"/>
      <c r="AL6" s="302" t="str">
        <f ca="1">IF(AND('Mapa final'!$H$22="Muy Alta",'Mapa final'!$L$22="Catastrófico"),CONCATENATE("R",'Mapa final'!$A$22),"")</f>
        <v/>
      </c>
      <c r="AM6" s="303"/>
      <c r="AO6" s="239" t="s">
        <v>79</v>
      </c>
      <c r="AP6" s="240"/>
      <c r="AQ6" s="240"/>
      <c r="AR6" s="240"/>
      <c r="AS6" s="240"/>
      <c r="AT6" s="241"/>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237"/>
      <c r="C7" s="237"/>
      <c r="D7" s="238"/>
      <c r="E7" s="278"/>
      <c r="F7" s="279"/>
      <c r="G7" s="279"/>
      <c r="H7" s="279"/>
      <c r="I7" s="280"/>
      <c r="J7" s="288"/>
      <c r="K7" s="284"/>
      <c r="L7" s="284"/>
      <c r="M7" s="284"/>
      <c r="N7" s="284"/>
      <c r="O7" s="285"/>
      <c r="P7" s="288"/>
      <c r="Q7" s="284"/>
      <c r="R7" s="284"/>
      <c r="S7" s="284"/>
      <c r="T7" s="284"/>
      <c r="U7" s="285"/>
      <c r="V7" s="288"/>
      <c r="W7" s="284"/>
      <c r="X7" s="284"/>
      <c r="Y7" s="284"/>
      <c r="Z7" s="284"/>
      <c r="AA7" s="285"/>
      <c r="AB7" s="288"/>
      <c r="AC7" s="284"/>
      <c r="AD7" s="284"/>
      <c r="AE7" s="284"/>
      <c r="AF7" s="284"/>
      <c r="AG7" s="285"/>
      <c r="AH7" s="295"/>
      <c r="AI7" s="296"/>
      <c r="AJ7" s="296"/>
      <c r="AK7" s="296"/>
      <c r="AL7" s="296"/>
      <c r="AM7" s="297"/>
      <c r="AN7" s="83"/>
      <c r="AO7" s="242"/>
      <c r="AP7" s="243"/>
      <c r="AQ7" s="243"/>
      <c r="AR7" s="243"/>
      <c r="AS7" s="243"/>
      <c r="AT7" s="244"/>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237"/>
      <c r="C8" s="237"/>
      <c r="D8" s="238"/>
      <c r="E8" s="278"/>
      <c r="F8" s="279"/>
      <c r="G8" s="279"/>
      <c r="H8" s="279"/>
      <c r="I8" s="280"/>
      <c r="J8" s="288" t="str">
        <f ca="1">IF(AND('Mapa final'!$H$28="Muy Alta",'Mapa final'!$L$28="Leve"),CONCATENATE("R",'Mapa final'!$A$28),"")</f>
        <v/>
      </c>
      <c r="K8" s="284"/>
      <c r="L8" s="284" t="str">
        <f ca="1">IF(AND('Mapa final'!$H$34="Muy Alta",'Mapa final'!$L$34="Leve"),CONCATENATE("R",'Mapa final'!$A$34),"")</f>
        <v/>
      </c>
      <c r="M8" s="284"/>
      <c r="N8" s="284" t="str">
        <f ca="1">IF(AND('Mapa final'!$H$40="Muy Alta",'Mapa final'!$L$40="Leve"),CONCATENATE("R",'Mapa final'!$A$40),"")</f>
        <v/>
      </c>
      <c r="O8" s="285"/>
      <c r="P8" s="288" t="str">
        <f ca="1">IF(AND('Mapa final'!$H$28="Muy Alta",'Mapa final'!$L$28="Menor"),CONCATENATE("R",'Mapa final'!$A$28),"")</f>
        <v/>
      </c>
      <c r="Q8" s="284"/>
      <c r="R8" s="284" t="str">
        <f ca="1">IF(AND('Mapa final'!$H$34="Muy Alta",'Mapa final'!$L$34="Menor"),CONCATENATE("R",'Mapa final'!$A$34),"")</f>
        <v/>
      </c>
      <c r="S8" s="284"/>
      <c r="T8" s="284" t="str">
        <f ca="1">IF(AND('Mapa final'!$H$40="Muy Alta",'Mapa final'!$L$40="Menor"),CONCATENATE("R",'Mapa final'!$A$40),"")</f>
        <v/>
      </c>
      <c r="U8" s="285"/>
      <c r="V8" s="288" t="str">
        <f ca="1">IF(AND('Mapa final'!$H$28="Muy Alta",'Mapa final'!$L$28="Moderado"),CONCATENATE("R",'Mapa final'!$A$28),"")</f>
        <v/>
      </c>
      <c r="W8" s="284"/>
      <c r="X8" s="284" t="str">
        <f ca="1">IF(AND('Mapa final'!$H$34="Muy Alta",'Mapa final'!$L$34="Moderado"),CONCATENATE("R",'Mapa final'!$A$34),"")</f>
        <v/>
      </c>
      <c r="Y8" s="284"/>
      <c r="Z8" s="284" t="str">
        <f ca="1">IF(AND('Mapa final'!$H$40="Muy Alta",'Mapa final'!$L$40="Moderado"),CONCATENATE("R",'Mapa final'!$A$40),"")</f>
        <v/>
      </c>
      <c r="AA8" s="285"/>
      <c r="AB8" s="288" t="str">
        <f ca="1">IF(AND('Mapa final'!$H$28="Muy Alta",'Mapa final'!$L$28="Mayor"),CONCATENATE("R",'Mapa final'!$A$28),"")</f>
        <v/>
      </c>
      <c r="AC8" s="284"/>
      <c r="AD8" s="284" t="str">
        <f ca="1">IF(AND('Mapa final'!$H$34="Muy Alta",'Mapa final'!$L$34="Mayor"),CONCATENATE("R",'Mapa final'!$A$34),"")</f>
        <v/>
      </c>
      <c r="AE8" s="284"/>
      <c r="AF8" s="284" t="str">
        <f ca="1">IF(AND('Mapa final'!$H$40="Muy Alta",'Mapa final'!$L$40="Mayor"),CONCATENATE("R",'Mapa final'!$A$40),"")</f>
        <v/>
      </c>
      <c r="AG8" s="285"/>
      <c r="AH8" s="295" t="str">
        <f ca="1">IF(AND('Mapa final'!$H$28="Muy Alta",'Mapa final'!$L$28="Catastrófico"),CONCATENATE("R",'Mapa final'!$A$28),"")</f>
        <v/>
      </c>
      <c r="AI8" s="296"/>
      <c r="AJ8" s="296" t="str">
        <f ca="1">IF(AND('Mapa final'!$H$34="Muy Alta",'Mapa final'!$L$34="Catastrófico"),CONCATENATE("R",'Mapa final'!$A$34),"")</f>
        <v/>
      </c>
      <c r="AK8" s="296"/>
      <c r="AL8" s="296" t="str">
        <f ca="1">IF(AND('Mapa final'!$H$40="Muy Alta",'Mapa final'!$L$40="Catastrófico"),CONCATENATE("R",'Mapa final'!$A$40),"")</f>
        <v/>
      </c>
      <c r="AM8" s="297"/>
      <c r="AN8" s="83"/>
      <c r="AO8" s="242"/>
      <c r="AP8" s="243"/>
      <c r="AQ8" s="243"/>
      <c r="AR8" s="243"/>
      <c r="AS8" s="243"/>
      <c r="AT8" s="244"/>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237"/>
      <c r="C9" s="237"/>
      <c r="D9" s="238"/>
      <c r="E9" s="278"/>
      <c r="F9" s="279"/>
      <c r="G9" s="279"/>
      <c r="H9" s="279"/>
      <c r="I9" s="280"/>
      <c r="J9" s="288"/>
      <c r="K9" s="284"/>
      <c r="L9" s="284"/>
      <c r="M9" s="284"/>
      <c r="N9" s="284"/>
      <c r="O9" s="285"/>
      <c r="P9" s="288"/>
      <c r="Q9" s="284"/>
      <c r="R9" s="284"/>
      <c r="S9" s="284"/>
      <c r="T9" s="284"/>
      <c r="U9" s="285"/>
      <c r="V9" s="288"/>
      <c r="W9" s="284"/>
      <c r="X9" s="284"/>
      <c r="Y9" s="284"/>
      <c r="Z9" s="284"/>
      <c r="AA9" s="285"/>
      <c r="AB9" s="288"/>
      <c r="AC9" s="284"/>
      <c r="AD9" s="284"/>
      <c r="AE9" s="284"/>
      <c r="AF9" s="284"/>
      <c r="AG9" s="285"/>
      <c r="AH9" s="295"/>
      <c r="AI9" s="296"/>
      <c r="AJ9" s="296"/>
      <c r="AK9" s="296"/>
      <c r="AL9" s="296"/>
      <c r="AM9" s="297"/>
      <c r="AN9" s="83"/>
      <c r="AO9" s="242"/>
      <c r="AP9" s="243"/>
      <c r="AQ9" s="243"/>
      <c r="AR9" s="243"/>
      <c r="AS9" s="243"/>
      <c r="AT9" s="244"/>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237"/>
      <c r="C10" s="237"/>
      <c r="D10" s="238"/>
      <c r="E10" s="278"/>
      <c r="F10" s="279"/>
      <c r="G10" s="279"/>
      <c r="H10" s="279"/>
      <c r="I10" s="280"/>
      <c r="J10" s="288" t="str">
        <f ca="1">IF(AND('Mapa final'!$H$46="Muy Alta",'Mapa final'!$L$46="Leve"),CONCATENATE("R",'Mapa final'!$A$46),"")</f>
        <v/>
      </c>
      <c r="K10" s="284"/>
      <c r="L10" s="284" t="str">
        <f ca="1">IF(AND('Mapa final'!$H$52="Muy Alta",'Mapa final'!$L$52="Leve"),CONCATENATE("R",'Mapa final'!$A$52),"")</f>
        <v/>
      </c>
      <c r="M10" s="284"/>
      <c r="N10" s="284" t="str">
        <f ca="1">IF(AND('Mapa final'!$H$58="Muy Alta",'Mapa final'!$L$58="Leve"),CONCATENATE("R",'Mapa final'!$A$58),"")</f>
        <v/>
      </c>
      <c r="O10" s="285"/>
      <c r="P10" s="288" t="str">
        <f ca="1">IF(AND('Mapa final'!$H$46="Muy Alta",'Mapa final'!$L$46="Menor"),CONCATENATE("R",'Mapa final'!$A$46),"")</f>
        <v/>
      </c>
      <c r="Q10" s="284"/>
      <c r="R10" s="284" t="str">
        <f ca="1">IF(AND('Mapa final'!$H$52="Muy Alta",'Mapa final'!$L$52="Menor"),CONCATENATE("R",'Mapa final'!$A$52),"")</f>
        <v/>
      </c>
      <c r="S10" s="284"/>
      <c r="T10" s="284" t="str">
        <f ca="1">IF(AND('Mapa final'!$H$58="Muy Alta",'Mapa final'!$L$58="Menor"),CONCATENATE("R",'Mapa final'!$A$58),"")</f>
        <v/>
      </c>
      <c r="U10" s="285"/>
      <c r="V10" s="288" t="str">
        <f ca="1">IF(AND('Mapa final'!$H$46="Muy Alta",'Mapa final'!$L$46="Moderado"),CONCATENATE("R",'Mapa final'!$A$46),"")</f>
        <v/>
      </c>
      <c r="W10" s="284"/>
      <c r="X10" s="284" t="str">
        <f ca="1">IF(AND('Mapa final'!$H$52="Muy Alta",'Mapa final'!$L$52="Moderado"),CONCATENATE("R",'Mapa final'!$A$52),"")</f>
        <v/>
      </c>
      <c r="Y10" s="284"/>
      <c r="Z10" s="284" t="str">
        <f ca="1">IF(AND('Mapa final'!$H$58="Muy Alta",'Mapa final'!$L$58="Moderado"),CONCATENATE("R",'Mapa final'!$A$58),"")</f>
        <v/>
      </c>
      <c r="AA10" s="285"/>
      <c r="AB10" s="288" t="str">
        <f ca="1">IF(AND('Mapa final'!$H$46="Muy Alta",'Mapa final'!$L$46="Mayor"),CONCATENATE("R",'Mapa final'!$A$46),"")</f>
        <v/>
      </c>
      <c r="AC10" s="284"/>
      <c r="AD10" s="284" t="str">
        <f ca="1">IF(AND('Mapa final'!$H$52="Muy Alta",'Mapa final'!$L$52="Mayor"),CONCATENATE("R",'Mapa final'!$A$52),"")</f>
        <v/>
      </c>
      <c r="AE10" s="284"/>
      <c r="AF10" s="284" t="str">
        <f ca="1">IF(AND('Mapa final'!$H$58="Muy Alta",'Mapa final'!$L$58="Mayor"),CONCATENATE("R",'Mapa final'!$A$58),"")</f>
        <v/>
      </c>
      <c r="AG10" s="285"/>
      <c r="AH10" s="295" t="str">
        <f ca="1">IF(AND('Mapa final'!$H$46="Muy Alta",'Mapa final'!$L$46="Catastrófico"),CONCATENATE("R",'Mapa final'!$A$46),"")</f>
        <v/>
      </c>
      <c r="AI10" s="296"/>
      <c r="AJ10" s="296" t="str">
        <f ca="1">IF(AND('Mapa final'!$H$52="Muy Alta",'Mapa final'!$L$52="Catastrófico"),CONCATENATE("R",'Mapa final'!$A$52),"")</f>
        <v/>
      </c>
      <c r="AK10" s="296"/>
      <c r="AL10" s="296" t="str">
        <f ca="1">IF(AND('Mapa final'!$H$58="Muy Alta",'Mapa final'!$L$58="Catastrófico"),CONCATENATE("R",'Mapa final'!$A$58),"")</f>
        <v/>
      </c>
      <c r="AM10" s="297"/>
      <c r="AN10" s="83"/>
      <c r="AO10" s="242"/>
      <c r="AP10" s="243"/>
      <c r="AQ10" s="243"/>
      <c r="AR10" s="243"/>
      <c r="AS10" s="243"/>
      <c r="AT10" s="244"/>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237"/>
      <c r="C11" s="237"/>
      <c r="D11" s="238"/>
      <c r="E11" s="278"/>
      <c r="F11" s="279"/>
      <c r="G11" s="279"/>
      <c r="H11" s="279"/>
      <c r="I11" s="280"/>
      <c r="J11" s="288"/>
      <c r="K11" s="284"/>
      <c r="L11" s="284"/>
      <c r="M11" s="284"/>
      <c r="N11" s="284"/>
      <c r="O11" s="285"/>
      <c r="P11" s="288"/>
      <c r="Q11" s="284"/>
      <c r="R11" s="284"/>
      <c r="S11" s="284"/>
      <c r="T11" s="284"/>
      <c r="U11" s="285"/>
      <c r="V11" s="288"/>
      <c r="W11" s="284"/>
      <c r="X11" s="284"/>
      <c r="Y11" s="284"/>
      <c r="Z11" s="284"/>
      <c r="AA11" s="285"/>
      <c r="AB11" s="288"/>
      <c r="AC11" s="284"/>
      <c r="AD11" s="284"/>
      <c r="AE11" s="284"/>
      <c r="AF11" s="284"/>
      <c r="AG11" s="285"/>
      <c r="AH11" s="295"/>
      <c r="AI11" s="296"/>
      <c r="AJ11" s="296"/>
      <c r="AK11" s="296"/>
      <c r="AL11" s="296"/>
      <c r="AM11" s="297"/>
      <c r="AN11" s="83"/>
      <c r="AO11" s="242"/>
      <c r="AP11" s="243"/>
      <c r="AQ11" s="243"/>
      <c r="AR11" s="243"/>
      <c r="AS11" s="243"/>
      <c r="AT11" s="244"/>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237"/>
      <c r="C12" s="237"/>
      <c r="D12" s="238"/>
      <c r="E12" s="278"/>
      <c r="F12" s="279"/>
      <c r="G12" s="279"/>
      <c r="H12" s="279"/>
      <c r="I12" s="280"/>
      <c r="J12" s="288" t="str">
        <f ca="1">IF(AND('Mapa final'!$H$64="Muy Alta",'Mapa final'!$L$64="Leve"),CONCATENATE("R",'Mapa final'!$A$64),"")</f>
        <v/>
      </c>
      <c r="K12" s="284"/>
      <c r="L12" s="284" t="str">
        <f>IF(AND('Mapa final'!$H$70="Muy Alta",'Mapa final'!$L$70="Leve"),CONCATENATE("R",'Mapa final'!$A$70),"")</f>
        <v/>
      </c>
      <c r="M12" s="284"/>
      <c r="N12" s="284" t="str">
        <f>IF(AND('Mapa final'!$H$76="Muy Alta",'Mapa final'!$L$76="Leve"),CONCATENATE("R",'Mapa final'!$A$76),"")</f>
        <v/>
      </c>
      <c r="O12" s="285"/>
      <c r="P12" s="288" t="str">
        <f ca="1">IF(AND('Mapa final'!$H$64="Muy Alta",'Mapa final'!$L$64="Menor"),CONCATENATE("R",'Mapa final'!$A$64),"")</f>
        <v/>
      </c>
      <c r="Q12" s="284"/>
      <c r="R12" s="284" t="str">
        <f>IF(AND('Mapa final'!$H$70="Muy Alta",'Mapa final'!$L$70="Menor"),CONCATENATE("R",'Mapa final'!$A$70),"")</f>
        <v/>
      </c>
      <c r="S12" s="284"/>
      <c r="T12" s="284" t="str">
        <f>IF(AND('Mapa final'!$H$76="Muy Alta",'Mapa final'!$L$76="Menor"),CONCATENATE("R",'Mapa final'!$A$76),"")</f>
        <v/>
      </c>
      <c r="U12" s="285"/>
      <c r="V12" s="288" t="str">
        <f ca="1">IF(AND('Mapa final'!$H$64="Muy Alta",'Mapa final'!$L$64="Moderado"),CONCATENATE("R",'Mapa final'!$A$64),"")</f>
        <v/>
      </c>
      <c r="W12" s="284"/>
      <c r="X12" s="284" t="str">
        <f>IF(AND('Mapa final'!$H$70="Muy Alta",'Mapa final'!$L$70="Moderado"),CONCATENATE("R",'Mapa final'!$A$70),"")</f>
        <v/>
      </c>
      <c r="Y12" s="284"/>
      <c r="Z12" s="284" t="str">
        <f>IF(AND('Mapa final'!$H$76="Muy Alta",'Mapa final'!$L$76="Moderado"),CONCATENATE("R",'Mapa final'!$A$76),"")</f>
        <v/>
      </c>
      <c r="AA12" s="285"/>
      <c r="AB12" s="288" t="str">
        <f ca="1">IF(AND('Mapa final'!$H$64="Muy Alta",'Mapa final'!$L$64="Mayor"),CONCATENATE("R",'Mapa final'!$A$64),"")</f>
        <v/>
      </c>
      <c r="AC12" s="284"/>
      <c r="AD12" s="284" t="str">
        <f>IF(AND('Mapa final'!$H$70="Muy Alta",'Mapa final'!$L$70="Mayor"),CONCATENATE("R",'Mapa final'!$A$70),"")</f>
        <v/>
      </c>
      <c r="AE12" s="284"/>
      <c r="AF12" s="284" t="str">
        <f>IF(AND('Mapa final'!$H$76="Muy Alta",'Mapa final'!$L$76="Mayor"),CONCATENATE("R",'Mapa final'!$A$76),"")</f>
        <v/>
      </c>
      <c r="AG12" s="285"/>
      <c r="AH12" s="295" t="str">
        <f ca="1">IF(AND('Mapa final'!$H$64="Muy Alta",'Mapa final'!$L$64="Catastrófico"),CONCATENATE("R",'Mapa final'!$A$64),"")</f>
        <v/>
      </c>
      <c r="AI12" s="296"/>
      <c r="AJ12" s="296" t="str">
        <f>IF(AND('Mapa final'!$H$70="Muy Alta",'Mapa final'!$L$70="Catastrófico"),CONCATENATE("R",'Mapa final'!$A$70),"")</f>
        <v/>
      </c>
      <c r="AK12" s="296"/>
      <c r="AL12" s="296" t="str">
        <f>IF(AND('Mapa final'!$H$76="Muy Alta",'Mapa final'!$L$76="Catastrófico"),CONCATENATE("R",'Mapa final'!$A$76),"")</f>
        <v/>
      </c>
      <c r="AM12" s="297"/>
      <c r="AN12" s="83"/>
      <c r="AO12" s="242"/>
      <c r="AP12" s="243"/>
      <c r="AQ12" s="243"/>
      <c r="AR12" s="243"/>
      <c r="AS12" s="243"/>
      <c r="AT12" s="244"/>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237"/>
      <c r="C13" s="237"/>
      <c r="D13" s="238"/>
      <c r="E13" s="281"/>
      <c r="F13" s="282"/>
      <c r="G13" s="282"/>
      <c r="H13" s="282"/>
      <c r="I13" s="283"/>
      <c r="J13" s="288"/>
      <c r="K13" s="284"/>
      <c r="L13" s="284"/>
      <c r="M13" s="284"/>
      <c r="N13" s="284"/>
      <c r="O13" s="285"/>
      <c r="P13" s="288"/>
      <c r="Q13" s="284"/>
      <c r="R13" s="284"/>
      <c r="S13" s="284"/>
      <c r="T13" s="284"/>
      <c r="U13" s="285"/>
      <c r="V13" s="288"/>
      <c r="W13" s="284"/>
      <c r="X13" s="284"/>
      <c r="Y13" s="284"/>
      <c r="Z13" s="284"/>
      <c r="AA13" s="285"/>
      <c r="AB13" s="288"/>
      <c r="AC13" s="284"/>
      <c r="AD13" s="284"/>
      <c r="AE13" s="284"/>
      <c r="AF13" s="284"/>
      <c r="AG13" s="285"/>
      <c r="AH13" s="298"/>
      <c r="AI13" s="299"/>
      <c r="AJ13" s="299"/>
      <c r="AK13" s="299"/>
      <c r="AL13" s="299"/>
      <c r="AM13" s="300"/>
      <c r="AN13" s="83"/>
      <c r="AO13" s="245"/>
      <c r="AP13" s="246"/>
      <c r="AQ13" s="246"/>
      <c r="AR13" s="246"/>
      <c r="AS13" s="246"/>
      <c r="AT13" s="247"/>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237"/>
      <c r="C14" s="237"/>
      <c r="D14" s="238"/>
      <c r="E14" s="275" t="s">
        <v>115</v>
      </c>
      <c r="F14" s="276"/>
      <c r="G14" s="276"/>
      <c r="H14" s="276"/>
      <c r="I14" s="276"/>
      <c r="J14" s="310" t="str">
        <f ca="1">IF(AND('Mapa final'!$H$10="Alta",'Mapa final'!$L$10="Leve"),CONCATENATE("R",'Mapa final'!$A$10),"")</f>
        <v/>
      </c>
      <c r="K14" s="311"/>
      <c r="L14" s="311" t="str">
        <f ca="1">IF(AND('Mapa final'!$H$16="Alta",'Mapa final'!$L$16="Leve"),CONCATENATE("R",'Mapa final'!$A$16),"")</f>
        <v/>
      </c>
      <c r="M14" s="311"/>
      <c r="N14" s="311" t="str">
        <f ca="1">IF(AND('Mapa final'!$H$22="Alta",'Mapa final'!$L$22="Leve"),CONCATENATE("R",'Mapa final'!$A$22),"")</f>
        <v/>
      </c>
      <c r="O14" s="312"/>
      <c r="P14" s="310" t="str">
        <f ca="1">IF(AND('Mapa final'!$H$10="Alta",'Mapa final'!$L$10="Menor"),CONCATENATE("R",'Mapa final'!$A$10),"")</f>
        <v/>
      </c>
      <c r="Q14" s="311"/>
      <c r="R14" s="311" t="str">
        <f ca="1">IF(AND('Mapa final'!$H$16="Alta",'Mapa final'!$L$16="Menor"),CONCATENATE("R",'Mapa final'!$A$16),"")</f>
        <v/>
      </c>
      <c r="S14" s="311"/>
      <c r="T14" s="311" t="str">
        <f ca="1">IF(AND('Mapa final'!$H$22="Alta",'Mapa final'!$L$22="Menor"),CONCATENATE("R",'Mapa final'!$A$22),"")</f>
        <v/>
      </c>
      <c r="U14" s="312"/>
      <c r="V14" s="286" t="str">
        <f ca="1">IF(AND('Mapa final'!$H$10="Alta",'Mapa final'!$L$10="Moderado"),CONCATENATE("R",'Mapa final'!$A$10),"")</f>
        <v/>
      </c>
      <c r="W14" s="287"/>
      <c r="X14" s="287" t="str">
        <f ca="1">IF(AND('Mapa final'!$H$16="Alta",'Mapa final'!$L$16="Moderado"),CONCATENATE("R",'Mapa final'!$A$16),"")</f>
        <v/>
      </c>
      <c r="Y14" s="287"/>
      <c r="Z14" s="287" t="str">
        <f ca="1">IF(AND('Mapa final'!$H$22="Alta",'Mapa final'!$L$22="Moderado"),CONCATENATE("R",'Mapa final'!$A$22),"")</f>
        <v/>
      </c>
      <c r="AA14" s="289"/>
      <c r="AB14" s="286" t="str">
        <f ca="1">IF(AND('Mapa final'!$H$10="Alta",'Mapa final'!$L$10="Mayor"),CONCATENATE("R",'Mapa final'!$A$10),"")</f>
        <v/>
      </c>
      <c r="AC14" s="287"/>
      <c r="AD14" s="287" t="str">
        <f ca="1">IF(AND('Mapa final'!$H$16="Alta",'Mapa final'!$L$16="Mayor"),CONCATENATE("R",'Mapa final'!$A$16),"")</f>
        <v/>
      </c>
      <c r="AE14" s="287"/>
      <c r="AF14" s="287" t="str">
        <f ca="1">IF(AND('Mapa final'!$H$22="Alta",'Mapa final'!$L$22="Mayor"),CONCATENATE("R",'Mapa final'!$A$22),"")</f>
        <v/>
      </c>
      <c r="AG14" s="289"/>
      <c r="AH14" s="301" t="str">
        <f ca="1">IF(AND('Mapa final'!$H$10="Alta",'Mapa final'!$L$10="Catastrófico"),CONCATENATE("R",'Mapa final'!$A$10),"")</f>
        <v/>
      </c>
      <c r="AI14" s="302"/>
      <c r="AJ14" s="302" t="str">
        <f ca="1">IF(AND('Mapa final'!$H$16="Alta",'Mapa final'!$L$16="Catastrófico"),CONCATENATE("R",'Mapa final'!$A$16),"")</f>
        <v/>
      </c>
      <c r="AK14" s="302"/>
      <c r="AL14" s="302" t="str">
        <f ca="1">IF(AND('Mapa final'!$H$22="Alta",'Mapa final'!$L$22="Catastrófico"),CONCATENATE("R",'Mapa final'!$A$22),"")</f>
        <v/>
      </c>
      <c r="AM14" s="303"/>
      <c r="AN14" s="83"/>
      <c r="AO14" s="248" t="s">
        <v>80</v>
      </c>
      <c r="AP14" s="249"/>
      <c r="AQ14" s="249"/>
      <c r="AR14" s="249"/>
      <c r="AS14" s="249"/>
      <c r="AT14" s="250"/>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237"/>
      <c r="C15" s="237"/>
      <c r="D15" s="238"/>
      <c r="E15" s="278"/>
      <c r="F15" s="279"/>
      <c r="G15" s="279"/>
      <c r="H15" s="279"/>
      <c r="I15" s="279"/>
      <c r="J15" s="304"/>
      <c r="K15" s="305"/>
      <c r="L15" s="305"/>
      <c r="M15" s="305"/>
      <c r="N15" s="305"/>
      <c r="O15" s="306"/>
      <c r="P15" s="304"/>
      <c r="Q15" s="305"/>
      <c r="R15" s="305"/>
      <c r="S15" s="305"/>
      <c r="T15" s="305"/>
      <c r="U15" s="306"/>
      <c r="V15" s="288"/>
      <c r="W15" s="284"/>
      <c r="X15" s="284"/>
      <c r="Y15" s="284"/>
      <c r="Z15" s="284"/>
      <c r="AA15" s="285"/>
      <c r="AB15" s="288"/>
      <c r="AC15" s="284"/>
      <c r="AD15" s="284"/>
      <c r="AE15" s="284"/>
      <c r="AF15" s="284"/>
      <c r="AG15" s="285"/>
      <c r="AH15" s="295"/>
      <c r="AI15" s="296"/>
      <c r="AJ15" s="296"/>
      <c r="AK15" s="296"/>
      <c r="AL15" s="296"/>
      <c r="AM15" s="297"/>
      <c r="AN15" s="83"/>
      <c r="AO15" s="251"/>
      <c r="AP15" s="252"/>
      <c r="AQ15" s="252"/>
      <c r="AR15" s="252"/>
      <c r="AS15" s="252"/>
      <c r="AT15" s="25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237"/>
      <c r="C16" s="237"/>
      <c r="D16" s="238"/>
      <c r="E16" s="278"/>
      <c r="F16" s="279"/>
      <c r="G16" s="279"/>
      <c r="H16" s="279"/>
      <c r="I16" s="279"/>
      <c r="J16" s="304" t="str">
        <f ca="1">IF(AND('Mapa final'!$H$28="Alta",'Mapa final'!$L$28="Leve"),CONCATENATE("R",'Mapa final'!$A$28),"")</f>
        <v/>
      </c>
      <c r="K16" s="305"/>
      <c r="L16" s="305" t="str">
        <f ca="1">IF(AND('Mapa final'!$H$34="Alta",'Mapa final'!$L$34="Leve"),CONCATENATE("R",'Mapa final'!$A$34),"")</f>
        <v/>
      </c>
      <c r="M16" s="305"/>
      <c r="N16" s="305" t="str">
        <f ca="1">IF(AND('Mapa final'!$H$40="Alta",'Mapa final'!$L$40="Leve"),CONCATENATE("R",'Mapa final'!$A$40),"")</f>
        <v/>
      </c>
      <c r="O16" s="306"/>
      <c r="P16" s="304" t="str">
        <f ca="1">IF(AND('Mapa final'!$H$28="Alta",'Mapa final'!$L$28="Menor"),CONCATENATE("R",'Mapa final'!$A$28),"")</f>
        <v/>
      </c>
      <c r="Q16" s="305"/>
      <c r="R16" s="305" t="str">
        <f ca="1">IF(AND('Mapa final'!$H$34="Alta",'Mapa final'!$L$34="Menor"),CONCATENATE("R",'Mapa final'!$A$34),"")</f>
        <v/>
      </c>
      <c r="S16" s="305"/>
      <c r="T16" s="305" t="str">
        <f ca="1">IF(AND('Mapa final'!$H$40="Alta",'Mapa final'!$L$40="Menor"),CONCATENATE("R",'Mapa final'!$A$40),"")</f>
        <v/>
      </c>
      <c r="U16" s="306"/>
      <c r="V16" s="288" t="str">
        <f ca="1">IF(AND('Mapa final'!$H$28="Alta",'Mapa final'!$L$28="Moderado"),CONCATENATE("R",'Mapa final'!$A$28),"")</f>
        <v/>
      </c>
      <c r="W16" s="284"/>
      <c r="X16" s="284" t="str">
        <f ca="1">IF(AND('Mapa final'!$H$34="Alta",'Mapa final'!$L$34="Moderado"),CONCATENATE("R",'Mapa final'!$A$34),"")</f>
        <v/>
      </c>
      <c r="Y16" s="284"/>
      <c r="Z16" s="284" t="str">
        <f ca="1">IF(AND('Mapa final'!$H$40="Alta",'Mapa final'!$L$40="Moderado"),CONCATENATE("R",'Mapa final'!$A$40),"")</f>
        <v/>
      </c>
      <c r="AA16" s="285"/>
      <c r="AB16" s="288" t="str">
        <f ca="1">IF(AND('Mapa final'!$H$28="Alta",'Mapa final'!$L$28="Mayor"),CONCATENATE("R",'Mapa final'!$A$28),"")</f>
        <v/>
      </c>
      <c r="AC16" s="284"/>
      <c r="AD16" s="284" t="str">
        <f ca="1">IF(AND('Mapa final'!$H$34="Alta",'Mapa final'!$L$34="Mayor"),CONCATENATE("R",'Mapa final'!$A$34),"")</f>
        <v/>
      </c>
      <c r="AE16" s="284"/>
      <c r="AF16" s="284" t="str">
        <f ca="1">IF(AND('Mapa final'!$H$40="Alta",'Mapa final'!$L$40="Mayor"),CONCATENATE("R",'Mapa final'!$A$40),"")</f>
        <v/>
      </c>
      <c r="AG16" s="285"/>
      <c r="AH16" s="295" t="str">
        <f ca="1">IF(AND('Mapa final'!$H$28="Alta",'Mapa final'!$L$28="Catastrófico"),CONCATENATE("R",'Mapa final'!$A$28),"")</f>
        <v/>
      </c>
      <c r="AI16" s="296"/>
      <c r="AJ16" s="296" t="str">
        <f ca="1">IF(AND('Mapa final'!$H$34="Alta",'Mapa final'!$L$34="Catastrófico"),CONCATENATE("R",'Mapa final'!$A$34),"")</f>
        <v/>
      </c>
      <c r="AK16" s="296"/>
      <c r="AL16" s="296" t="str">
        <f ca="1">IF(AND('Mapa final'!$H$40="Alta",'Mapa final'!$L$40="Catastrófico"),CONCATENATE("R",'Mapa final'!$A$40),"")</f>
        <v/>
      </c>
      <c r="AM16" s="297"/>
      <c r="AN16" s="83"/>
      <c r="AO16" s="251"/>
      <c r="AP16" s="252"/>
      <c r="AQ16" s="252"/>
      <c r="AR16" s="252"/>
      <c r="AS16" s="252"/>
      <c r="AT16" s="253"/>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237"/>
      <c r="C17" s="237"/>
      <c r="D17" s="238"/>
      <c r="E17" s="278"/>
      <c r="F17" s="279"/>
      <c r="G17" s="279"/>
      <c r="H17" s="279"/>
      <c r="I17" s="279"/>
      <c r="J17" s="304"/>
      <c r="K17" s="305"/>
      <c r="L17" s="305"/>
      <c r="M17" s="305"/>
      <c r="N17" s="305"/>
      <c r="O17" s="306"/>
      <c r="P17" s="304"/>
      <c r="Q17" s="305"/>
      <c r="R17" s="305"/>
      <c r="S17" s="305"/>
      <c r="T17" s="305"/>
      <c r="U17" s="306"/>
      <c r="V17" s="288"/>
      <c r="W17" s="284"/>
      <c r="X17" s="284"/>
      <c r="Y17" s="284"/>
      <c r="Z17" s="284"/>
      <c r="AA17" s="285"/>
      <c r="AB17" s="288"/>
      <c r="AC17" s="284"/>
      <c r="AD17" s="284"/>
      <c r="AE17" s="284"/>
      <c r="AF17" s="284"/>
      <c r="AG17" s="285"/>
      <c r="AH17" s="295"/>
      <c r="AI17" s="296"/>
      <c r="AJ17" s="296"/>
      <c r="AK17" s="296"/>
      <c r="AL17" s="296"/>
      <c r="AM17" s="297"/>
      <c r="AN17" s="83"/>
      <c r="AO17" s="251"/>
      <c r="AP17" s="252"/>
      <c r="AQ17" s="252"/>
      <c r="AR17" s="252"/>
      <c r="AS17" s="252"/>
      <c r="AT17" s="25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237"/>
      <c r="C18" s="237"/>
      <c r="D18" s="238"/>
      <c r="E18" s="278"/>
      <c r="F18" s="279"/>
      <c r="G18" s="279"/>
      <c r="H18" s="279"/>
      <c r="I18" s="279"/>
      <c r="J18" s="304" t="str">
        <f ca="1">IF(AND('Mapa final'!$H$46="Alta",'Mapa final'!$L$46="Leve"),CONCATENATE("R",'Mapa final'!$A$46),"")</f>
        <v/>
      </c>
      <c r="K18" s="305"/>
      <c r="L18" s="305" t="str">
        <f ca="1">IF(AND('Mapa final'!$H$52="Alta",'Mapa final'!$L$52="Leve"),CONCATENATE("R",'Mapa final'!$A$52),"")</f>
        <v/>
      </c>
      <c r="M18" s="305"/>
      <c r="N18" s="305" t="str">
        <f ca="1">IF(AND('Mapa final'!$H$58="Alta",'Mapa final'!$L$58="Leve"),CONCATENATE("R",'Mapa final'!$A$58),"")</f>
        <v/>
      </c>
      <c r="O18" s="306"/>
      <c r="P18" s="304" t="str">
        <f ca="1">IF(AND('Mapa final'!$H$46="Alta",'Mapa final'!$L$46="Menor"),CONCATENATE("R",'Mapa final'!$A$46),"")</f>
        <v/>
      </c>
      <c r="Q18" s="305"/>
      <c r="R18" s="305" t="str">
        <f ca="1">IF(AND('Mapa final'!$H$52="Alta",'Mapa final'!$L$52="Menor"),CONCATENATE("R",'Mapa final'!$A$52),"")</f>
        <v/>
      </c>
      <c r="S18" s="305"/>
      <c r="T18" s="305" t="str">
        <f ca="1">IF(AND('Mapa final'!$H$58="Alta",'Mapa final'!$L$58="Menor"),CONCATENATE("R",'Mapa final'!$A$58),"")</f>
        <v/>
      </c>
      <c r="U18" s="306"/>
      <c r="V18" s="288" t="str">
        <f ca="1">IF(AND('Mapa final'!$H$46="Alta",'Mapa final'!$L$46="Moderado"),CONCATENATE("R",'Mapa final'!$A$46),"")</f>
        <v/>
      </c>
      <c r="W18" s="284"/>
      <c r="X18" s="284" t="str">
        <f ca="1">IF(AND('Mapa final'!$H$52="Alta",'Mapa final'!$L$52="Moderado"),CONCATENATE("R",'Mapa final'!$A$52),"")</f>
        <v/>
      </c>
      <c r="Y18" s="284"/>
      <c r="Z18" s="284" t="str">
        <f ca="1">IF(AND('Mapa final'!$H$58="Alta",'Mapa final'!$L$58="Moderado"),CONCATENATE("R",'Mapa final'!$A$58),"")</f>
        <v/>
      </c>
      <c r="AA18" s="285"/>
      <c r="AB18" s="288" t="str">
        <f ca="1">IF(AND('Mapa final'!$H$46="Alta",'Mapa final'!$L$46="Mayor"),CONCATENATE("R",'Mapa final'!$A$46),"")</f>
        <v/>
      </c>
      <c r="AC18" s="284"/>
      <c r="AD18" s="284" t="str">
        <f ca="1">IF(AND('Mapa final'!$H$52="Alta",'Mapa final'!$L$52="Mayor"),CONCATENATE("R",'Mapa final'!$A$52),"")</f>
        <v/>
      </c>
      <c r="AE18" s="284"/>
      <c r="AF18" s="284" t="str">
        <f ca="1">IF(AND('Mapa final'!$H$58="Alta",'Mapa final'!$L$58="Mayor"),CONCATENATE("R",'Mapa final'!$A$58),"")</f>
        <v/>
      </c>
      <c r="AG18" s="285"/>
      <c r="AH18" s="295" t="str">
        <f ca="1">IF(AND('Mapa final'!$H$46="Alta",'Mapa final'!$L$46="Catastrófico"),CONCATENATE("R",'Mapa final'!$A$46),"")</f>
        <v/>
      </c>
      <c r="AI18" s="296"/>
      <c r="AJ18" s="296" t="str">
        <f ca="1">IF(AND('Mapa final'!$H$52="Alta",'Mapa final'!$L$52="Catastrófico"),CONCATENATE("R",'Mapa final'!$A$52),"")</f>
        <v/>
      </c>
      <c r="AK18" s="296"/>
      <c r="AL18" s="296" t="str">
        <f ca="1">IF(AND('Mapa final'!$H$58="Alta",'Mapa final'!$L$58="Catastrófico"),CONCATENATE("R",'Mapa final'!$A$58),"")</f>
        <v/>
      </c>
      <c r="AM18" s="297"/>
      <c r="AN18" s="83"/>
      <c r="AO18" s="251"/>
      <c r="AP18" s="252"/>
      <c r="AQ18" s="252"/>
      <c r="AR18" s="252"/>
      <c r="AS18" s="252"/>
      <c r="AT18" s="25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237"/>
      <c r="C19" s="237"/>
      <c r="D19" s="238"/>
      <c r="E19" s="278"/>
      <c r="F19" s="279"/>
      <c r="G19" s="279"/>
      <c r="H19" s="279"/>
      <c r="I19" s="279"/>
      <c r="J19" s="304"/>
      <c r="K19" s="305"/>
      <c r="L19" s="305"/>
      <c r="M19" s="305"/>
      <c r="N19" s="305"/>
      <c r="O19" s="306"/>
      <c r="P19" s="304"/>
      <c r="Q19" s="305"/>
      <c r="R19" s="305"/>
      <c r="S19" s="305"/>
      <c r="T19" s="305"/>
      <c r="U19" s="306"/>
      <c r="V19" s="288"/>
      <c r="W19" s="284"/>
      <c r="X19" s="284"/>
      <c r="Y19" s="284"/>
      <c r="Z19" s="284"/>
      <c r="AA19" s="285"/>
      <c r="AB19" s="288"/>
      <c r="AC19" s="284"/>
      <c r="AD19" s="284"/>
      <c r="AE19" s="284"/>
      <c r="AF19" s="284"/>
      <c r="AG19" s="285"/>
      <c r="AH19" s="295"/>
      <c r="AI19" s="296"/>
      <c r="AJ19" s="296"/>
      <c r="AK19" s="296"/>
      <c r="AL19" s="296"/>
      <c r="AM19" s="297"/>
      <c r="AN19" s="83"/>
      <c r="AO19" s="251"/>
      <c r="AP19" s="252"/>
      <c r="AQ19" s="252"/>
      <c r="AR19" s="252"/>
      <c r="AS19" s="252"/>
      <c r="AT19" s="25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237"/>
      <c r="C20" s="237"/>
      <c r="D20" s="238"/>
      <c r="E20" s="278"/>
      <c r="F20" s="279"/>
      <c r="G20" s="279"/>
      <c r="H20" s="279"/>
      <c r="I20" s="279"/>
      <c r="J20" s="304" t="str">
        <f ca="1">IF(AND('Mapa final'!$H$64="Alta",'Mapa final'!$L$64="Leve"),CONCATENATE("R",'Mapa final'!$A$64),"")</f>
        <v/>
      </c>
      <c r="K20" s="305"/>
      <c r="L20" s="305" t="str">
        <f>IF(AND('Mapa final'!$H$70="Alta",'Mapa final'!$L$70="Leve"),CONCATENATE("R",'Mapa final'!$A$70),"")</f>
        <v/>
      </c>
      <c r="M20" s="305"/>
      <c r="N20" s="305" t="str">
        <f>IF(AND('Mapa final'!$H$76="Alta",'Mapa final'!$L$76="Leve"),CONCATENATE("R",'Mapa final'!$A$76),"")</f>
        <v/>
      </c>
      <c r="O20" s="306"/>
      <c r="P20" s="304" t="str">
        <f ca="1">IF(AND('Mapa final'!$H$64="Alta",'Mapa final'!$L$64="Menor"),CONCATENATE("R",'Mapa final'!$A$64),"")</f>
        <v/>
      </c>
      <c r="Q20" s="305"/>
      <c r="R20" s="305" t="str">
        <f>IF(AND('Mapa final'!$H$70="Alta",'Mapa final'!$L$70="Menor"),CONCATENATE("R",'Mapa final'!$A$70),"")</f>
        <v/>
      </c>
      <c r="S20" s="305"/>
      <c r="T20" s="305" t="str">
        <f>IF(AND('Mapa final'!$H$76="Alta",'Mapa final'!$L$76="Menor"),CONCATENATE("R",'Mapa final'!$A$76),"")</f>
        <v/>
      </c>
      <c r="U20" s="306"/>
      <c r="V20" s="288" t="str">
        <f ca="1">IF(AND('Mapa final'!$H$64="Alta",'Mapa final'!$L$64="Moderado"),CONCATENATE("R",'Mapa final'!$A$64),"")</f>
        <v/>
      </c>
      <c r="W20" s="284"/>
      <c r="X20" s="284" t="str">
        <f>IF(AND('Mapa final'!$H$70="Alta",'Mapa final'!$L$70="Moderado"),CONCATENATE("R",'Mapa final'!$A$70),"")</f>
        <v/>
      </c>
      <c r="Y20" s="284"/>
      <c r="Z20" s="284" t="str">
        <f>IF(AND('Mapa final'!$H$76="Alta",'Mapa final'!$L$76="Moderado"),CONCATENATE("R",'Mapa final'!$A$76),"")</f>
        <v/>
      </c>
      <c r="AA20" s="285"/>
      <c r="AB20" s="288" t="str">
        <f ca="1">IF(AND('Mapa final'!$H$64="Alta",'Mapa final'!$L$64="Mayor"),CONCATENATE("R",'Mapa final'!$A$64),"")</f>
        <v/>
      </c>
      <c r="AC20" s="284"/>
      <c r="AD20" s="284" t="str">
        <f>IF(AND('Mapa final'!$H$70="Alta",'Mapa final'!$L$70="Mayor"),CONCATENATE("R",'Mapa final'!$A$70),"")</f>
        <v/>
      </c>
      <c r="AE20" s="284"/>
      <c r="AF20" s="284" t="str">
        <f>IF(AND('Mapa final'!$H$76="Alta",'Mapa final'!$L$76="Mayor"),CONCATENATE("R",'Mapa final'!$A$76),"")</f>
        <v/>
      </c>
      <c r="AG20" s="285"/>
      <c r="AH20" s="295" t="str">
        <f ca="1">IF(AND('Mapa final'!$H$64="Alta",'Mapa final'!$L$64="Catastrófico"),CONCATENATE("R",'Mapa final'!$A$64),"")</f>
        <v/>
      </c>
      <c r="AI20" s="296"/>
      <c r="AJ20" s="296" t="str">
        <f>IF(AND('Mapa final'!$H$70="Alta",'Mapa final'!$L$70="Catastrófico"),CONCATENATE("R",'Mapa final'!$A$70),"")</f>
        <v/>
      </c>
      <c r="AK20" s="296"/>
      <c r="AL20" s="296" t="str">
        <f>IF(AND('Mapa final'!$H$76="Alta",'Mapa final'!$L$76="Catastrófico"),CONCATENATE("R",'Mapa final'!$A$76),"")</f>
        <v/>
      </c>
      <c r="AM20" s="297"/>
      <c r="AN20" s="83"/>
      <c r="AO20" s="251"/>
      <c r="AP20" s="252"/>
      <c r="AQ20" s="252"/>
      <c r="AR20" s="252"/>
      <c r="AS20" s="252"/>
      <c r="AT20" s="253"/>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237"/>
      <c r="C21" s="237"/>
      <c r="D21" s="238"/>
      <c r="E21" s="281"/>
      <c r="F21" s="282"/>
      <c r="G21" s="282"/>
      <c r="H21" s="282"/>
      <c r="I21" s="282"/>
      <c r="J21" s="307"/>
      <c r="K21" s="308"/>
      <c r="L21" s="308"/>
      <c r="M21" s="308"/>
      <c r="N21" s="308"/>
      <c r="O21" s="309"/>
      <c r="P21" s="307"/>
      <c r="Q21" s="308"/>
      <c r="R21" s="308"/>
      <c r="S21" s="308"/>
      <c r="T21" s="308"/>
      <c r="U21" s="309"/>
      <c r="V21" s="292"/>
      <c r="W21" s="293"/>
      <c r="X21" s="293"/>
      <c r="Y21" s="293"/>
      <c r="Z21" s="293"/>
      <c r="AA21" s="294"/>
      <c r="AB21" s="292"/>
      <c r="AC21" s="293"/>
      <c r="AD21" s="293"/>
      <c r="AE21" s="293"/>
      <c r="AF21" s="293"/>
      <c r="AG21" s="294"/>
      <c r="AH21" s="298"/>
      <c r="AI21" s="299"/>
      <c r="AJ21" s="299"/>
      <c r="AK21" s="299"/>
      <c r="AL21" s="299"/>
      <c r="AM21" s="300"/>
      <c r="AN21" s="83"/>
      <c r="AO21" s="254"/>
      <c r="AP21" s="255"/>
      <c r="AQ21" s="255"/>
      <c r="AR21" s="255"/>
      <c r="AS21" s="255"/>
      <c r="AT21" s="256"/>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237"/>
      <c r="C22" s="237"/>
      <c r="D22" s="238"/>
      <c r="E22" s="275" t="s">
        <v>117</v>
      </c>
      <c r="F22" s="276"/>
      <c r="G22" s="276"/>
      <c r="H22" s="276"/>
      <c r="I22" s="277"/>
      <c r="J22" s="310" t="str">
        <f ca="1">IF(AND('Mapa final'!$H$10="Media",'Mapa final'!$L$10="Leve"),CONCATENATE("R",'Mapa final'!$A$10),"")</f>
        <v/>
      </c>
      <c r="K22" s="311"/>
      <c r="L22" s="311" t="str">
        <f ca="1">IF(AND('Mapa final'!$H$16="Media",'Mapa final'!$L$16="Leve"),CONCATENATE("R",'Mapa final'!$A$16),"")</f>
        <v/>
      </c>
      <c r="M22" s="311"/>
      <c r="N22" s="311" t="str">
        <f ca="1">IF(AND('Mapa final'!$H$22="Media",'Mapa final'!$L$22="Leve"),CONCATENATE("R",'Mapa final'!$A$22),"")</f>
        <v/>
      </c>
      <c r="O22" s="312"/>
      <c r="P22" s="310" t="str">
        <f ca="1">IF(AND('Mapa final'!$H$10="Media",'Mapa final'!$L$10="Menor"),CONCATENATE("R",'Mapa final'!$A$10),"")</f>
        <v/>
      </c>
      <c r="Q22" s="311"/>
      <c r="R22" s="311" t="str">
        <f ca="1">IF(AND('Mapa final'!$H$16="Media",'Mapa final'!$L$16="Menor"),CONCATENATE("R",'Mapa final'!$A$16),"")</f>
        <v/>
      </c>
      <c r="S22" s="311"/>
      <c r="T22" s="311" t="str">
        <f ca="1">IF(AND('Mapa final'!$H$22="Media",'Mapa final'!$L$22="Menor"),CONCATENATE("R",'Mapa final'!$A$22),"")</f>
        <v/>
      </c>
      <c r="U22" s="312"/>
      <c r="V22" s="310" t="str">
        <f ca="1">IF(AND('Mapa final'!$H$10="Media",'Mapa final'!$L$10="Moderado"),CONCATENATE("R",'Mapa final'!$A$10),"")</f>
        <v/>
      </c>
      <c r="W22" s="311"/>
      <c r="X22" s="311" t="str">
        <f ca="1">IF(AND('Mapa final'!$H$16="Media",'Mapa final'!$L$16="Moderado"),CONCATENATE("R",'Mapa final'!$A$16),"")</f>
        <v/>
      </c>
      <c r="Y22" s="311"/>
      <c r="Z22" s="311" t="str">
        <f ca="1">IF(AND('Mapa final'!$H$22="Media",'Mapa final'!$L$22="Moderado"),CONCATENATE("R",'Mapa final'!$A$22),"")</f>
        <v/>
      </c>
      <c r="AA22" s="312"/>
      <c r="AB22" s="286" t="str">
        <f ca="1">IF(AND('Mapa final'!$H$10="Media",'Mapa final'!$L$10="Mayor"),CONCATENATE("R",'Mapa final'!$A$10),"")</f>
        <v/>
      </c>
      <c r="AC22" s="287"/>
      <c r="AD22" s="287" t="str">
        <f ca="1">IF(AND('Mapa final'!$H$16="Media",'Mapa final'!$L$16="Mayor"),CONCATENATE("R",'Mapa final'!$A$16),"")</f>
        <v/>
      </c>
      <c r="AE22" s="287"/>
      <c r="AF22" s="287" t="str">
        <f ca="1">IF(AND('Mapa final'!$H$22="Media",'Mapa final'!$L$22="Mayor"),CONCATENATE("R",'Mapa final'!$A$22),"")</f>
        <v/>
      </c>
      <c r="AG22" s="289"/>
      <c r="AH22" s="301" t="str">
        <f ca="1">IF(AND('Mapa final'!$H$10="Media",'Mapa final'!$L$10="Catastrófico"),CONCATENATE("R",'Mapa final'!$A$10),"")</f>
        <v/>
      </c>
      <c r="AI22" s="302"/>
      <c r="AJ22" s="302" t="str">
        <f ca="1">IF(AND('Mapa final'!$H$16="Media",'Mapa final'!$L$16="Catastrófico"),CONCATENATE("R",'Mapa final'!$A$16),"")</f>
        <v/>
      </c>
      <c r="AK22" s="302"/>
      <c r="AL22" s="302" t="str">
        <f ca="1">IF(AND('Mapa final'!$H$22="Media",'Mapa final'!$L$22="Catastrófico"),CONCATENATE("R",'Mapa final'!$A$22),"")</f>
        <v/>
      </c>
      <c r="AM22" s="303"/>
      <c r="AN22" s="83"/>
      <c r="AO22" s="257" t="s">
        <v>81</v>
      </c>
      <c r="AP22" s="258"/>
      <c r="AQ22" s="258"/>
      <c r="AR22" s="258"/>
      <c r="AS22" s="258"/>
      <c r="AT22" s="259"/>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237"/>
      <c r="C23" s="237"/>
      <c r="D23" s="238"/>
      <c r="E23" s="278"/>
      <c r="F23" s="279"/>
      <c r="G23" s="279"/>
      <c r="H23" s="279"/>
      <c r="I23" s="280"/>
      <c r="J23" s="304"/>
      <c r="K23" s="305"/>
      <c r="L23" s="305"/>
      <c r="M23" s="305"/>
      <c r="N23" s="305"/>
      <c r="O23" s="306"/>
      <c r="P23" s="304"/>
      <c r="Q23" s="305"/>
      <c r="R23" s="305"/>
      <c r="S23" s="305"/>
      <c r="T23" s="305"/>
      <c r="U23" s="306"/>
      <c r="V23" s="304"/>
      <c r="W23" s="305"/>
      <c r="X23" s="305"/>
      <c r="Y23" s="305"/>
      <c r="Z23" s="305"/>
      <c r="AA23" s="306"/>
      <c r="AB23" s="288"/>
      <c r="AC23" s="284"/>
      <c r="AD23" s="284"/>
      <c r="AE23" s="284"/>
      <c r="AF23" s="284"/>
      <c r="AG23" s="285"/>
      <c r="AH23" s="295"/>
      <c r="AI23" s="296"/>
      <c r="AJ23" s="296"/>
      <c r="AK23" s="296"/>
      <c r="AL23" s="296"/>
      <c r="AM23" s="297"/>
      <c r="AN23" s="83"/>
      <c r="AO23" s="260"/>
      <c r="AP23" s="261"/>
      <c r="AQ23" s="261"/>
      <c r="AR23" s="261"/>
      <c r="AS23" s="261"/>
      <c r="AT23" s="262"/>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237"/>
      <c r="C24" s="237"/>
      <c r="D24" s="238"/>
      <c r="E24" s="278"/>
      <c r="F24" s="279"/>
      <c r="G24" s="279"/>
      <c r="H24" s="279"/>
      <c r="I24" s="280"/>
      <c r="J24" s="304" t="str">
        <f ca="1">IF(AND('Mapa final'!$H$28="Media",'Mapa final'!$L$28="Leve"),CONCATENATE("R",'Mapa final'!$A$28),"")</f>
        <v/>
      </c>
      <c r="K24" s="305"/>
      <c r="L24" s="305" t="str">
        <f ca="1">IF(AND('Mapa final'!$H$34="Media",'Mapa final'!$L$34="Leve"),CONCATENATE("R",'Mapa final'!$A$34),"")</f>
        <v/>
      </c>
      <c r="M24" s="305"/>
      <c r="N24" s="305" t="str">
        <f ca="1">IF(AND('Mapa final'!$H$40="Media",'Mapa final'!$L$40="Leve"),CONCATENATE("R",'Mapa final'!$A$40),"")</f>
        <v/>
      </c>
      <c r="O24" s="306"/>
      <c r="P24" s="304" t="str">
        <f ca="1">IF(AND('Mapa final'!$H$28="Media",'Mapa final'!$L$28="Menor"),CONCATENATE("R",'Mapa final'!$A$28),"")</f>
        <v/>
      </c>
      <c r="Q24" s="305"/>
      <c r="R24" s="305" t="str">
        <f ca="1">IF(AND('Mapa final'!$H$34="Media",'Mapa final'!$L$34="Menor"),CONCATENATE("R",'Mapa final'!$A$34),"")</f>
        <v/>
      </c>
      <c r="S24" s="305"/>
      <c r="T24" s="305" t="str">
        <f ca="1">IF(AND('Mapa final'!$H$40="Media",'Mapa final'!$L$40="Menor"),CONCATENATE("R",'Mapa final'!$A$40),"")</f>
        <v/>
      </c>
      <c r="U24" s="306"/>
      <c r="V24" s="304" t="str">
        <f ca="1">IF(AND('Mapa final'!$H$28="Media",'Mapa final'!$L$28="Moderado"),CONCATENATE("R",'Mapa final'!$A$28),"")</f>
        <v/>
      </c>
      <c r="W24" s="305"/>
      <c r="X24" s="305" t="str">
        <f ca="1">IF(AND('Mapa final'!$H$34="Media",'Mapa final'!$L$34="Moderado"),CONCATENATE("R",'Mapa final'!$A$34),"")</f>
        <v/>
      </c>
      <c r="Y24" s="305"/>
      <c r="Z24" s="305" t="str">
        <f ca="1">IF(AND('Mapa final'!$H$40="Media",'Mapa final'!$L$40="Moderado"),CONCATENATE("R",'Mapa final'!$A$40),"")</f>
        <v/>
      </c>
      <c r="AA24" s="306"/>
      <c r="AB24" s="288" t="str">
        <f ca="1">IF(AND('Mapa final'!$H$28="Media",'Mapa final'!$L$28="Mayor"),CONCATENATE("R",'Mapa final'!$A$28),"")</f>
        <v/>
      </c>
      <c r="AC24" s="284"/>
      <c r="AD24" s="284" t="str">
        <f ca="1">IF(AND('Mapa final'!$H$34="Media",'Mapa final'!$L$34="Mayor"),CONCATENATE("R",'Mapa final'!$A$34),"")</f>
        <v/>
      </c>
      <c r="AE24" s="284"/>
      <c r="AF24" s="284" t="str">
        <f ca="1">IF(AND('Mapa final'!$H$40="Media",'Mapa final'!$L$40="Mayor"),CONCATENATE("R",'Mapa final'!$A$40),"")</f>
        <v/>
      </c>
      <c r="AG24" s="285"/>
      <c r="AH24" s="295" t="str">
        <f ca="1">IF(AND('Mapa final'!$H$28="Media",'Mapa final'!$L$28="Catastrófico"),CONCATENATE("R",'Mapa final'!$A$28),"")</f>
        <v/>
      </c>
      <c r="AI24" s="296"/>
      <c r="AJ24" s="296" t="str">
        <f ca="1">IF(AND('Mapa final'!$H$34="Media",'Mapa final'!$L$34="Catastrófico"),CONCATENATE("R",'Mapa final'!$A$34),"")</f>
        <v/>
      </c>
      <c r="AK24" s="296"/>
      <c r="AL24" s="296" t="str">
        <f ca="1">IF(AND('Mapa final'!$H$40="Media",'Mapa final'!$L$40="Catastrófico"),CONCATENATE("R",'Mapa final'!$A$40),"")</f>
        <v/>
      </c>
      <c r="AM24" s="297"/>
      <c r="AN24" s="83"/>
      <c r="AO24" s="260"/>
      <c r="AP24" s="261"/>
      <c r="AQ24" s="261"/>
      <c r="AR24" s="261"/>
      <c r="AS24" s="261"/>
      <c r="AT24" s="262"/>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237"/>
      <c r="C25" s="237"/>
      <c r="D25" s="238"/>
      <c r="E25" s="278"/>
      <c r="F25" s="279"/>
      <c r="G25" s="279"/>
      <c r="H25" s="279"/>
      <c r="I25" s="280"/>
      <c r="J25" s="304"/>
      <c r="K25" s="305"/>
      <c r="L25" s="305"/>
      <c r="M25" s="305"/>
      <c r="N25" s="305"/>
      <c r="O25" s="306"/>
      <c r="P25" s="304"/>
      <c r="Q25" s="305"/>
      <c r="R25" s="305"/>
      <c r="S25" s="305"/>
      <c r="T25" s="305"/>
      <c r="U25" s="306"/>
      <c r="V25" s="304"/>
      <c r="W25" s="305"/>
      <c r="X25" s="305"/>
      <c r="Y25" s="305"/>
      <c r="Z25" s="305"/>
      <c r="AA25" s="306"/>
      <c r="AB25" s="288"/>
      <c r="AC25" s="284"/>
      <c r="AD25" s="284"/>
      <c r="AE25" s="284"/>
      <c r="AF25" s="284"/>
      <c r="AG25" s="285"/>
      <c r="AH25" s="295"/>
      <c r="AI25" s="296"/>
      <c r="AJ25" s="296"/>
      <c r="AK25" s="296"/>
      <c r="AL25" s="296"/>
      <c r="AM25" s="297"/>
      <c r="AN25" s="83"/>
      <c r="AO25" s="260"/>
      <c r="AP25" s="261"/>
      <c r="AQ25" s="261"/>
      <c r="AR25" s="261"/>
      <c r="AS25" s="261"/>
      <c r="AT25" s="262"/>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237"/>
      <c r="C26" s="237"/>
      <c r="D26" s="238"/>
      <c r="E26" s="278"/>
      <c r="F26" s="279"/>
      <c r="G26" s="279"/>
      <c r="H26" s="279"/>
      <c r="I26" s="280"/>
      <c r="J26" s="304" t="str">
        <f ca="1">IF(AND('Mapa final'!$H$46="Media",'Mapa final'!$L$46="Leve"),CONCATENATE("R",'Mapa final'!$A$46),"")</f>
        <v/>
      </c>
      <c r="K26" s="305"/>
      <c r="L26" s="305" t="str">
        <f ca="1">IF(AND('Mapa final'!$H$52="Media",'Mapa final'!$L$52="Leve"),CONCATENATE("R",'Mapa final'!$A$52),"")</f>
        <v/>
      </c>
      <c r="M26" s="305"/>
      <c r="N26" s="305" t="str">
        <f ca="1">IF(AND('Mapa final'!$H$58="Media",'Mapa final'!$L$58="Leve"),CONCATENATE("R",'Mapa final'!$A$58),"")</f>
        <v/>
      </c>
      <c r="O26" s="306"/>
      <c r="P26" s="304" t="str">
        <f ca="1">IF(AND('Mapa final'!$H$46="Media",'Mapa final'!$L$46="Menor"),CONCATENATE("R",'Mapa final'!$A$46),"")</f>
        <v/>
      </c>
      <c r="Q26" s="305"/>
      <c r="R26" s="305" t="str">
        <f ca="1">IF(AND('Mapa final'!$H$52="Media",'Mapa final'!$L$52="Menor"),CONCATENATE("R",'Mapa final'!$A$52),"")</f>
        <v/>
      </c>
      <c r="S26" s="305"/>
      <c r="T26" s="305" t="str">
        <f ca="1">IF(AND('Mapa final'!$H$58="Media",'Mapa final'!$L$58="Menor"),CONCATENATE("R",'Mapa final'!$A$58),"")</f>
        <v/>
      </c>
      <c r="U26" s="306"/>
      <c r="V26" s="304" t="str">
        <f ca="1">IF(AND('Mapa final'!$H$46="Media",'Mapa final'!$L$46="Moderado"),CONCATENATE("R",'Mapa final'!$A$46),"")</f>
        <v/>
      </c>
      <c r="W26" s="305"/>
      <c r="X26" s="305" t="str">
        <f ca="1">IF(AND('Mapa final'!$H$52="Media",'Mapa final'!$L$52="Moderado"),CONCATENATE("R",'Mapa final'!$A$52),"")</f>
        <v/>
      </c>
      <c r="Y26" s="305"/>
      <c r="Z26" s="305" t="str">
        <f ca="1">IF(AND('Mapa final'!$H$58="Media",'Mapa final'!$L$58="Moderado"),CONCATENATE("R",'Mapa final'!$A$58),"")</f>
        <v/>
      </c>
      <c r="AA26" s="306"/>
      <c r="AB26" s="288" t="str">
        <f ca="1">IF(AND('Mapa final'!$H$46="Media",'Mapa final'!$L$46="Mayor"),CONCATENATE("R",'Mapa final'!$A$46),"")</f>
        <v/>
      </c>
      <c r="AC26" s="284"/>
      <c r="AD26" s="284" t="str">
        <f ca="1">IF(AND('Mapa final'!$H$52="Media",'Mapa final'!$L$52="Mayor"),CONCATENATE("R",'Mapa final'!$A$52),"")</f>
        <v/>
      </c>
      <c r="AE26" s="284"/>
      <c r="AF26" s="284" t="str">
        <f ca="1">IF(AND('Mapa final'!$H$58="Media",'Mapa final'!$L$58="Mayor"),CONCATENATE("R",'Mapa final'!$A$58),"")</f>
        <v/>
      </c>
      <c r="AG26" s="285"/>
      <c r="AH26" s="295" t="str">
        <f ca="1">IF(AND('Mapa final'!$H$46="Media",'Mapa final'!$L$46="Catastrófico"),CONCATENATE("R",'Mapa final'!$A$46),"")</f>
        <v/>
      </c>
      <c r="AI26" s="296"/>
      <c r="AJ26" s="296" t="str">
        <f ca="1">IF(AND('Mapa final'!$H$52="Media",'Mapa final'!$L$52="Catastrófico"),CONCATENATE("R",'Mapa final'!$A$52),"")</f>
        <v/>
      </c>
      <c r="AK26" s="296"/>
      <c r="AL26" s="296" t="str">
        <f ca="1">IF(AND('Mapa final'!$H$58="Media",'Mapa final'!$L$58="Catastrófico"),CONCATENATE("R",'Mapa final'!$A$58),"")</f>
        <v/>
      </c>
      <c r="AM26" s="297"/>
      <c r="AN26" s="83"/>
      <c r="AO26" s="260"/>
      <c r="AP26" s="261"/>
      <c r="AQ26" s="261"/>
      <c r="AR26" s="261"/>
      <c r="AS26" s="261"/>
      <c r="AT26" s="262"/>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237"/>
      <c r="C27" s="237"/>
      <c r="D27" s="238"/>
      <c r="E27" s="278"/>
      <c r="F27" s="279"/>
      <c r="G27" s="279"/>
      <c r="H27" s="279"/>
      <c r="I27" s="280"/>
      <c r="J27" s="304"/>
      <c r="K27" s="305"/>
      <c r="L27" s="305"/>
      <c r="M27" s="305"/>
      <c r="N27" s="305"/>
      <c r="O27" s="306"/>
      <c r="P27" s="304"/>
      <c r="Q27" s="305"/>
      <c r="R27" s="305"/>
      <c r="S27" s="305"/>
      <c r="T27" s="305"/>
      <c r="U27" s="306"/>
      <c r="V27" s="304"/>
      <c r="W27" s="305"/>
      <c r="X27" s="305"/>
      <c r="Y27" s="305"/>
      <c r="Z27" s="305"/>
      <c r="AA27" s="306"/>
      <c r="AB27" s="288"/>
      <c r="AC27" s="284"/>
      <c r="AD27" s="284"/>
      <c r="AE27" s="284"/>
      <c r="AF27" s="284"/>
      <c r="AG27" s="285"/>
      <c r="AH27" s="295"/>
      <c r="AI27" s="296"/>
      <c r="AJ27" s="296"/>
      <c r="AK27" s="296"/>
      <c r="AL27" s="296"/>
      <c r="AM27" s="297"/>
      <c r="AN27" s="83"/>
      <c r="AO27" s="260"/>
      <c r="AP27" s="261"/>
      <c r="AQ27" s="261"/>
      <c r="AR27" s="261"/>
      <c r="AS27" s="261"/>
      <c r="AT27" s="262"/>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237"/>
      <c r="C28" s="237"/>
      <c r="D28" s="238"/>
      <c r="E28" s="278"/>
      <c r="F28" s="279"/>
      <c r="G28" s="279"/>
      <c r="H28" s="279"/>
      <c r="I28" s="280"/>
      <c r="J28" s="304" t="str">
        <f ca="1">IF(AND('Mapa final'!$H$64="Media",'Mapa final'!$L$64="Leve"),CONCATENATE("R",'Mapa final'!$A$64),"")</f>
        <v/>
      </c>
      <c r="K28" s="305"/>
      <c r="L28" s="305" t="str">
        <f>IF(AND('Mapa final'!$H$70="Media",'Mapa final'!$L$70="Leve"),CONCATENATE("R",'Mapa final'!$A$70),"")</f>
        <v/>
      </c>
      <c r="M28" s="305"/>
      <c r="N28" s="305" t="str">
        <f>IF(AND('Mapa final'!$H$76="Media",'Mapa final'!$L$76="Leve"),CONCATENATE("R",'Mapa final'!$A$76),"")</f>
        <v/>
      </c>
      <c r="O28" s="306"/>
      <c r="P28" s="304" t="str">
        <f ca="1">IF(AND('Mapa final'!$H$64="Media",'Mapa final'!$L$64="Menor"),CONCATENATE("R",'Mapa final'!$A$64),"")</f>
        <v/>
      </c>
      <c r="Q28" s="305"/>
      <c r="R28" s="305" t="str">
        <f>IF(AND('Mapa final'!$H$70="Media",'Mapa final'!$L$70="Menor"),CONCATENATE("R",'Mapa final'!$A$70),"")</f>
        <v/>
      </c>
      <c r="S28" s="305"/>
      <c r="T28" s="305" t="str">
        <f>IF(AND('Mapa final'!$H$76="Media",'Mapa final'!$L$76="Menor"),CONCATENATE("R",'Mapa final'!$A$76),"")</f>
        <v/>
      </c>
      <c r="U28" s="306"/>
      <c r="V28" s="304" t="str">
        <f ca="1">IF(AND('Mapa final'!$H$64="Media",'Mapa final'!$L$64="Moderado"),CONCATENATE("R",'Mapa final'!$A$64),"")</f>
        <v/>
      </c>
      <c r="W28" s="305"/>
      <c r="X28" s="305" t="str">
        <f>IF(AND('Mapa final'!$H$70="Media",'Mapa final'!$L$70="Moderado"),CONCATENATE("R",'Mapa final'!$A$70),"")</f>
        <v/>
      </c>
      <c r="Y28" s="305"/>
      <c r="Z28" s="305" t="str">
        <f>IF(AND('Mapa final'!$H$76="Media",'Mapa final'!$L$76="Moderado"),CONCATENATE("R",'Mapa final'!$A$76),"")</f>
        <v/>
      </c>
      <c r="AA28" s="306"/>
      <c r="AB28" s="288" t="str">
        <f ca="1">IF(AND('Mapa final'!$H$64="Media",'Mapa final'!$L$64="Mayor"),CONCATENATE("R",'Mapa final'!$A$64),"")</f>
        <v/>
      </c>
      <c r="AC28" s="284"/>
      <c r="AD28" s="284" t="str">
        <f>IF(AND('Mapa final'!$H$70="Media",'Mapa final'!$L$70="Mayor"),CONCATENATE("R",'Mapa final'!$A$70),"")</f>
        <v/>
      </c>
      <c r="AE28" s="284"/>
      <c r="AF28" s="284" t="str">
        <f>IF(AND('Mapa final'!$H$76="Media",'Mapa final'!$L$76="Mayor"),CONCATENATE("R",'Mapa final'!$A$76),"")</f>
        <v/>
      </c>
      <c r="AG28" s="285"/>
      <c r="AH28" s="295" t="str">
        <f ca="1">IF(AND('Mapa final'!$H$64="Media",'Mapa final'!$L$64="Catastrófico"),CONCATENATE("R",'Mapa final'!$A$64),"")</f>
        <v/>
      </c>
      <c r="AI28" s="296"/>
      <c r="AJ28" s="296" t="str">
        <f>IF(AND('Mapa final'!$H$70="Media",'Mapa final'!$L$70="Catastrófico"),CONCATENATE("R",'Mapa final'!$A$70),"")</f>
        <v/>
      </c>
      <c r="AK28" s="296"/>
      <c r="AL28" s="296" t="str">
        <f>IF(AND('Mapa final'!$H$76="Media",'Mapa final'!$L$76="Catastrófico"),CONCATENATE("R",'Mapa final'!$A$76),"")</f>
        <v/>
      </c>
      <c r="AM28" s="297"/>
      <c r="AN28" s="83"/>
      <c r="AO28" s="260"/>
      <c r="AP28" s="261"/>
      <c r="AQ28" s="261"/>
      <c r="AR28" s="261"/>
      <c r="AS28" s="261"/>
      <c r="AT28" s="262"/>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237"/>
      <c r="C29" s="237"/>
      <c r="D29" s="238"/>
      <c r="E29" s="281"/>
      <c r="F29" s="282"/>
      <c r="G29" s="282"/>
      <c r="H29" s="282"/>
      <c r="I29" s="283"/>
      <c r="J29" s="304"/>
      <c r="K29" s="305"/>
      <c r="L29" s="305"/>
      <c r="M29" s="305"/>
      <c r="N29" s="305"/>
      <c r="O29" s="306"/>
      <c r="P29" s="307"/>
      <c r="Q29" s="308"/>
      <c r="R29" s="308"/>
      <c r="S29" s="308"/>
      <c r="T29" s="308"/>
      <c r="U29" s="309"/>
      <c r="V29" s="307"/>
      <c r="W29" s="308"/>
      <c r="X29" s="308"/>
      <c r="Y29" s="308"/>
      <c r="Z29" s="308"/>
      <c r="AA29" s="309"/>
      <c r="AB29" s="292"/>
      <c r="AC29" s="293"/>
      <c r="AD29" s="293"/>
      <c r="AE29" s="293"/>
      <c r="AF29" s="293"/>
      <c r="AG29" s="294"/>
      <c r="AH29" s="298"/>
      <c r="AI29" s="299"/>
      <c r="AJ29" s="299"/>
      <c r="AK29" s="299"/>
      <c r="AL29" s="299"/>
      <c r="AM29" s="300"/>
      <c r="AN29" s="83"/>
      <c r="AO29" s="263"/>
      <c r="AP29" s="264"/>
      <c r="AQ29" s="264"/>
      <c r="AR29" s="264"/>
      <c r="AS29" s="264"/>
      <c r="AT29" s="265"/>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237"/>
      <c r="C30" s="237"/>
      <c r="D30" s="238"/>
      <c r="E30" s="275" t="s">
        <v>114</v>
      </c>
      <c r="F30" s="276"/>
      <c r="G30" s="276"/>
      <c r="H30" s="276"/>
      <c r="I30" s="276"/>
      <c r="J30" s="319" t="str">
        <f ca="1">IF(AND('Mapa final'!$H$10="Baja",'Mapa final'!$L$10="Leve"),CONCATENATE("R",'Mapa final'!$A$10),"")</f>
        <v/>
      </c>
      <c r="K30" s="320"/>
      <c r="L30" s="320" t="str">
        <f ca="1">IF(AND('Mapa final'!$H$16="Baja",'Mapa final'!$L$16="Leve"),CONCATENATE("R",'Mapa final'!$A$16),"")</f>
        <v/>
      </c>
      <c r="M30" s="320"/>
      <c r="N30" s="320" t="str">
        <f ca="1">IF(AND('Mapa final'!$H$22="Baja",'Mapa final'!$L$22="Leve"),CONCATENATE("R",'Mapa final'!$A$22),"")</f>
        <v/>
      </c>
      <c r="O30" s="321"/>
      <c r="P30" s="311" t="str">
        <f ca="1">IF(AND('Mapa final'!$H$10="Baja",'Mapa final'!$L$10="Menor"),CONCATENATE("R",'Mapa final'!$A$10),"")</f>
        <v/>
      </c>
      <c r="Q30" s="311"/>
      <c r="R30" s="311" t="str">
        <f ca="1">IF(AND('Mapa final'!$H$16="Baja",'Mapa final'!$L$16="Menor"),CONCATENATE("R",'Mapa final'!$A$16),"")</f>
        <v>R2</v>
      </c>
      <c r="S30" s="311"/>
      <c r="T30" s="311" t="str">
        <f ca="1">IF(AND('Mapa final'!$H$22="Baja",'Mapa final'!$L$22="Menor"),CONCATENATE("R",'Mapa final'!$A$22),"")</f>
        <v/>
      </c>
      <c r="U30" s="312"/>
      <c r="V30" s="310" t="str">
        <f ca="1">IF(AND('Mapa final'!$H$10="Baja",'Mapa final'!$L$10="Moderado"),CONCATENATE("R",'Mapa final'!$A$10),"")</f>
        <v/>
      </c>
      <c r="W30" s="311"/>
      <c r="X30" s="311" t="str">
        <f ca="1">IF(AND('Mapa final'!$H$16="Baja",'Mapa final'!$L$16="Moderado"),CONCATENATE("R",'Mapa final'!$A$16),"")</f>
        <v/>
      </c>
      <c r="Y30" s="311"/>
      <c r="Z30" s="311" t="str">
        <f ca="1">IF(AND('Mapa final'!$H$22="Baja",'Mapa final'!$L$22="Moderado"),CONCATENATE("R",'Mapa final'!$A$22),"")</f>
        <v/>
      </c>
      <c r="AA30" s="312"/>
      <c r="AB30" s="286" t="str">
        <f ca="1">IF(AND('Mapa final'!$H$10="Baja",'Mapa final'!$L$10="Mayor"),CONCATENATE("R",'Mapa final'!$A$10),"")</f>
        <v>R1</v>
      </c>
      <c r="AC30" s="287"/>
      <c r="AD30" s="287" t="str">
        <f ca="1">IF(AND('Mapa final'!$H$16="Baja",'Mapa final'!$L$16="Mayor"),CONCATENATE("R",'Mapa final'!$A$16),"")</f>
        <v/>
      </c>
      <c r="AE30" s="287"/>
      <c r="AF30" s="287" t="str">
        <f ca="1">IF(AND('Mapa final'!$H$22="Baja",'Mapa final'!$L$22="Mayor"),CONCATENATE("R",'Mapa final'!$A$22),"")</f>
        <v/>
      </c>
      <c r="AG30" s="289"/>
      <c r="AH30" s="301" t="str">
        <f ca="1">IF(AND('Mapa final'!$H$10="Baja",'Mapa final'!$L$10="Catastrófico"),CONCATENATE("R",'Mapa final'!$A$10),"")</f>
        <v/>
      </c>
      <c r="AI30" s="302"/>
      <c r="AJ30" s="302" t="str">
        <f ca="1">IF(AND('Mapa final'!$H$16="Baja",'Mapa final'!$L$16="Catastrófico"),CONCATENATE("R",'Mapa final'!$A$16),"")</f>
        <v/>
      </c>
      <c r="AK30" s="302"/>
      <c r="AL30" s="302" t="str">
        <f ca="1">IF(AND('Mapa final'!$H$22="Baja",'Mapa final'!$L$22="Catastrófico"),CONCATENATE("R",'Mapa final'!$A$22),"")</f>
        <v/>
      </c>
      <c r="AM30" s="303"/>
      <c r="AN30" s="83"/>
      <c r="AO30" s="266" t="s">
        <v>82</v>
      </c>
      <c r="AP30" s="267"/>
      <c r="AQ30" s="267"/>
      <c r="AR30" s="267"/>
      <c r="AS30" s="267"/>
      <c r="AT30" s="268"/>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237"/>
      <c r="C31" s="237"/>
      <c r="D31" s="238"/>
      <c r="E31" s="278"/>
      <c r="F31" s="279"/>
      <c r="G31" s="279"/>
      <c r="H31" s="279"/>
      <c r="I31" s="279"/>
      <c r="J31" s="315"/>
      <c r="K31" s="313"/>
      <c r="L31" s="313"/>
      <c r="M31" s="313"/>
      <c r="N31" s="313"/>
      <c r="O31" s="314"/>
      <c r="P31" s="305"/>
      <c r="Q31" s="305"/>
      <c r="R31" s="305"/>
      <c r="S31" s="305"/>
      <c r="T31" s="305"/>
      <c r="U31" s="306"/>
      <c r="V31" s="304"/>
      <c r="W31" s="305"/>
      <c r="X31" s="305"/>
      <c r="Y31" s="305"/>
      <c r="Z31" s="305"/>
      <c r="AA31" s="306"/>
      <c r="AB31" s="288"/>
      <c r="AC31" s="284"/>
      <c r="AD31" s="284"/>
      <c r="AE31" s="284"/>
      <c r="AF31" s="284"/>
      <c r="AG31" s="285"/>
      <c r="AH31" s="295"/>
      <c r="AI31" s="296"/>
      <c r="AJ31" s="296"/>
      <c r="AK31" s="296"/>
      <c r="AL31" s="296"/>
      <c r="AM31" s="297"/>
      <c r="AN31" s="83"/>
      <c r="AO31" s="269"/>
      <c r="AP31" s="270"/>
      <c r="AQ31" s="270"/>
      <c r="AR31" s="270"/>
      <c r="AS31" s="270"/>
      <c r="AT31" s="271"/>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237"/>
      <c r="C32" s="237"/>
      <c r="D32" s="238"/>
      <c r="E32" s="278"/>
      <c r="F32" s="279"/>
      <c r="G32" s="279"/>
      <c r="H32" s="279"/>
      <c r="I32" s="279"/>
      <c r="J32" s="315" t="str">
        <f ca="1">IF(AND('Mapa final'!$H$28="Baja",'Mapa final'!$L$28="Leve"),CONCATENATE("R",'Mapa final'!$A$28),"")</f>
        <v/>
      </c>
      <c r="K32" s="313"/>
      <c r="L32" s="313" t="str">
        <f ca="1">IF(AND('Mapa final'!$H$34="Baja",'Mapa final'!$L$34="Leve"),CONCATENATE("R",'Mapa final'!$A$34),"")</f>
        <v/>
      </c>
      <c r="M32" s="313"/>
      <c r="N32" s="313" t="str">
        <f ca="1">IF(AND('Mapa final'!$H$40="Baja",'Mapa final'!$L$40="Leve"),CONCATENATE("R",'Mapa final'!$A$40),"")</f>
        <v/>
      </c>
      <c r="O32" s="314"/>
      <c r="P32" s="305" t="str">
        <f ca="1">IF(AND('Mapa final'!$H$28="Baja",'Mapa final'!$L$28="Menor"),CONCATENATE("R",'Mapa final'!$A$28),"")</f>
        <v/>
      </c>
      <c r="Q32" s="305"/>
      <c r="R32" s="305" t="str">
        <f ca="1">IF(AND('Mapa final'!$H$34="Baja",'Mapa final'!$L$34="Menor"),CONCATENATE("R",'Mapa final'!$A$34),"")</f>
        <v/>
      </c>
      <c r="S32" s="305"/>
      <c r="T32" s="305" t="str">
        <f ca="1">IF(AND('Mapa final'!$H$40="Baja",'Mapa final'!$L$40="Menor"),CONCATENATE("R",'Mapa final'!$A$40),"")</f>
        <v/>
      </c>
      <c r="U32" s="306"/>
      <c r="V32" s="304" t="str">
        <f ca="1">IF(AND('Mapa final'!$H$28="Baja",'Mapa final'!$L$28="Moderado"),CONCATENATE("R",'Mapa final'!$A$28),"")</f>
        <v/>
      </c>
      <c r="W32" s="305"/>
      <c r="X32" s="305" t="str">
        <f ca="1">IF(AND('Mapa final'!$H$34="Baja",'Mapa final'!$L$34="Moderado"),CONCATENATE("R",'Mapa final'!$A$34),"")</f>
        <v/>
      </c>
      <c r="Y32" s="305"/>
      <c r="Z32" s="305" t="str">
        <f ca="1">IF(AND('Mapa final'!$H$40="Baja",'Mapa final'!$L$40="Moderado"),CONCATENATE("R",'Mapa final'!$A$40),"")</f>
        <v/>
      </c>
      <c r="AA32" s="306"/>
      <c r="AB32" s="288" t="str">
        <f ca="1">IF(AND('Mapa final'!$H$28="Baja",'Mapa final'!$L$28="Mayor"),CONCATENATE("R",'Mapa final'!$A$28),"")</f>
        <v/>
      </c>
      <c r="AC32" s="284"/>
      <c r="AD32" s="284" t="str">
        <f ca="1">IF(AND('Mapa final'!$H$34="Baja",'Mapa final'!$L$34="Mayor"),CONCATENATE("R",'Mapa final'!$A$34),"")</f>
        <v/>
      </c>
      <c r="AE32" s="284"/>
      <c r="AF32" s="284" t="str">
        <f ca="1">IF(AND('Mapa final'!$H$40="Baja",'Mapa final'!$L$40="Mayor"),CONCATENATE("R",'Mapa final'!$A$40),"")</f>
        <v/>
      </c>
      <c r="AG32" s="285"/>
      <c r="AH32" s="295" t="str">
        <f ca="1">IF(AND('Mapa final'!$H$28="Baja",'Mapa final'!$L$28="Catastrófico"),CONCATENATE("R",'Mapa final'!$A$28),"")</f>
        <v/>
      </c>
      <c r="AI32" s="296"/>
      <c r="AJ32" s="296" t="str">
        <f ca="1">IF(AND('Mapa final'!$H$34="Baja",'Mapa final'!$L$34="Catastrófico"),CONCATENATE("R",'Mapa final'!$A$34),"")</f>
        <v/>
      </c>
      <c r="AK32" s="296"/>
      <c r="AL32" s="296" t="str">
        <f ca="1">IF(AND('Mapa final'!$H$40="Baja",'Mapa final'!$L$40="Catastrófico"),CONCATENATE("R",'Mapa final'!$A$40),"")</f>
        <v/>
      </c>
      <c r="AM32" s="297"/>
      <c r="AN32" s="83"/>
      <c r="AO32" s="269"/>
      <c r="AP32" s="270"/>
      <c r="AQ32" s="270"/>
      <c r="AR32" s="270"/>
      <c r="AS32" s="270"/>
      <c r="AT32" s="271"/>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237"/>
      <c r="C33" s="237"/>
      <c r="D33" s="238"/>
      <c r="E33" s="278"/>
      <c r="F33" s="279"/>
      <c r="G33" s="279"/>
      <c r="H33" s="279"/>
      <c r="I33" s="279"/>
      <c r="J33" s="315"/>
      <c r="K33" s="313"/>
      <c r="L33" s="313"/>
      <c r="M33" s="313"/>
      <c r="N33" s="313"/>
      <c r="O33" s="314"/>
      <c r="P33" s="305"/>
      <c r="Q33" s="305"/>
      <c r="R33" s="305"/>
      <c r="S33" s="305"/>
      <c r="T33" s="305"/>
      <c r="U33" s="306"/>
      <c r="V33" s="304"/>
      <c r="W33" s="305"/>
      <c r="X33" s="305"/>
      <c r="Y33" s="305"/>
      <c r="Z33" s="305"/>
      <c r="AA33" s="306"/>
      <c r="AB33" s="288"/>
      <c r="AC33" s="284"/>
      <c r="AD33" s="284"/>
      <c r="AE33" s="284"/>
      <c r="AF33" s="284"/>
      <c r="AG33" s="285"/>
      <c r="AH33" s="295"/>
      <c r="AI33" s="296"/>
      <c r="AJ33" s="296"/>
      <c r="AK33" s="296"/>
      <c r="AL33" s="296"/>
      <c r="AM33" s="297"/>
      <c r="AN33" s="83"/>
      <c r="AO33" s="269"/>
      <c r="AP33" s="270"/>
      <c r="AQ33" s="270"/>
      <c r="AR33" s="270"/>
      <c r="AS33" s="270"/>
      <c r="AT33" s="271"/>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237"/>
      <c r="C34" s="237"/>
      <c r="D34" s="238"/>
      <c r="E34" s="278"/>
      <c r="F34" s="279"/>
      <c r="G34" s="279"/>
      <c r="H34" s="279"/>
      <c r="I34" s="279"/>
      <c r="J34" s="315" t="str">
        <f ca="1">IF(AND('Mapa final'!$H$46="Baja",'Mapa final'!$L$46="Leve"),CONCATENATE("R",'Mapa final'!$A$46),"")</f>
        <v/>
      </c>
      <c r="K34" s="313"/>
      <c r="L34" s="313" t="str">
        <f ca="1">IF(AND('Mapa final'!$H$52="Baja",'Mapa final'!$L$52="Leve"),CONCATENATE("R",'Mapa final'!$A$52),"")</f>
        <v/>
      </c>
      <c r="M34" s="313"/>
      <c r="N34" s="313" t="str">
        <f ca="1">IF(AND('Mapa final'!$H$58="Baja",'Mapa final'!$L$58="Leve"),CONCATENATE("R",'Mapa final'!$A$58),"")</f>
        <v/>
      </c>
      <c r="O34" s="314"/>
      <c r="P34" s="305" t="str">
        <f ca="1">IF(AND('Mapa final'!$H$46="Baja",'Mapa final'!$L$46="Menor"),CONCATENATE("R",'Mapa final'!$A$46),"")</f>
        <v/>
      </c>
      <c r="Q34" s="305"/>
      <c r="R34" s="305" t="str">
        <f ca="1">IF(AND('Mapa final'!$H$52="Baja",'Mapa final'!$L$52="Menor"),CONCATENATE("R",'Mapa final'!$A$52),"")</f>
        <v/>
      </c>
      <c r="S34" s="305"/>
      <c r="T34" s="305" t="str">
        <f ca="1">IF(AND('Mapa final'!$H$58="Baja",'Mapa final'!$L$58="Menor"),CONCATENATE("R",'Mapa final'!$A$58),"")</f>
        <v/>
      </c>
      <c r="U34" s="306"/>
      <c r="V34" s="304" t="str">
        <f ca="1">IF(AND('Mapa final'!$H$46="Baja",'Mapa final'!$L$46="Moderado"),CONCATENATE("R",'Mapa final'!$A$46),"")</f>
        <v/>
      </c>
      <c r="W34" s="305"/>
      <c r="X34" s="305" t="str">
        <f ca="1">IF(AND('Mapa final'!$H$52="Baja",'Mapa final'!$L$52="Moderado"),CONCATENATE("R",'Mapa final'!$A$52),"")</f>
        <v/>
      </c>
      <c r="Y34" s="305"/>
      <c r="Z34" s="305" t="str">
        <f ca="1">IF(AND('Mapa final'!$H$58="Baja",'Mapa final'!$L$58="Moderado"),CONCATENATE("R",'Mapa final'!$A$58),"")</f>
        <v/>
      </c>
      <c r="AA34" s="306"/>
      <c r="AB34" s="288" t="str">
        <f ca="1">IF(AND('Mapa final'!$H$46="Baja",'Mapa final'!$L$46="Mayor"),CONCATENATE("R",'Mapa final'!$A$46),"")</f>
        <v/>
      </c>
      <c r="AC34" s="284"/>
      <c r="AD34" s="284" t="str">
        <f ca="1">IF(AND('Mapa final'!$H$52="Baja",'Mapa final'!$L$52="Mayor"),CONCATENATE("R",'Mapa final'!$A$52),"")</f>
        <v/>
      </c>
      <c r="AE34" s="284"/>
      <c r="AF34" s="284" t="str">
        <f ca="1">IF(AND('Mapa final'!$H$58="Baja",'Mapa final'!$L$58="Mayor"),CONCATENATE("R",'Mapa final'!$A$58),"")</f>
        <v/>
      </c>
      <c r="AG34" s="285"/>
      <c r="AH34" s="295" t="str">
        <f ca="1">IF(AND('Mapa final'!$H$46="Baja",'Mapa final'!$L$46="Catastrófico"),CONCATENATE("R",'Mapa final'!$A$46),"")</f>
        <v/>
      </c>
      <c r="AI34" s="296"/>
      <c r="AJ34" s="296" t="str">
        <f ca="1">IF(AND('Mapa final'!$H$52="Baja",'Mapa final'!$L$52="Catastrófico"),CONCATENATE("R",'Mapa final'!$A$52),"")</f>
        <v/>
      </c>
      <c r="AK34" s="296"/>
      <c r="AL34" s="296" t="str">
        <f ca="1">IF(AND('Mapa final'!$H$58="Baja",'Mapa final'!$L$58="Catastrófico"),CONCATENATE("R",'Mapa final'!$A$58),"")</f>
        <v/>
      </c>
      <c r="AM34" s="297"/>
      <c r="AN34" s="83"/>
      <c r="AO34" s="269"/>
      <c r="AP34" s="270"/>
      <c r="AQ34" s="270"/>
      <c r="AR34" s="270"/>
      <c r="AS34" s="270"/>
      <c r="AT34" s="271"/>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237"/>
      <c r="C35" s="237"/>
      <c r="D35" s="238"/>
      <c r="E35" s="278"/>
      <c r="F35" s="279"/>
      <c r="G35" s="279"/>
      <c r="H35" s="279"/>
      <c r="I35" s="279"/>
      <c r="J35" s="315"/>
      <c r="K35" s="313"/>
      <c r="L35" s="313"/>
      <c r="M35" s="313"/>
      <c r="N35" s="313"/>
      <c r="O35" s="314"/>
      <c r="P35" s="305"/>
      <c r="Q35" s="305"/>
      <c r="R35" s="305"/>
      <c r="S35" s="305"/>
      <c r="T35" s="305"/>
      <c r="U35" s="306"/>
      <c r="V35" s="304"/>
      <c r="W35" s="305"/>
      <c r="X35" s="305"/>
      <c r="Y35" s="305"/>
      <c r="Z35" s="305"/>
      <c r="AA35" s="306"/>
      <c r="AB35" s="288"/>
      <c r="AC35" s="284"/>
      <c r="AD35" s="284"/>
      <c r="AE35" s="284"/>
      <c r="AF35" s="284"/>
      <c r="AG35" s="285"/>
      <c r="AH35" s="295"/>
      <c r="AI35" s="296"/>
      <c r="AJ35" s="296"/>
      <c r="AK35" s="296"/>
      <c r="AL35" s="296"/>
      <c r="AM35" s="297"/>
      <c r="AN35" s="83"/>
      <c r="AO35" s="269"/>
      <c r="AP35" s="270"/>
      <c r="AQ35" s="270"/>
      <c r="AR35" s="270"/>
      <c r="AS35" s="270"/>
      <c r="AT35" s="271"/>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237"/>
      <c r="C36" s="237"/>
      <c r="D36" s="238"/>
      <c r="E36" s="278"/>
      <c r="F36" s="279"/>
      <c r="G36" s="279"/>
      <c r="H36" s="279"/>
      <c r="I36" s="279"/>
      <c r="J36" s="315" t="str">
        <f ca="1">IF(AND('Mapa final'!$H$64="Baja",'Mapa final'!$L$64="Leve"),CONCATENATE("R",'Mapa final'!$A$64),"")</f>
        <v/>
      </c>
      <c r="K36" s="313"/>
      <c r="L36" s="313" t="str">
        <f>IF(AND('Mapa final'!$H$70="Baja",'Mapa final'!$L$70="Leve"),CONCATENATE("R",'Mapa final'!$A$70),"")</f>
        <v/>
      </c>
      <c r="M36" s="313"/>
      <c r="N36" s="313" t="str">
        <f>IF(AND('Mapa final'!$H$76="Baja",'Mapa final'!$L$76="Leve"),CONCATENATE("R",'Mapa final'!$A$76),"")</f>
        <v/>
      </c>
      <c r="O36" s="314"/>
      <c r="P36" s="305" t="str">
        <f ca="1">IF(AND('Mapa final'!$H$64="Baja",'Mapa final'!$L$64="Menor"),CONCATENATE("R",'Mapa final'!$A$64),"")</f>
        <v/>
      </c>
      <c r="Q36" s="305"/>
      <c r="R36" s="305" t="str">
        <f>IF(AND('Mapa final'!$H$70="Baja",'Mapa final'!$L$70="Menor"),CONCATENATE("R",'Mapa final'!$A$70),"")</f>
        <v/>
      </c>
      <c r="S36" s="305"/>
      <c r="T36" s="305" t="str">
        <f>IF(AND('Mapa final'!$H$76="Baja",'Mapa final'!$L$76="Menor"),CONCATENATE("R",'Mapa final'!$A$76),"")</f>
        <v/>
      </c>
      <c r="U36" s="306"/>
      <c r="V36" s="304" t="str">
        <f ca="1">IF(AND('Mapa final'!$H$64="Baja",'Mapa final'!$L$64="Moderado"),CONCATENATE("R",'Mapa final'!$A$64),"")</f>
        <v/>
      </c>
      <c r="W36" s="305"/>
      <c r="X36" s="305" t="str">
        <f>IF(AND('Mapa final'!$H$70="Baja",'Mapa final'!$L$70="Moderado"),CONCATENATE("R",'Mapa final'!$A$70),"")</f>
        <v/>
      </c>
      <c r="Y36" s="305"/>
      <c r="Z36" s="305" t="str">
        <f>IF(AND('Mapa final'!$H$76="Baja",'Mapa final'!$L$76="Moderado"),CONCATENATE("R",'Mapa final'!$A$76),"")</f>
        <v/>
      </c>
      <c r="AA36" s="306"/>
      <c r="AB36" s="288" t="str">
        <f ca="1">IF(AND('Mapa final'!$H$64="Baja",'Mapa final'!$L$64="Mayor"),CONCATENATE("R",'Mapa final'!$A$64),"")</f>
        <v/>
      </c>
      <c r="AC36" s="284"/>
      <c r="AD36" s="284" t="str">
        <f>IF(AND('Mapa final'!$H$70="Baja",'Mapa final'!$L$70="Mayor"),CONCATENATE("R",'Mapa final'!$A$70),"")</f>
        <v/>
      </c>
      <c r="AE36" s="284"/>
      <c r="AF36" s="284" t="str">
        <f>IF(AND('Mapa final'!$H$76="Baja",'Mapa final'!$L$76="Mayor"),CONCATENATE("R",'Mapa final'!$A$76),"")</f>
        <v/>
      </c>
      <c r="AG36" s="285"/>
      <c r="AH36" s="295" t="str">
        <f ca="1">IF(AND('Mapa final'!$H$64="Baja",'Mapa final'!$L$64="Catastrófico"),CONCATENATE("R",'Mapa final'!$A$64),"")</f>
        <v/>
      </c>
      <c r="AI36" s="296"/>
      <c r="AJ36" s="296" t="str">
        <f>IF(AND('Mapa final'!$H$70="Baja",'Mapa final'!$L$70="Catastrófico"),CONCATENATE("R",'Mapa final'!$A$70),"")</f>
        <v/>
      </c>
      <c r="AK36" s="296"/>
      <c r="AL36" s="296" t="str">
        <f>IF(AND('Mapa final'!$H$76="Baja",'Mapa final'!$L$76="Catastrófico"),CONCATENATE("R",'Mapa final'!$A$76),"")</f>
        <v/>
      </c>
      <c r="AM36" s="297"/>
      <c r="AN36" s="83"/>
      <c r="AO36" s="269"/>
      <c r="AP36" s="270"/>
      <c r="AQ36" s="270"/>
      <c r="AR36" s="270"/>
      <c r="AS36" s="270"/>
      <c r="AT36" s="271"/>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237"/>
      <c r="C37" s="237"/>
      <c r="D37" s="238"/>
      <c r="E37" s="281"/>
      <c r="F37" s="282"/>
      <c r="G37" s="282"/>
      <c r="H37" s="282"/>
      <c r="I37" s="282"/>
      <c r="J37" s="316"/>
      <c r="K37" s="317"/>
      <c r="L37" s="317"/>
      <c r="M37" s="317"/>
      <c r="N37" s="317"/>
      <c r="O37" s="318"/>
      <c r="P37" s="308"/>
      <c r="Q37" s="308"/>
      <c r="R37" s="308"/>
      <c r="S37" s="308"/>
      <c r="T37" s="308"/>
      <c r="U37" s="309"/>
      <c r="V37" s="307"/>
      <c r="W37" s="308"/>
      <c r="X37" s="308"/>
      <c r="Y37" s="308"/>
      <c r="Z37" s="308"/>
      <c r="AA37" s="309"/>
      <c r="AB37" s="292"/>
      <c r="AC37" s="293"/>
      <c r="AD37" s="293"/>
      <c r="AE37" s="293"/>
      <c r="AF37" s="293"/>
      <c r="AG37" s="294"/>
      <c r="AH37" s="298"/>
      <c r="AI37" s="299"/>
      <c r="AJ37" s="299"/>
      <c r="AK37" s="299"/>
      <c r="AL37" s="299"/>
      <c r="AM37" s="300"/>
      <c r="AN37" s="83"/>
      <c r="AO37" s="272"/>
      <c r="AP37" s="273"/>
      <c r="AQ37" s="273"/>
      <c r="AR37" s="273"/>
      <c r="AS37" s="273"/>
      <c r="AT37" s="274"/>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237"/>
      <c r="C38" s="237"/>
      <c r="D38" s="238"/>
      <c r="E38" s="275" t="s">
        <v>113</v>
      </c>
      <c r="F38" s="276"/>
      <c r="G38" s="276"/>
      <c r="H38" s="276"/>
      <c r="I38" s="277"/>
      <c r="J38" s="319" t="str">
        <f ca="1">IF(AND('Mapa final'!$H$10="Muy Baja",'Mapa final'!$L$10="Leve"),CONCATENATE("R",'Mapa final'!$A$10),"")</f>
        <v/>
      </c>
      <c r="K38" s="320"/>
      <c r="L38" s="320" t="str">
        <f ca="1">IF(AND('Mapa final'!$H$16="Muy Baja",'Mapa final'!$L$16="Leve"),CONCATENATE("R",'Mapa final'!$A$16),"")</f>
        <v/>
      </c>
      <c r="M38" s="320"/>
      <c r="N38" s="320" t="str">
        <f ca="1">IF(AND('Mapa final'!$H$22="Muy Baja",'Mapa final'!$L$22="Leve"),CONCATENATE("R",'Mapa final'!$A$22),"")</f>
        <v/>
      </c>
      <c r="O38" s="321"/>
      <c r="P38" s="319" t="str">
        <f ca="1">IF(AND('Mapa final'!$H$10="Muy Baja",'Mapa final'!$L$10="Menor"),CONCATENATE("R",'Mapa final'!$A$10),"")</f>
        <v/>
      </c>
      <c r="Q38" s="320"/>
      <c r="R38" s="320" t="str">
        <f ca="1">IF(AND('Mapa final'!$H$16="Muy Baja",'Mapa final'!$L$16="Menor"),CONCATENATE("R",'Mapa final'!$A$16),"")</f>
        <v/>
      </c>
      <c r="S38" s="320"/>
      <c r="T38" s="320" t="str">
        <f ca="1">IF(AND('Mapa final'!$H$22="Muy Baja",'Mapa final'!$L$22="Menor"),CONCATENATE("R",'Mapa final'!$A$22),"")</f>
        <v/>
      </c>
      <c r="U38" s="321"/>
      <c r="V38" s="310" t="str">
        <f ca="1">IF(AND('Mapa final'!$H$10="Muy Baja",'Mapa final'!$L$10="Moderado"),CONCATENATE("R",'Mapa final'!$A$10),"")</f>
        <v/>
      </c>
      <c r="W38" s="311"/>
      <c r="X38" s="311" t="str">
        <f ca="1">IF(AND('Mapa final'!$H$16="Muy Baja",'Mapa final'!$L$16="Moderado"),CONCATENATE("R",'Mapa final'!$A$16),"")</f>
        <v/>
      </c>
      <c r="Y38" s="311"/>
      <c r="Z38" s="311" t="str">
        <f ca="1">IF(AND('Mapa final'!$H$22="Muy Baja",'Mapa final'!$L$22="Moderado"),CONCATENATE("R",'Mapa final'!$A$22),"")</f>
        <v/>
      </c>
      <c r="AA38" s="312"/>
      <c r="AB38" s="286" t="str">
        <f ca="1">IF(AND('Mapa final'!$H$10="Muy Baja",'Mapa final'!$L$10="Mayor"),CONCATENATE("R",'Mapa final'!$A$10),"")</f>
        <v/>
      </c>
      <c r="AC38" s="287"/>
      <c r="AD38" s="287" t="str">
        <f ca="1">IF(AND('Mapa final'!$H$16="Muy Baja",'Mapa final'!$L$16="Mayor"),CONCATENATE("R",'Mapa final'!$A$16),"")</f>
        <v/>
      </c>
      <c r="AE38" s="287"/>
      <c r="AF38" s="287" t="str">
        <f ca="1">IF(AND('Mapa final'!$H$22="Muy Baja",'Mapa final'!$L$22="Mayor"),CONCATENATE("R",'Mapa final'!$A$22),"")</f>
        <v/>
      </c>
      <c r="AG38" s="289"/>
      <c r="AH38" s="301" t="str">
        <f ca="1">IF(AND('Mapa final'!$H$10="Muy Baja",'Mapa final'!$L$10="Catastrófico"),CONCATENATE("R",'Mapa final'!$A$10),"")</f>
        <v/>
      </c>
      <c r="AI38" s="302"/>
      <c r="AJ38" s="302" t="str">
        <f ca="1">IF(AND('Mapa final'!$H$16="Muy Baja",'Mapa final'!$L$16="Catastrófico"),CONCATENATE("R",'Mapa final'!$A$16),"")</f>
        <v/>
      </c>
      <c r="AK38" s="302"/>
      <c r="AL38" s="302" t="str">
        <f ca="1">IF(AND('Mapa final'!$H$22="Muy Baja",'Mapa final'!$L$22="Catastrófico"),CONCATENATE("R",'Mapa final'!$A$22),"")</f>
        <v/>
      </c>
      <c r="AM38" s="30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237"/>
      <c r="C39" s="237"/>
      <c r="D39" s="238"/>
      <c r="E39" s="278"/>
      <c r="F39" s="279"/>
      <c r="G39" s="279"/>
      <c r="H39" s="279"/>
      <c r="I39" s="280"/>
      <c r="J39" s="315"/>
      <c r="K39" s="313"/>
      <c r="L39" s="313"/>
      <c r="M39" s="313"/>
      <c r="N39" s="313"/>
      <c r="O39" s="314"/>
      <c r="P39" s="315"/>
      <c r="Q39" s="313"/>
      <c r="R39" s="313"/>
      <c r="S39" s="313"/>
      <c r="T39" s="313"/>
      <c r="U39" s="314"/>
      <c r="V39" s="304"/>
      <c r="W39" s="305"/>
      <c r="X39" s="305"/>
      <c r="Y39" s="305"/>
      <c r="Z39" s="305"/>
      <c r="AA39" s="306"/>
      <c r="AB39" s="288"/>
      <c r="AC39" s="284"/>
      <c r="AD39" s="284"/>
      <c r="AE39" s="284"/>
      <c r="AF39" s="284"/>
      <c r="AG39" s="285"/>
      <c r="AH39" s="295"/>
      <c r="AI39" s="296"/>
      <c r="AJ39" s="296"/>
      <c r="AK39" s="296"/>
      <c r="AL39" s="296"/>
      <c r="AM39" s="297"/>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237"/>
      <c r="C40" s="237"/>
      <c r="D40" s="238"/>
      <c r="E40" s="278"/>
      <c r="F40" s="279"/>
      <c r="G40" s="279"/>
      <c r="H40" s="279"/>
      <c r="I40" s="280"/>
      <c r="J40" s="315" t="str">
        <f ca="1">IF(AND('Mapa final'!$H$28="Muy Baja",'Mapa final'!$L$28="Leve"),CONCATENATE("R",'Mapa final'!$A$28),"")</f>
        <v/>
      </c>
      <c r="K40" s="313"/>
      <c r="L40" s="313" t="str">
        <f ca="1">IF(AND('Mapa final'!$H$34="Muy Baja",'Mapa final'!$L$34="Leve"),CONCATENATE("R",'Mapa final'!$A$34),"")</f>
        <v/>
      </c>
      <c r="M40" s="313"/>
      <c r="N40" s="313" t="str">
        <f ca="1">IF(AND('Mapa final'!$H$40="Muy Baja",'Mapa final'!$L$40="Leve"),CONCATENATE("R",'Mapa final'!$A$40),"")</f>
        <v/>
      </c>
      <c r="O40" s="314"/>
      <c r="P40" s="315" t="str">
        <f ca="1">IF(AND('Mapa final'!$H$28="Muy Baja",'Mapa final'!$L$28="Menor"),CONCATENATE("R",'Mapa final'!$A$28),"")</f>
        <v/>
      </c>
      <c r="Q40" s="313"/>
      <c r="R40" s="313" t="str">
        <f ca="1">IF(AND('Mapa final'!$H$34="Muy Baja",'Mapa final'!$L$34="Menor"),CONCATENATE("R",'Mapa final'!$A$34),"")</f>
        <v/>
      </c>
      <c r="S40" s="313"/>
      <c r="T40" s="313" t="str">
        <f ca="1">IF(AND('Mapa final'!$H$40="Muy Baja",'Mapa final'!$L$40="Menor"),CONCATENATE("R",'Mapa final'!$A$40),"")</f>
        <v/>
      </c>
      <c r="U40" s="314"/>
      <c r="V40" s="304" t="str">
        <f ca="1">IF(AND('Mapa final'!$H$28="Muy Baja",'Mapa final'!$L$28="Moderado"),CONCATENATE("R",'Mapa final'!$A$28),"")</f>
        <v/>
      </c>
      <c r="W40" s="305"/>
      <c r="X40" s="305" t="str">
        <f ca="1">IF(AND('Mapa final'!$H$34="Muy Baja",'Mapa final'!$L$34="Moderado"),CONCATENATE("R",'Mapa final'!$A$34),"")</f>
        <v/>
      </c>
      <c r="Y40" s="305"/>
      <c r="Z40" s="305" t="str">
        <f ca="1">IF(AND('Mapa final'!$H$40="Muy Baja",'Mapa final'!$L$40="Moderado"),CONCATENATE("R",'Mapa final'!$A$40),"")</f>
        <v/>
      </c>
      <c r="AA40" s="306"/>
      <c r="AB40" s="288" t="str">
        <f ca="1">IF(AND('Mapa final'!$H$28="Muy Baja",'Mapa final'!$L$28="Mayor"),CONCATENATE("R",'Mapa final'!$A$28),"")</f>
        <v/>
      </c>
      <c r="AC40" s="284"/>
      <c r="AD40" s="284" t="str">
        <f ca="1">IF(AND('Mapa final'!$H$34="Muy Baja",'Mapa final'!$L$34="Mayor"),CONCATENATE("R",'Mapa final'!$A$34),"")</f>
        <v/>
      </c>
      <c r="AE40" s="284"/>
      <c r="AF40" s="284" t="str">
        <f ca="1">IF(AND('Mapa final'!$H$40="Muy Baja",'Mapa final'!$L$40="Mayor"),CONCATENATE("R",'Mapa final'!$A$40),"")</f>
        <v/>
      </c>
      <c r="AG40" s="285"/>
      <c r="AH40" s="295" t="str">
        <f ca="1">IF(AND('Mapa final'!$H$28="Muy Baja",'Mapa final'!$L$28="Catastrófico"),CONCATENATE("R",'Mapa final'!$A$28),"")</f>
        <v/>
      </c>
      <c r="AI40" s="296"/>
      <c r="AJ40" s="296" t="str">
        <f ca="1">IF(AND('Mapa final'!$H$34="Muy Baja",'Mapa final'!$L$34="Catastrófico"),CONCATENATE("R",'Mapa final'!$A$34),"")</f>
        <v/>
      </c>
      <c r="AK40" s="296"/>
      <c r="AL40" s="296" t="str">
        <f ca="1">IF(AND('Mapa final'!$H$40="Muy Baja",'Mapa final'!$L$40="Catastrófico"),CONCATENATE("R",'Mapa final'!$A$40),"")</f>
        <v/>
      </c>
      <c r="AM40" s="297"/>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237"/>
      <c r="C41" s="237"/>
      <c r="D41" s="238"/>
      <c r="E41" s="278"/>
      <c r="F41" s="279"/>
      <c r="G41" s="279"/>
      <c r="H41" s="279"/>
      <c r="I41" s="280"/>
      <c r="J41" s="315"/>
      <c r="K41" s="313"/>
      <c r="L41" s="313"/>
      <c r="M41" s="313"/>
      <c r="N41" s="313"/>
      <c r="O41" s="314"/>
      <c r="P41" s="315"/>
      <c r="Q41" s="313"/>
      <c r="R41" s="313"/>
      <c r="S41" s="313"/>
      <c r="T41" s="313"/>
      <c r="U41" s="314"/>
      <c r="V41" s="304"/>
      <c r="W41" s="305"/>
      <c r="X41" s="305"/>
      <c r="Y41" s="305"/>
      <c r="Z41" s="305"/>
      <c r="AA41" s="306"/>
      <c r="AB41" s="288"/>
      <c r="AC41" s="284"/>
      <c r="AD41" s="284"/>
      <c r="AE41" s="284"/>
      <c r="AF41" s="284"/>
      <c r="AG41" s="285"/>
      <c r="AH41" s="295"/>
      <c r="AI41" s="296"/>
      <c r="AJ41" s="296"/>
      <c r="AK41" s="296"/>
      <c r="AL41" s="296"/>
      <c r="AM41" s="297"/>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237"/>
      <c r="C42" s="237"/>
      <c r="D42" s="238"/>
      <c r="E42" s="278"/>
      <c r="F42" s="279"/>
      <c r="G42" s="279"/>
      <c r="H42" s="279"/>
      <c r="I42" s="280"/>
      <c r="J42" s="315" t="str">
        <f ca="1">IF(AND('Mapa final'!$H$46="Muy Baja",'Mapa final'!$L$46="Leve"),CONCATENATE("R",'Mapa final'!$A$46),"")</f>
        <v/>
      </c>
      <c r="K42" s="313"/>
      <c r="L42" s="313" t="str">
        <f ca="1">IF(AND('Mapa final'!$H$52="Muy Baja",'Mapa final'!$L$52="Leve"),CONCATENATE("R",'Mapa final'!$A$52),"")</f>
        <v/>
      </c>
      <c r="M42" s="313"/>
      <c r="N42" s="313" t="str">
        <f ca="1">IF(AND('Mapa final'!$H$58="Muy Baja",'Mapa final'!$L$58="Leve"),CONCATENATE("R",'Mapa final'!$A$58),"")</f>
        <v/>
      </c>
      <c r="O42" s="314"/>
      <c r="P42" s="315" t="str">
        <f ca="1">IF(AND('Mapa final'!$H$46="Muy Baja",'Mapa final'!$L$46="Menor"),CONCATENATE("R",'Mapa final'!$A$46),"")</f>
        <v/>
      </c>
      <c r="Q42" s="313"/>
      <c r="R42" s="313" t="str">
        <f ca="1">IF(AND('Mapa final'!$H$52="Muy Baja",'Mapa final'!$L$52="Menor"),CONCATENATE("R",'Mapa final'!$A$52),"")</f>
        <v/>
      </c>
      <c r="S42" s="313"/>
      <c r="T42" s="313" t="str">
        <f ca="1">IF(AND('Mapa final'!$H$58="Muy Baja",'Mapa final'!$L$58="Menor"),CONCATENATE("R",'Mapa final'!$A$58),"")</f>
        <v/>
      </c>
      <c r="U42" s="314"/>
      <c r="V42" s="304" t="str">
        <f ca="1">IF(AND('Mapa final'!$H$46="Muy Baja",'Mapa final'!$L$46="Moderado"),CONCATENATE("R",'Mapa final'!$A$46),"")</f>
        <v/>
      </c>
      <c r="W42" s="305"/>
      <c r="X42" s="305" t="str">
        <f ca="1">IF(AND('Mapa final'!$H$52="Muy Baja",'Mapa final'!$L$52="Moderado"),CONCATENATE("R",'Mapa final'!$A$52),"")</f>
        <v/>
      </c>
      <c r="Y42" s="305"/>
      <c r="Z42" s="305" t="str">
        <f ca="1">IF(AND('Mapa final'!$H$58="Muy Baja",'Mapa final'!$L$58="Moderado"),CONCATENATE("R",'Mapa final'!$A$58),"")</f>
        <v/>
      </c>
      <c r="AA42" s="306"/>
      <c r="AB42" s="288" t="str">
        <f ca="1">IF(AND('Mapa final'!$H$46="Muy Baja",'Mapa final'!$L$46="Mayor"),CONCATENATE("R",'Mapa final'!$A$46),"")</f>
        <v/>
      </c>
      <c r="AC42" s="284"/>
      <c r="AD42" s="284" t="str">
        <f ca="1">IF(AND('Mapa final'!$H$52="Muy Baja",'Mapa final'!$L$52="Mayor"),CONCATENATE("R",'Mapa final'!$A$52),"")</f>
        <v/>
      </c>
      <c r="AE42" s="284"/>
      <c r="AF42" s="284" t="str">
        <f ca="1">IF(AND('Mapa final'!$H$58="Muy Baja",'Mapa final'!$L$58="Mayor"),CONCATENATE("R",'Mapa final'!$A$58),"")</f>
        <v/>
      </c>
      <c r="AG42" s="285"/>
      <c r="AH42" s="295" t="str">
        <f ca="1">IF(AND('Mapa final'!$H$46="Muy Baja",'Mapa final'!$L$46="Catastrófico"),CONCATENATE("R",'Mapa final'!$A$46),"")</f>
        <v/>
      </c>
      <c r="AI42" s="296"/>
      <c r="AJ42" s="296" t="str">
        <f ca="1">IF(AND('Mapa final'!$H$52="Muy Baja",'Mapa final'!$L$52="Catastrófico"),CONCATENATE("R",'Mapa final'!$A$52),"")</f>
        <v/>
      </c>
      <c r="AK42" s="296"/>
      <c r="AL42" s="296" t="str">
        <f ca="1">IF(AND('Mapa final'!$H$58="Muy Baja",'Mapa final'!$L$58="Catastrófico"),CONCATENATE("R",'Mapa final'!$A$58),"")</f>
        <v/>
      </c>
      <c r="AM42" s="297"/>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237"/>
      <c r="C43" s="237"/>
      <c r="D43" s="238"/>
      <c r="E43" s="278"/>
      <c r="F43" s="279"/>
      <c r="G43" s="279"/>
      <c r="H43" s="279"/>
      <c r="I43" s="280"/>
      <c r="J43" s="315"/>
      <c r="K43" s="313"/>
      <c r="L43" s="313"/>
      <c r="M43" s="313"/>
      <c r="N43" s="313"/>
      <c r="O43" s="314"/>
      <c r="P43" s="315"/>
      <c r="Q43" s="313"/>
      <c r="R43" s="313"/>
      <c r="S43" s="313"/>
      <c r="T43" s="313"/>
      <c r="U43" s="314"/>
      <c r="V43" s="304"/>
      <c r="W43" s="305"/>
      <c r="X43" s="305"/>
      <c r="Y43" s="305"/>
      <c r="Z43" s="305"/>
      <c r="AA43" s="306"/>
      <c r="AB43" s="288"/>
      <c r="AC43" s="284"/>
      <c r="AD43" s="284"/>
      <c r="AE43" s="284"/>
      <c r="AF43" s="284"/>
      <c r="AG43" s="285"/>
      <c r="AH43" s="295"/>
      <c r="AI43" s="296"/>
      <c r="AJ43" s="296"/>
      <c r="AK43" s="296"/>
      <c r="AL43" s="296"/>
      <c r="AM43" s="297"/>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237"/>
      <c r="C44" s="237"/>
      <c r="D44" s="238"/>
      <c r="E44" s="278"/>
      <c r="F44" s="279"/>
      <c r="G44" s="279"/>
      <c r="H44" s="279"/>
      <c r="I44" s="280"/>
      <c r="J44" s="315" t="str">
        <f ca="1">IF(AND('Mapa final'!$H$64="Muy Baja",'Mapa final'!$L$64="Leve"),CONCATENATE("R",'Mapa final'!$A$64),"")</f>
        <v/>
      </c>
      <c r="K44" s="313"/>
      <c r="L44" s="313" t="str">
        <f>IF(AND('Mapa final'!$H$70="Muy Baja",'Mapa final'!$L$70="Leve"),CONCATENATE("R",'Mapa final'!$A$70),"")</f>
        <v/>
      </c>
      <c r="M44" s="313"/>
      <c r="N44" s="313" t="str">
        <f>IF(AND('Mapa final'!$H$76="Muy Baja",'Mapa final'!$L$76="Leve"),CONCATENATE("R",'Mapa final'!$A$76),"")</f>
        <v/>
      </c>
      <c r="O44" s="314"/>
      <c r="P44" s="315" t="str">
        <f ca="1">IF(AND('Mapa final'!$H$64="Muy Baja",'Mapa final'!$L$64="Menor"),CONCATENATE("R",'Mapa final'!$A$64),"")</f>
        <v/>
      </c>
      <c r="Q44" s="313"/>
      <c r="R44" s="313" t="str">
        <f>IF(AND('Mapa final'!$H$70="Muy Baja",'Mapa final'!$L$70="Menor"),CONCATENATE("R",'Mapa final'!$A$70),"")</f>
        <v/>
      </c>
      <c r="S44" s="313"/>
      <c r="T44" s="313" t="str">
        <f>IF(AND('Mapa final'!$H$76="Muy Baja",'Mapa final'!$L$76="Menor"),CONCATENATE("R",'Mapa final'!$A$76),"")</f>
        <v/>
      </c>
      <c r="U44" s="314"/>
      <c r="V44" s="304" t="str">
        <f ca="1">IF(AND('Mapa final'!$H$64="Muy Baja",'Mapa final'!$L$64="Moderado"),CONCATENATE("R",'Mapa final'!$A$64),"")</f>
        <v/>
      </c>
      <c r="W44" s="305"/>
      <c r="X44" s="305" t="str">
        <f>IF(AND('Mapa final'!$H$70="Muy Baja",'Mapa final'!$L$70="Moderado"),CONCATENATE("R",'Mapa final'!$A$70),"")</f>
        <v/>
      </c>
      <c r="Y44" s="305"/>
      <c r="Z44" s="305" t="str">
        <f>IF(AND('Mapa final'!$H$76="Muy Baja",'Mapa final'!$L$76="Moderado"),CONCATENATE("R",'Mapa final'!$A$76),"")</f>
        <v/>
      </c>
      <c r="AA44" s="306"/>
      <c r="AB44" s="288" t="str">
        <f ca="1">IF(AND('Mapa final'!$H$64="Muy Baja",'Mapa final'!$L$64="Mayor"),CONCATENATE("R",'Mapa final'!$A$64),"")</f>
        <v/>
      </c>
      <c r="AC44" s="284"/>
      <c r="AD44" s="284" t="str">
        <f>IF(AND('Mapa final'!$H$70="Muy Baja",'Mapa final'!$L$70="Mayor"),CONCATENATE("R",'Mapa final'!$A$70),"")</f>
        <v/>
      </c>
      <c r="AE44" s="284"/>
      <c r="AF44" s="284" t="str">
        <f>IF(AND('Mapa final'!$H$76="Muy Baja",'Mapa final'!$L$76="Mayor"),CONCATENATE("R",'Mapa final'!$A$76),"")</f>
        <v/>
      </c>
      <c r="AG44" s="285"/>
      <c r="AH44" s="295" t="str">
        <f ca="1">IF(AND('Mapa final'!$H$64="Muy Baja",'Mapa final'!$L$64="Catastrófico"),CONCATENATE("R",'Mapa final'!$A$64),"")</f>
        <v/>
      </c>
      <c r="AI44" s="296"/>
      <c r="AJ44" s="296" t="str">
        <f>IF(AND('Mapa final'!$H$70="Muy Baja",'Mapa final'!$L$70="Catastrófico"),CONCATENATE("R",'Mapa final'!$A$70),"")</f>
        <v/>
      </c>
      <c r="AK44" s="296"/>
      <c r="AL44" s="296" t="str">
        <f>IF(AND('Mapa final'!$H$76="Muy Baja",'Mapa final'!$L$76="Catastrófico"),CONCATENATE("R",'Mapa final'!$A$76),"")</f>
        <v/>
      </c>
      <c r="AM44" s="297"/>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237"/>
      <c r="C45" s="237"/>
      <c r="D45" s="238"/>
      <c r="E45" s="281"/>
      <c r="F45" s="282"/>
      <c r="G45" s="282"/>
      <c r="H45" s="282"/>
      <c r="I45" s="283"/>
      <c r="J45" s="316"/>
      <c r="K45" s="317"/>
      <c r="L45" s="317"/>
      <c r="M45" s="317"/>
      <c r="N45" s="317"/>
      <c r="O45" s="318"/>
      <c r="P45" s="316"/>
      <c r="Q45" s="317"/>
      <c r="R45" s="317"/>
      <c r="S45" s="317"/>
      <c r="T45" s="317"/>
      <c r="U45" s="318"/>
      <c r="V45" s="307"/>
      <c r="W45" s="308"/>
      <c r="X45" s="308"/>
      <c r="Y45" s="308"/>
      <c r="Z45" s="308"/>
      <c r="AA45" s="309"/>
      <c r="AB45" s="292"/>
      <c r="AC45" s="293"/>
      <c r="AD45" s="293"/>
      <c r="AE45" s="293"/>
      <c r="AF45" s="293"/>
      <c r="AG45" s="294"/>
      <c r="AH45" s="298"/>
      <c r="AI45" s="299"/>
      <c r="AJ45" s="299"/>
      <c r="AK45" s="299"/>
      <c r="AL45" s="299"/>
      <c r="AM45" s="300"/>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275" t="s">
        <v>112</v>
      </c>
      <c r="K46" s="276"/>
      <c r="L46" s="276"/>
      <c r="M46" s="276"/>
      <c r="N46" s="276"/>
      <c r="O46" s="277"/>
      <c r="P46" s="275" t="s">
        <v>111</v>
      </c>
      <c r="Q46" s="276"/>
      <c r="R46" s="276"/>
      <c r="S46" s="276"/>
      <c r="T46" s="276"/>
      <c r="U46" s="277"/>
      <c r="V46" s="275" t="s">
        <v>110</v>
      </c>
      <c r="W46" s="276"/>
      <c r="X46" s="276"/>
      <c r="Y46" s="276"/>
      <c r="Z46" s="276"/>
      <c r="AA46" s="277"/>
      <c r="AB46" s="275" t="s">
        <v>109</v>
      </c>
      <c r="AC46" s="291"/>
      <c r="AD46" s="276"/>
      <c r="AE46" s="276"/>
      <c r="AF46" s="276"/>
      <c r="AG46" s="277"/>
      <c r="AH46" s="275" t="s">
        <v>108</v>
      </c>
      <c r="AI46" s="276"/>
      <c r="AJ46" s="276"/>
      <c r="AK46" s="276"/>
      <c r="AL46" s="276"/>
      <c r="AM46" s="277"/>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278"/>
      <c r="K47" s="279"/>
      <c r="L47" s="279"/>
      <c r="M47" s="279"/>
      <c r="N47" s="279"/>
      <c r="O47" s="280"/>
      <c r="P47" s="278"/>
      <c r="Q47" s="279"/>
      <c r="R47" s="279"/>
      <c r="S47" s="279"/>
      <c r="T47" s="279"/>
      <c r="U47" s="280"/>
      <c r="V47" s="278"/>
      <c r="W47" s="279"/>
      <c r="X47" s="279"/>
      <c r="Y47" s="279"/>
      <c r="Z47" s="279"/>
      <c r="AA47" s="280"/>
      <c r="AB47" s="278"/>
      <c r="AC47" s="279"/>
      <c r="AD47" s="279"/>
      <c r="AE47" s="279"/>
      <c r="AF47" s="279"/>
      <c r="AG47" s="280"/>
      <c r="AH47" s="278"/>
      <c r="AI47" s="279"/>
      <c r="AJ47" s="279"/>
      <c r="AK47" s="279"/>
      <c r="AL47" s="279"/>
      <c r="AM47" s="280"/>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278"/>
      <c r="K48" s="279"/>
      <c r="L48" s="279"/>
      <c r="M48" s="279"/>
      <c r="N48" s="279"/>
      <c r="O48" s="280"/>
      <c r="P48" s="278"/>
      <c r="Q48" s="279"/>
      <c r="R48" s="279"/>
      <c r="S48" s="279"/>
      <c r="T48" s="279"/>
      <c r="U48" s="280"/>
      <c r="V48" s="278"/>
      <c r="W48" s="279"/>
      <c r="X48" s="279"/>
      <c r="Y48" s="279"/>
      <c r="Z48" s="279"/>
      <c r="AA48" s="280"/>
      <c r="AB48" s="278"/>
      <c r="AC48" s="279"/>
      <c r="AD48" s="279"/>
      <c r="AE48" s="279"/>
      <c r="AF48" s="279"/>
      <c r="AG48" s="280"/>
      <c r="AH48" s="278"/>
      <c r="AI48" s="279"/>
      <c r="AJ48" s="279"/>
      <c r="AK48" s="279"/>
      <c r="AL48" s="279"/>
      <c r="AM48" s="280"/>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278"/>
      <c r="K49" s="279"/>
      <c r="L49" s="279"/>
      <c r="M49" s="279"/>
      <c r="N49" s="279"/>
      <c r="O49" s="280"/>
      <c r="P49" s="278"/>
      <c r="Q49" s="279"/>
      <c r="R49" s="279"/>
      <c r="S49" s="279"/>
      <c r="T49" s="279"/>
      <c r="U49" s="280"/>
      <c r="V49" s="278"/>
      <c r="W49" s="279"/>
      <c r="X49" s="279"/>
      <c r="Y49" s="279"/>
      <c r="Z49" s="279"/>
      <c r="AA49" s="280"/>
      <c r="AB49" s="278"/>
      <c r="AC49" s="279"/>
      <c r="AD49" s="279"/>
      <c r="AE49" s="279"/>
      <c r="AF49" s="279"/>
      <c r="AG49" s="280"/>
      <c r="AH49" s="278"/>
      <c r="AI49" s="279"/>
      <c r="AJ49" s="279"/>
      <c r="AK49" s="279"/>
      <c r="AL49" s="279"/>
      <c r="AM49" s="280"/>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278"/>
      <c r="K50" s="279"/>
      <c r="L50" s="279"/>
      <c r="M50" s="279"/>
      <c r="N50" s="279"/>
      <c r="O50" s="280"/>
      <c r="P50" s="278"/>
      <c r="Q50" s="279"/>
      <c r="R50" s="279"/>
      <c r="S50" s="279"/>
      <c r="T50" s="279"/>
      <c r="U50" s="280"/>
      <c r="V50" s="278"/>
      <c r="W50" s="279"/>
      <c r="X50" s="279"/>
      <c r="Y50" s="279"/>
      <c r="Z50" s="279"/>
      <c r="AA50" s="280"/>
      <c r="AB50" s="278"/>
      <c r="AC50" s="279"/>
      <c r="AD50" s="279"/>
      <c r="AE50" s="279"/>
      <c r="AF50" s="279"/>
      <c r="AG50" s="280"/>
      <c r="AH50" s="278"/>
      <c r="AI50" s="279"/>
      <c r="AJ50" s="279"/>
      <c r="AK50" s="279"/>
      <c r="AL50" s="279"/>
      <c r="AM50" s="280"/>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281"/>
      <c r="K51" s="282"/>
      <c r="L51" s="282"/>
      <c r="M51" s="282"/>
      <c r="N51" s="282"/>
      <c r="O51" s="283"/>
      <c r="P51" s="281"/>
      <c r="Q51" s="282"/>
      <c r="R51" s="282"/>
      <c r="S51" s="282"/>
      <c r="T51" s="282"/>
      <c r="U51" s="283"/>
      <c r="V51" s="281"/>
      <c r="W51" s="282"/>
      <c r="X51" s="282"/>
      <c r="Y51" s="282"/>
      <c r="Z51" s="282"/>
      <c r="AA51" s="283"/>
      <c r="AB51" s="281"/>
      <c r="AC51" s="282"/>
      <c r="AD51" s="282"/>
      <c r="AE51" s="282"/>
      <c r="AF51" s="282"/>
      <c r="AG51" s="283"/>
      <c r="AH51" s="281"/>
      <c r="AI51" s="282"/>
      <c r="AJ51" s="282"/>
      <c r="AK51" s="282"/>
      <c r="AL51" s="282"/>
      <c r="AM51" s="2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M248"/>
  <sheetViews>
    <sheetView zoomScale="50" zoomScaleNormal="50" workbookViewId="0">
      <selection activeCell="J6" sqref="J6"/>
    </sheetView>
  </sheetViews>
  <sheetFormatPr baseColWidth="10"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348" t="s">
        <v>160</v>
      </c>
      <c r="C2" s="349"/>
      <c r="D2" s="349"/>
      <c r="E2" s="349"/>
      <c r="F2" s="349"/>
      <c r="G2" s="349"/>
      <c r="H2" s="349"/>
      <c r="I2" s="349"/>
      <c r="J2" s="290" t="s">
        <v>2</v>
      </c>
      <c r="K2" s="290"/>
      <c r="L2" s="290"/>
      <c r="M2" s="290"/>
      <c r="N2" s="290"/>
      <c r="O2" s="290"/>
      <c r="P2" s="290"/>
      <c r="Q2" s="290"/>
      <c r="R2" s="290"/>
      <c r="S2" s="290"/>
      <c r="T2" s="290"/>
      <c r="U2" s="290"/>
      <c r="V2" s="290"/>
      <c r="W2" s="290"/>
      <c r="X2" s="290"/>
      <c r="Y2" s="290"/>
      <c r="Z2" s="290"/>
      <c r="AA2" s="290"/>
      <c r="AB2" s="290"/>
      <c r="AC2" s="290"/>
      <c r="AD2" s="290"/>
      <c r="AE2" s="290"/>
      <c r="AF2" s="290"/>
      <c r="AG2" s="290"/>
      <c r="AH2" s="290"/>
      <c r="AI2" s="290"/>
      <c r="AJ2" s="290"/>
      <c r="AK2" s="290"/>
      <c r="AL2" s="290"/>
      <c r="AM2" s="290"/>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349"/>
      <c r="C3" s="349"/>
      <c r="D3" s="349"/>
      <c r="E3" s="349"/>
      <c r="F3" s="349"/>
      <c r="G3" s="349"/>
      <c r="H3" s="349"/>
      <c r="I3" s="349"/>
      <c r="J3" s="290"/>
      <c r="K3" s="290"/>
      <c r="L3" s="290"/>
      <c r="M3" s="290"/>
      <c r="N3" s="290"/>
      <c r="O3" s="290"/>
      <c r="P3" s="290"/>
      <c r="Q3" s="290"/>
      <c r="R3" s="290"/>
      <c r="S3" s="290"/>
      <c r="T3" s="290"/>
      <c r="U3" s="290"/>
      <c r="V3" s="290"/>
      <c r="W3" s="290"/>
      <c r="X3" s="290"/>
      <c r="Y3" s="290"/>
      <c r="Z3" s="290"/>
      <c r="AA3" s="290"/>
      <c r="AB3" s="290"/>
      <c r="AC3" s="290"/>
      <c r="AD3" s="290"/>
      <c r="AE3" s="290"/>
      <c r="AF3" s="290"/>
      <c r="AG3" s="290"/>
      <c r="AH3" s="290"/>
      <c r="AI3" s="290"/>
      <c r="AJ3" s="290"/>
      <c r="AK3" s="290"/>
      <c r="AL3" s="290"/>
      <c r="AM3" s="290"/>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349"/>
      <c r="C4" s="349"/>
      <c r="D4" s="349"/>
      <c r="E4" s="349"/>
      <c r="F4" s="349"/>
      <c r="G4" s="349"/>
      <c r="H4" s="349"/>
      <c r="I4" s="349"/>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0"/>
      <c r="AI4" s="290"/>
      <c r="AJ4" s="290"/>
      <c r="AK4" s="290"/>
      <c r="AL4" s="290"/>
      <c r="AM4" s="290"/>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237" t="s">
        <v>4</v>
      </c>
      <c r="C6" s="237"/>
      <c r="D6" s="238"/>
      <c r="E6" s="332" t="s">
        <v>116</v>
      </c>
      <c r="F6" s="333"/>
      <c r="G6" s="333"/>
      <c r="H6" s="333"/>
      <c r="I6" s="350"/>
      <c r="J6" s="46" t="str">
        <f ca="1">IF(AND('Mapa final'!$Y$10="Muy Alta",'Mapa final'!$AA$10="Leve"),CONCATENATE("R1C",'Mapa final'!$O$10),"")</f>
        <v/>
      </c>
      <c r="K6" s="47" t="str">
        <f>IF(AND('Mapa final'!$Y$11="Muy Alta",'Mapa final'!$AA$11="Leve"),CONCATENATE("R1C",'Mapa final'!$O$11),"")</f>
        <v/>
      </c>
      <c r="L6" s="47" t="str">
        <f>IF(AND('Mapa final'!$Y$12="Muy Alta",'Mapa final'!$AA$12="Leve"),CONCATENATE("R1C",'Mapa final'!$O$12),"")</f>
        <v/>
      </c>
      <c r="M6" s="47" t="str">
        <f>IF(AND('Mapa final'!$Y$13="Muy Alta",'Mapa final'!$AA$13="Leve"),CONCATENATE("R1C",'Mapa final'!$O$13),"")</f>
        <v/>
      </c>
      <c r="N6" s="47" t="str">
        <f>IF(AND('Mapa final'!$Y$14="Muy Alta",'Mapa final'!$AA$14="Leve"),CONCATENATE("R1C",'Mapa final'!$O$14),"")</f>
        <v/>
      </c>
      <c r="O6" s="48" t="str">
        <f>IF(AND('Mapa final'!$Y$15="Muy Alta",'Mapa final'!$AA$15="Leve"),CONCATENATE("R1C",'Mapa final'!$O$15),"")</f>
        <v/>
      </c>
      <c r="P6" s="46" t="str">
        <f ca="1">IF(AND('Mapa final'!$Y$10="Muy Alta",'Mapa final'!$AA$10="Menor"),CONCATENATE("R1C",'Mapa final'!$O$10),"")</f>
        <v/>
      </c>
      <c r="Q6" s="47" t="str">
        <f>IF(AND('Mapa final'!$Y$11="Muy Alta",'Mapa final'!$AA$11="Menor"),CONCATENATE("R1C",'Mapa final'!$O$11),"")</f>
        <v/>
      </c>
      <c r="R6" s="47" t="str">
        <f>IF(AND('Mapa final'!$Y$12="Muy Alta",'Mapa final'!$AA$12="Menor"),CONCATENATE("R1C",'Mapa final'!$O$12),"")</f>
        <v/>
      </c>
      <c r="S6" s="47" t="str">
        <f>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 ca="1">IF(AND('Mapa final'!$Y$10="Muy Alta",'Mapa final'!$AA$10="Moderado"),CONCATENATE("R1C",'Mapa final'!$O$10),"")</f>
        <v/>
      </c>
      <c r="W6" s="47" t="str">
        <f>IF(AND('Mapa final'!$Y$11="Muy Alta",'Mapa final'!$AA$11="Moderado"),CONCATENATE("R1C",'Mapa final'!$O$11),"")</f>
        <v/>
      </c>
      <c r="X6" s="47" t="str">
        <f>IF(AND('Mapa final'!$Y$12="Muy Alta",'Mapa final'!$AA$12="Moderado"),CONCATENATE("R1C",'Mapa final'!$O$12),"")</f>
        <v/>
      </c>
      <c r="Y6" s="47" t="str">
        <f>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 ca="1">IF(AND('Mapa final'!$Y$10="Muy Alta",'Mapa final'!$AA$10="Mayor"),CONCATENATE("R1C",'Mapa final'!$O$10),"")</f>
        <v/>
      </c>
      <c r="AC6" s="47" t="str">
        <f>IF(AND('Mapa final'!$Y$11="Muy Alta",'Mapa final'!$AA$11="Mayor"),CONCATENATE("R1C",'Mapa final'!$O$11),"")</f>
        <v/>
      </c>
      <c r="AD6" s="47" t="str">
        <f>IF(AND('Mapa final'!$Y$12="Muy Alta",'Mapa final'!$AA$12="Mayor"),CONCATENATE("R1C",'Mapa final'!$O$12),"")</f>
        <v/>
      </c>
      <c r="AE6" s="47" t="str">
        <f>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 ca="1">IF(AND('Mapa final'!$Y$10="Muy Alta",'Mapa final'!$AA$10="Catastrófico"),CONCATENATE("R1C",'Mapa final'!$O$10),"")</f>
        <v/>
      </c>
      <c r="AI6" s="50" t="str">
        <f>IF(AND('Mapa final'!$Y$11="Muy Alta",'Mapa final'!$AA$11="Catastrófico"),CONCATENATE("R1C",'Mapa final'!$O$11),"")</f>
        <v/>
      </c>
      <c r="AJ6" s="50" t="str">
        <f>IF(AND('Mapa final'!$Y$12="Muy Alta",'Mapa final'!$AA$12="Catastrófico"),CONCATENATE("R1C",'Mapa final'!$O$12),"")</f>
        <v/>
      </c>
      <c r="AK6" s="50" t="str">
        <f>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3"/>
      <c r="AO6" s="339" t="s">
        <v>79</v>
      </c>
      <c r="AP6" s="340"/>
      <c r="AQ6" s="340"/>
      <c r="AR6" s="340"/>
      <c r="AS6" s="340"/>
      <c r="AT6" s="341"/>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237"/>
      <c r="C7" s="237"/>
      <c r="D7" s="238"/>
      <c r="E7" s="336"/>
      <c r="F7" s="335"/>
      <c r="G7" s="335"/>
      <c r="H7" s="335"/>
      <c r="I7" s="351"/>
      <c r="J7" s="52" t="str">
        <f ca="1">IF(AND('Mapa final'!$Y$16="Muy Alta",'Mapa final'!$AA$16="Leve"),CONCATENATE("R2C",'Mapa final'!$O$16),"")</f>
        <v/>
      </c>
      <c r="K7" s="53" t="str">
        <f>IF(AND('Mapa final'!$Y$17="Muy Alta",'Mapa final'!$AA$17="Leve"),CONCATENATE("R2C",'Mapa final'!$O$17),"")</f>
        <v/>
      </c>
      <c r="L7" s="53" t="str">
        <f>IF(AND('Mapa final'!$Y$18="Muy Alta",'Mapa final'!$AA$18="Leve"),CONCATENATE("R2C",'Mapa final'!$O$18),"")</f>
        <v/>
      </c>
      <c r="M7" s="53" t="str">
        <f>IF(AND('Mapa final'!$Y$19="Muy Alta",'Mapa final'!$AA$19="Leve"),CONCATENATE("R2C",'Mapa final'!$O$19),"")</f>
        <v/>
      </c>
      <c r="N7" s="53" t="str">
        <f>IF(AND('Mapa final'!$Y$20="Muy Alta",'Mapa final'!$AA$20="Leve"),CONCATENATE("R2C",'Mapa final'!$O$20),"")</f>
        <v/>
      </c>
      <c r="O7" s="54" t="str">
        <f>IF(AND('Mapa final'!$Y$21="Muy Alta",'Mapa final'!$AA$21="Leve"),CONCATENATE("R2C",'Mapa final'!$O$21),"")</f>
        <v/>
      </c>
      <c r="P7" s="52" t="str">
        <f ca="1">IF(AND('Mapa final'!$Y$16="Muy Alta",'Mapa final'!$AA$16="Menor"),CONCATENATE("R2C",'Mapa final'!$O$16),"")</f>
        <v/>
      </c>
      <c r="Q7" s="53" t="str">
        <f>IF(AND('Mapa final'!$Y$17="Muy Alta",'Mapa final'!$AA$17="Menor"),CONCATENATE("R2C",'Mapa final'!$O$17),"")</f>
        <v/>
      </c>
      <c r="R7" s="53" t="str">
        <f>IF(AND('Mapa final'!$Y$18="Muy Alta",'Mapa final'!$AA$18="Menor"),CONCATENATE("R2C",'Mapa final'!$O$18),"")</f>
        <v/>
      </c>
      <c r="S7" s="53" t="str">
        <f>IF(AND('Mapa final'!$Y$19="Muy Alta",'Mapa final'!$AA$19="Menor"),CONCATENATE("R2C",'Mapa final'!$O$19),"")</f>
        <v/>
      </c>
      <c r="T7" s="53" t="str">
        <f>IF(AND('Mapa final'!$Y$20="Muy Alta",'Mapa final'!$AA$20="Menor"),CONCATENATE("R2C",'Mapa final'!$O$20),"")</f>
        <v/>
      </c>
      <c r="U7" s="54" t="str">
        <f>IF(AND('Mapa final'!$Y$21="Muy Alta",'Mapa final'!$AA$21="Menor"),CONCATENATE("R2C",'Mapa final'!$O$21),"")</f>
        <v/>
      </c>
      <c r="V7" s="52" t="str">
        <f ca="1">IF(AND('Mapa final'!$Y$16="Muy Alta",'Mapa final'!$AA$16="Moderado"),CONCATENATE("R2C",'Mapa final'!$O$16),"")</f>
        <v/>
      </c>
      <c r="W7" s="53" t="str">
        <f>IF(AND('Mapa final'!$Y$17="Muy Alta",'Mapa final'!$AA$17="Moderado"),CONCATENATE("R2C",'Mapa final'!$O$17),"")</f>
        <v/>
      </c>
      <c r="X7" s="53" t="str">
        <f>IF(AND('Mapa final'!$Y$18="Muy Alta",'Mapa final'!$AA$18="Moderado"),CONCATENATE("R2C",'Mapa final'!$O$18),"")</f>
        <v/>
      </c>
      <c r="Y7" s="53" t="str">
        <f>IF(AND('Mapa final'!$Y$19="Muy Alta",'Mapa final'!$AA$19="Moderado"),CONCATENATE("R2C",'Mapa final'!$O$19),"")</f>
        <v/>
      </c>
      <c r="Z7" s="53" t="str">
        <f>IF(AND('Mapa final'!$Y$20="Muy Alta",'Mapa final'!$AA$20="Moderado"),CONCATENATE("R2C",'Mapa final'!$O$20),"")</f>
        <v/>
      </c>
      <c r="AA7" s="54" t="str">
        <f>IF(AND('Mapa final'!$Y$21="Muy Alta",'Mapa final'!$AA$21="Moderado"),CONCATENATE("R2C",'Mapa final'!$O$21),"")</f>
        <v/>
      </c>
      <c r="AB7" s="52" t="str">
        <f ca="1">IF(AND('Mapa final'!$Y$16="Muy Alta",'Mapa final'!$AA$16="Mayor"),CONCATENATE("R2C",'Mapa final'!$O$16),"")</f>
        <v/>
      </c>
      <c r="AC7" s="53" t="str">
        <f>IF(AND('Mapa final'!$Y$17="Muy Alta",'Mapa final'!$AA$17="Mayor"),CONCATENATE("R2C",'Mapa final'!$O$17),"")</f>
        <v/>
      </c>
      <c r="AD7" s="53" t="str">
        <f>IF(AND('Mapa final'!$Y$18="Muy Alta",'Mapa final'!$AA$18="Mayor"),CONCATENATE("R2C",'Mapa final'!$O$18),"")</f>
        <v/>
      </c>
      <c r="AE7" s="53" t="str">
        <f>IF(AND('Mapa final'!$Y$19="Muy Alta",'Mapa final'!$AA$19="Mayor"),CONCATENATE("R2C",'Mapa final'!$O$19),"")</f>
        <v/>
      </c>
      <c r="AF7" s="53" t="str">
        <f>IF(AND('Mapa final'!$Y$20="Muy Alta",'Mapa final'!$AA$20="Mayor"),CONCATENATE("R2C",'Mapa final'!$O$20),"")</f>
        <v/>
      </c>
      <c r="AG7" s="54" t="str">
        <f>IF(AND('Mapa final'!$Y$21="Muy Alta",'Mapa final'!$AA$21="Mayor"),CONCATENATE("R2C",'Mapa final'!$O$21),"")</f>
        <v/>
      </c>
      <c r="AH7" s="55" t="str">
        <f ca="1">IF(AND('Mapa final'!$Y$16="Muy Alta",'Mapa final'!$AA$16="Catastrófico"),CONCATENATE("R2C",'Mapa final'!$O$16),"")</f>
        <v/>
      </c>
      <c r="AI7" s="56" t="str">
        <f>IF(AND('Mapa final'!$Y$17="Muy Alta",'Mapa final'!$AA$17="Catastrófico"),CONCATENATE("R2C",'Mapa final'!$O$17),"")</f>
        <v/>
      </c>
      <c r="AJ7" s="56" t="str">
        <f>IF(AND('Mapa final'!$Y$18="Muy Alta",'Mapa final'!$AA$18="Catastrófico"),CONCATENATE("R2C",'Mapa final'!$O$18),"")</f>
        <v/>
      </c>
      <c r="AK7" s="56" t="str">
        <f>IF(AND('Mapa final'!$Y$19="Muy Alta",'Mapa final'!$AA$19="Catastrófico"),CONCATENATE("R2C",'Mapa final'!$O$19),"")</f>
        <v/>
      </c>
      <c r="AL7" s="56" t="str">
        <f>IF(AND('Mapa final'!$Y$20="Muy Alta",'Mapa final'!$AA$20="Catastrófico"),CONCATENATE("R2C",'Mapa final'!$O$20),"")</f>
        <v/>
      </c>
      <c r="AM7" s="57" t="str">
        <f>IF(AND('Mapa final'!$Y$21="Muy Alta",'Mapa final'!$AA$21="Catastrófico"),CONCATENATE("R2C",'Mapa final'!$O$21),"")</f>
        <v/>
      </c>
      <c r="AN7" s="83"/>
      <c r="AO7" s="342"/>
      <c r="AP7" s="343"/>
      <c r="AQ7" s="343"/>
      <c r="AR7" s="343"/>
      <c r="AS7" s="343"/>
      <c r="AT7" s="344"/>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237"/>
      <c r="C8" s="237"/>
      <c r="D8" s="238"/>
      <c r="E8" s="336"/>
      <c r="F8" s="335"/>
      <c r="G8" s="335"/>
      <c r="H8" s="335"/>
      <c r="I8" s="351"/>
      <c r="J8" s="52" t="str">
        <f>IF(AND('Mapa final'!$Y$22="Muy Alta",'Mapa final'!$AA$22="Leve"),CONCATENATE("R3C",'Mapa final'!$O$22),"")</f>
        <v/>
      </c>
      <c r="K8" s="53" t="str">
        <f>IF(AND('Mapa final'!$Y$23="Muy Alta",'Mapa final'!$AA$23="Leve"),CONCATENATE("R3C",'Mapa final'!$O$23),"")</f>
        <v/>
      </c>
      <c r="L8" s="53" t="str">
        <f>IF(AND('Mapa final'!$Y$24="Muy Alta",'Mapa final'!$AA$24="Leve"),CONCATENATE("R3C",'Mapa final'!$O$24),"")</f>
        <v/>
      </c>
      <c r="M8" s="53" t="str">
        <f>IF(AND('Mapa final'!$Y$25="Muy Alta",'Mapa final'!$AA$25="Leve"),CONCATENATE("R3C",'Mapa final'!$O$25),"")</f>
        <v/>
      </c>
      <c r="N8" s="53" t="str">
        <f>IF(AND('Mapa final'!$Y$26="Muy Alta",'Mapa final'!$AA$26="Leve"),CONCATENATE("R3C",'Mapa final'!$O$26),"")</f>
        <v/>
      </c>
      <c r="O8" s="54" t="str">
        <f>IF(AND('Mapa final'!$Y$27="Muy Alta",'Mapa final'!$AA$27="Leve"),CONCATENATE("R3C",'Mapa final'!$O$27),"")</f>
        <v/>
      </c>
      <c r="P8" s="52" t="str">
        <f>IF(AND('Mapa final'!$Y$22="Muy Alta",'Mapa final'!$AA$22="Menor"),CONCATENATE("R3C",'Mapa final'!$O$22),"")</f>
        <v/>
      </c>
      <c r="Q8" s="53" t="str">
        <f>IF(AND('Mapa final'!$Y$23="Muy Alta",'Mapa final'!$AA$23="Menor"),CONCATENATE("R3C",'Mapa final'!$O$23),"")</f>
        <v/>
      </c>
      <c r="R8" s="53" t="str">
        <f>IF(AND('Mapa final'!$Y$24="Muy Alta",'Mapa final'!$AA$24="Menor"),CONCATENATE("R3C",'Mapa final'!$O$24),"")</f>
        <v/>
      </c>
      <c r="S8" s="53" t="str">
        <f>IF(AND('Mapa final'!$Y$25="Muy Alta",'Mapa final'!$AA$25="Menor"),CONCATENATE("R3C",'Mapa final'!$O$25),"")</f>
        <v/>
      </c>
      <c r="T8" s="53" t="str">
        <f>IF(AND('Mapa final'!$Y$26="Muy Alta",'Mapa final'!$AA$26="Menor"),CONCATENATE("R3C",'Mapa final'!$O$26),"")</f>
        <v/>
      </c>
      <c r="U8" s="54" t="str">
        <f>IF(AND('Mapa final'!$Y$27="Muy Alta",'Mapa final'!$AA$27="Menor"),CONCATENATE("R3C",'Mapa final'!$O$27),"")</f>
        <v/>
      </c>
      <c r="V8" s="52" t="str">
        <f>IF(AND('Mapa final'!$Y$22="Muy Alta",'Mapa final'!$AA$22="Moderado"),CONCATENATE("R3C",'Mapa final'!$O$22),"")</f>
        <v/>
      </c>
      <c r="W8" s="53" t="str">
        <f>IF(AND('Mapa final'!$Y$23="Muy Alta",'Mapa final'!$AA$23="Moderado"),CONCATENATE("R3C",'Mapa final'!$O$23),"")</f>
        <v/>
      </c>
      <c r="X8" s="53" t="str">
        <f>IF(AND('Mapa final'!$Y$24="Muy Alta",'Mapa final'!$AA$24="Moderado"),CONCATENATE("R3C",'Mapa final'!$O$24),"")</f>
        <v/>
      </c>
      <c r="Y8" s="53" t="str">
        <f>IF(AND('Mapa final'!$Y$25="Muy Alta",'Mapa final'!$AA$25="Moderado"),CONCATENATE("R3C",'Mapa final'!$O$25),"")</f>
        <v/>
      </c>
      <c r="Z8" s="53" t="str">
        <f>IF(AND('Mapa final'!$Y$26="Muy Alta",'Mapa final'!$AA$26="Moderado"),CONCATENATE("R3C",'Mapa final'!$O$26),"")</f>
        <v/>
      </c>
      <c r="AA8" s="54" t="str">
        <f>IF(AND('Mapa final'!$Y$27="Muy Alta",'Mapa final'!$AA$27="Moderado"),CONCATENATE("R3C",'Mapa final'!$O$27),"")</f>
        <v/>
      </c>
      <c r="AB8" s="52" t="str">
        <f>IF(AND('Mapa final'!$Y$22="Muy Alta",'Mapa final'!$AA$22="Mayor"),CONCATENATE("R3C",'Mapa final'!$O$22),"")</f>
        <v/>
      </c>
      <c r="AC8" s="53" t="str">
        <f>IF(AND('Mapa final'!$Y$23="Muy Alta",'Mapa final'!$AA$23="Mayor"),CONCATENATE("R3C",'Mapa final'!$O$23),"")</f>
        <v/>
      </c>
      <c r="AD8" s="53" t="str">
        <f>IF(AND('Mapa final'!$Y$24="Muy Alta",'Mapa final'!$AA$24="Mayor"),CONCATENATE("R3C",'Mapa final'!$O$24),"")</f>
        <v/>
      </c>
      <c r="AE8" s="53" t="str">
        <f>IF(AND('Mapa final'!$Y$25="Muy Alta",'Mapa final'!$AA$25="Mayor"),CONCATENATE("R3C",'Mapa final'!$O$25),"")</f>
        <v/>
      </c>
      <c r="AF8" s="53" t="str">
        <f>IF(AND('Mapa final'!$Y$26="Muy Alta",'Mapa final'!$AA$26="Mayor"),CONCATENATE("R3C",'Mapa final'!$O$26),"")</f>
        <v/>
      </c>
      <c r="AG8" s="54" t="str">
        <f>IF(AND('Mapa final'!$Y$27="Muy Alta",'Mapa final'!$AA$27="Mayor"),CONCATENATE("R3C",'Mapa final'!$O$27),"")</f>
        <v/>
      </c>
      <c r="AH8" s="55" t="str">
        <f>IF(AND('Mapa final'!$Y$22="Muy Alta",'Mapa final'!$AA$22="Catastrófico"),CONCATENATE("R3C",'Mapa final'!$O$22),"")</f>
        <v/>
      </c>
      <c r="AI8" s="56" t="str">
        <f>IF(AND('Mapa final'!$Y$23="Muy Alta",'Mapa final'!$AA$23="Catastrófico"),CONCATENATE("R3C",'Mapa final'!$O$23),"")</f>
        <v/>
      </c>
      <c r="AJ8" s="56" t="str">
        <f>IF(AND('Mapa final'!$Y$24="Muy Alta",'Mapa final'!$AA$24="Catastrófico"),CONCATENATE("R3C",'Mapa final'!$O$24),"")</f>
        <v/>
      </c>
      <c r="AK8" s="56" t="str">
        <f>IF(AND('Mapa final'!$Y$25="Muy Alta",'Mapa final'!$AA$25="Catastrófico"),CONCATENATE("R3C",'Mapa final'!$O$25),"")</f>
        <v/>
      </c>
      <c r="AL8" s="56" t="str">
        <f>IF(AND('Mapa final'!$Y$26="Muy Alta",'Mapa final'!$AA$26="Catastrófico"),CONCATENATE("R3C",'Mapa final'!$O$26),"")</f>
        <v/>
      </c>
      <c r="AM8" s="57" t="str">
        <f>IF(AND('Mapa final'!$Y$27="Muy Alta",'Mapa final'!$AA$27="Catastrófico"),CONCATENATE("R3C",'Mapa final'!$O$27),"")</f>
        <v/>
      </c>
      <c r="AN8" s="83"/>
      <c r="AO8" s="342"/>
      <c r="AP8" s="343"/>
      <c r="AQ8" s="343"/>
      <c r="AR8" s="343"/>
      <c r="AS8" s="343"/>
      <c r="AT8" s="344"/>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237"/>
      <c r="C9" s="237"/>
      <c r="D9" s="238"/>
      <c r="E9" s="336"/>
      <c r="F9" s="335"/>
      <c r="G9" s="335"/>
      <c r="H9" s="335"/>
      <c r="I9" s="351"/>
      <c r="J9" s="52" t="str">
        <f>IF(AND('Mapa final'!$Y$28="Muy Alta",'Mapa final'!$AA$28="Leve"),CONCATENATE("R4C",'Mapa final'!$O$28),"")</f>
        <v/>
      </c>
      <c r="K9" s="53" t="str">
        <f>IF(AND('Mapa final'!$Y$29="Muy Alta",'Mapa final'!$AA$29="Leve"),CONCATENATE("R4C",'Mapa final'!$O$29),"")</f>
        <v/>
      </c>
      <c r="L9" s="53" t="str">
        <f>IF(AND('Mapa final'!$Y$30="Muy Alta",'Mapa final'!$AA$30="Leve"),CONCATENATE("R4C",'Mapa final'!$O$30),"")</f>
        <v/>
      </c>
      <c r="M9" s="53" t="str">
        <f>IF(AND('Mapa final'!$Y$31="Muy Alta",'Mapa final'!$AA$31="Leve"),CONCATENATE("R4C",'Mapa final'!$O$31),"")</f>
        <v/>
      </c>
      <c r="N9" s="53" t="str">
        <f>IF(AND('Mapa final'!$Y$32="Muy Alta",'Mapa final'!$AA$32="Leve"),CONCATENATE("R4C",'Mapa final'!$O$32),"")</f>
        <v/>
      </c>
      <c r="O9" s="54" t="str">
        <f>IF(AND('Mapa final'!$Y$33="Muy Alta",'Mapa final'!$AA$33="Leve"),CONCATENATE("R4C",'Mapa final'!$O$33),"")</f>
        <v/>
      </c>
      <c r="P9" s="52" t="str">
        <f>IF(AND('Mapa final'!$Y$28="Muy Alta",'Mapa final'!$AA$28="Menor"),CONCATENATE("R4C",'Mapa final'!$O$28),"")</f>
        <v/>
      </c>
      <c r="Q9" s="53" t="str">
        <f>IF(AND('Mapa final'!$Y$29="Muy Alta",'Mapa final'!$AA$29="Menor"),CONCATENATE("R4C",'Mapa final'!$O$29),"")</f>
        <v/>
      </c>
      <c r="R9" s="53" t="str">
        <f>IF(AND('Mapa final'!$Y$30="Muy Alta",'Mapa final'!$AA$30="Menor"),CONCATENATE("R4C",'Mapa final'!$O$30),"")</f>
        <v/>
      </c>
      <c r="S9" s="53" t="str">
        <f>IF(AND('Mapa final'!$Y$31="Muy Alta",'Mapa final'!$AA$31="Menor"),CONCATENATE("R4C",'Mapa final'!$O$31),"")</f>
        <v/>
      </c>
      <c r="T9" s="53" t="str">
        <f>IF(AND('Mapa final'!$Y$32="Muy Alta",'Mapa final'!$AA$32="Menor"),CONCATENATE("R4C",'Mapa final'!$O$32),"")</f>
        <v/>
      </c>
      <c r="U9" s="54" t="str">
        <f>IF(AND('Mapa final'!$Y$33="Muy Alta",'Mapa final'!$AA$33="Menor"),CONCATENATE("R4C",'Mapa final'!$O$33),"")</f>
        <v/>
      </c>
      <c r="V9" s="52" t="str">
        <f>IF(AND('Mapa final'!$Y$28="Muy Alta",'Mapa final'!$AA$28="Moderado"),CONCATENATE("R4C",'Mapa final'!$O$28),"")</f>
        <v/>
      </c>
      <c r="W9" s="53" t="str">
        <f>IF(AND('Mapa final'!$Y$29="Muy Alta",'Mapa final'!$AA$29="Moderado"),CONCATENATE("R4C",'Mapa final'!$O$29),"")</f>
        <v/>
      </c>
      <c r="X9" s="53" t="str">
        <f>IF(AND('Mapa final'!$Y$30="Muy Alta",'Mapa final'!$AA$30="Moderado"),CONCATENATE("R4C",'Mapa final'!$O$30),"")</f>
        <v/>
      </c>
      <c r="Y9" s="53" t="str">
        <f>IF(AND('Mapa final'!$Y$31="Muy Alta",'Mapa final'!$AA$31="Moderado"),CONCATENATE("R4C",'Mapa final'!$O$31),"")</f>
        <v/>
      </c>
      <c r="Z9" s="53" t="str">
        <f>IF(AND('Mapa final'!$Y$32="Muy Alta",'Mapa final'!$AA$32="Moderado"),CONCATENATE("R4C",'Mapa final'!$O$32),"")</f>
        <v/>
      </c>
      <c r="AA9" s="54" t="str">
        <f>IF(AND('Mapa final'!$Y$33="Muy Alta",'Mapa final'!$AA$33="Moderado"),CONCATENATE("R4C",'Mapa final'!$O$33),"")</f>
        <v/>
      </c>
      <c r="AB9" s="52" t="str">
        <f>IF(AND('Mapa final'!$Y$28="Muy Alta",'Mapa final'!$AA$28="Mayor"),CONCATENATE("R4C",'Mapa final'!$O$28),"")</f>
        <v/>
      </c>
      <c r="AC9" s="53" t="str">
        <f>IF(AND('Mapa final'!$Y$29="Muy Alta",'Mapa final'!$AA$29="Mayor"),CONCATENATE("R4C",'Mapa final'!$O$29),"")</f>
        <v/>
      </c>
      <c r="AD9" s="53" t="str">
        <f>IF(AND('Mapa final'!$Y$30="Muy Alta",'Mapa final'!$AA$30="Mayor"),CONCATENATE("R4C",'Mapa final'!$O$30),"")</f>
        <v/>
      </c>
      <c r="AE9" s="53" t="str">
        <f>IF(AND('Mapa final'!$Y$31="Muy Alta",'Mapa final'!$AA$31="Mayor"),CONCATENATE("R4C",'Mapa final'!$O$31),"")</f>
        <v/>
      </c>
      <c r="AF9" s="53" t="str">
        <f>IF(AND('Mapa final'!$Y$32="Muy Alta",'Mapa final'!$AA$32="Mayor"),CONCATENATE("R4C",'Mapa final'!$O$32),"")</f>
        <v/>
      </c>
      <c r="AG9" s="54" t="str">
        <f>IF(AND('Mapa final'!$Y$33="Muy Alta",'Mapa final'!$AA$33="Mayor"),CONCATENATE("R4C",'Mapa final'!$O$33),"")</f>
        <v/>
      </c>
      <c r="AH9" s="55" t="str">
        <f>IF(AND('Mapa final'!$Y$28="Muy Alta",'Mapa final'!$AA$28="Catastrófico"),CONCATENATE("R4C",'Mapa final'!$O$28),"")</f>
        <v/>
      </c>
      <c r="AI9" s="56" t="str">
        <f>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3"/>
      <c r="AO9" s="342"/>
      <c r="AP9" s="343"/>
      <c r="AQ9" s="343"/>
      <c r="AR9" s="343"/>
      <c r="AS9" s="343"/>
      <c r="AT9" s="344"/>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237"/>
      <c r="C10" s="237"/>
      <c r="D10" s="238"/>
      <c r="E10" s="336"/>
      <c r="F10" s="335"/>
      <c r="G10" s="335"/>
      <c r="H10" s="335"/>
      <c r="I10" s="351"/>
      <c r="J10" s="52" t="str">
        <f>IF(AND('Mapa final'!$Y$34="Muy Alta",'Mapa final'!$AA$34="Leve"),CONCATENATE("R5C",'Mapa final'!$O$34),"")</f>
        <v/>
      </c>
      <c r="K10" s="53" t="str">
        <f>IF(AND('Mapa final'!$Y$35="Muy Alta",'Mapa final'!$AA$35="Leve"),CONCATENATE("R5C",'Mapa final'!$O$35),"")</f>
        <v/>
      </c>
      <c r="L10" s="53" t="str">
        <f>IF(AND('Mapa final'!$Y$36="Muy Alta",'Mapa final'!$AA$36="Leve"),CONCATENATE("R5C",'Mapa final'!$O$36),"")</f>
        <v/>
      </c>
      <c r="M10" s="53" t="str">
        <f>IF(AND('Mapa final'!$Y$37="Muy Alta",'Mapa final'!$AA$37="Leve"),CONCATENATE("R5C",'Mapa final'!$O$37),"")</f>
        <v/>
      </c>
      <c r="N10" s="53" t="str">
        <f>IF(AND('Mapa final'!$Y$38="Muy Alta",'Mapa final'!$AA$38="Leve"),CONCATENATE("R5C",'Mapa final'!$O$38),"")</f>
        <v/>
      </c>
      <c r="O10" s="54" t="str">
        <f>IF(AND('Mapa final'!$Y$39="Muy Alta",'Mapa final'!$AA$39="Leve"),CONCATENATE("R5C",'Mapa final'!$O$39),"")</f>
        <v/>
      </c>
      <c r="P10" s="52" t="str">
        <f>IF(AND('Mapa final'!$Y$34="Muy Alta",'Mapa final'!$AA$34="Menor"),CONCATENATE("R5C",'Mapa final'!$O$34),"")</f>
        <v/>
      </c>
      <c r="Q10" s="53" t="str">
        <f>IF(AND('Mapa final'!$Y$35="Muy Alta",'Mapa final'!$AA$35="Menor"),CONCATENATE("R5C",'Mapa final'!$O$35),"")</f>
        <v/>
      </c>
      <c r="R10" s="53" t="str">
        <f>IF(AND('Mapa final'!$Y$36="Muy Alta",'Mapa final'!$AA$36="Menor"),CONCATENATE("R5C",'Mapa final'!$O$36),"")</f>
        <v/>
      </c>
      <c r="S10" s="53" t="str">
        <f>IF(AND('Mapa final'!$Y$37="Muy Alta",'Mapa final'!$AA$37="Menor"),CONCATENATE("R5C",'Mapa final'!$O$37),"")</f>
        <v/>
      </c>
      <c r="T10" s="53" t="str">
        <f>IF(AND('Mapa final'!$Y$38="Muy Alta",'Mapa final'!$AA$38="Menor"),CONCATENATE("R5C",'Mapa final'!$O$38),"")</f>
        <v/>
      </c>
      <c r="U10" s="54" t="str">
        <f>IF(AND('Mapa final'!$Y$39="Muy Alta",'Mapa final'!$AA$39="Menor"),CONCATENATE("R5C",'Mapa final'!$O$39),"")</f>
        <v/>
      </c>
      <c r="V10" s="52" t="str">
        <f>IF(AND('Mapa final'!$Y$34="Muy Alta",'Mapa final'!$AA$34="Moderado"),CONCATENATE("R5C",'Mapa final'!$O$34),"")</f>
        <v/>
      </c>
      <c r="W10" s="53" t="str">
        <f>IF(AND('Mapa final'!$Y$35="Muy Alta",'Mapa final'!$AA$35="Moderado"),CONCATENATE("R5C",'Mapa final'!$O$35),"")</f>
        <v/>
      </c>
      <c r="X10" s="53" t="str">
        <f>IF(AND('Mapa final'!$Y$36="Muy Alta",'Mapa final'!$AA$36="Moderado"),CONCATENATE("R5C",'Mapa final'!$O$36),"")</f>
        <v/>
      </c>
      <c r="Y10" s="53" t="str">
        <f>IF(AND('Mapa final'!$Y$37="Muy Alta",'Mapa final'!$AA$37="Moderado"),CONCATENATE("R5C",'Mapa final'!$O$37),"")</f>
        <v/>
      </c>
      <c r="Z10" s="53" t="str">
        <f>IF(AND('Mapa final'!$Y$38="Muy Alta",'Mapa final'!$AA$38="Moderado"),CONCATENATE("R5C",'Mapa final'!$O$38),"")</f>
        <v/>
      </c>
      <c r="AA10" s="54" t="str">
        <f>IF(AND('Mapa final'!$Y$39="Muy Alta",'Mapa final'!$AA$39="Moderado"),CONCATENATE("R5C",'Mapa final'!$O$39),"")</f>
        <v/>
      </c>
      <c r="AB10" s="52" t="str">
        <f>IF(AND('Mapa final'!$Y$34="Muy Alta",'Mapa final'!$AA$34="Mayor"),CONCATENATE("R5C",'Mapa final'!$O$34),"")</f>
        <v/>
      </c>
      <c r="AC10" s="53" t="str">
        <f>IF(AND('Mapa final'!$Y$35="Muy Alta",'Mapa final'!$AA$35="Mayor"),CONCATENATE("R5C",'Mapa final'!$O$35),"")</f>
        <v/>
      </c>
      <c r="AD10" s="53" t="str">
        <f>IF(AND('Mapa final'!$Y$36="Muy Alta",'Mapa final'!$AA$36="Mayor"),CONCATENATE("R5C",'Mapa final'!$O$36),"")</f>
        <v/>
      </c>
      <c r="AE10" s="53" t="str">
        <f>IF(AND('Mapa final'!$Y$37="Muy Alta",'Mapa final'!$AA$37="Mayor"),CONCATENATE("R5C",'Mapa final'!$O$37),"")</f>
        <v/>
      </c>
      <c r="AF10" s="53" t="str">
        <f>IF(AND('Mapa final'!$Y$38="Muy Alta",'Mapa final'!$AA$38="Mayor"),CONCATENATE("R5C",'Mapa final'!$O$38),"")</f>
        <v/>
      </c>
      <c r="AG10" s="54" t="str">
        <f>IF(AND('Mapa final'!$Y$39="Muy Alta",'Mapa final'!$AA$39="Mayor"),CONCATENATE("R5C",'Mapa final'!$O$39),"")</f>
        <v/>
      </c>
      <c r="AH10" s="55" t="str">
        <f>IF(AND('Mapa final'!$Y$34="Muy Alta",'Mapa final'!$AA$34="Catastrófico"),CONCATENATE("R5C",'Mapa final'!$O$34),"")</f>
        <v/>
      </c>
      <c r="AI10" s="56" t="str">
        <f>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3"/>
      <c r="AO10" s="342"/>
      <c r="AP10" s="343"/>
      <c r="AQ10" s="343"/>
      <c r="AR10" s="343"/>
      <c r="AS10" s="343"/>
      <c r="AT10" s="344"/>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237"/>
      <c r="C11" s="237"/>
      <c r="D11" s="238"/>
      <c r="E11" s="336"/>
      <c r="F11" s="335"/>
      <c r="G11" s="335"/>
      <c r="H11" s="335"/>
      <c r="I11" s="351"/>
      <c r="J11" s="52" t="str">
        <f>IF(AND('Mapa final'!$Y$40="Muy Alta",'Mapa final'!$AA$40="Leve"),CONCATENATE("R6C",'Mapa final'!$O$40),"")</f>
        <v/>
      </c>
      <c r="K11" s="53" t="str">
        <f>IF(AND('Mapa final'!$Y$41="Muy Alta",'Mapa final'!$AA$41="Leve"),CONCATENATE("R6C",'Mapa final'!$O$41),"")</f>
        <v/>
      </c>
      <c r="L11" s="53" t="str">
        <f>IF(AND('Mapa final'!$Y$42="Muy Alta",'Mapa final'!$AA$42="Leve"),CONCATENATE("R6C",'Mapa final'!$O$42),"")</f>
        <v/>
      </c>
      <c r="M11" s="53" t="str">
        <f>IF(AND('Mapa final'!$Y$43="Muy Alta",'Mapa final'!$AA$43="Leve"),CONCATENATE("R6C",'Mapa final'!$O$43),"")</f>
        <v/>
      </c>
      <c r="N11" s="53" t="str">
        <f>IF(AND('Mapa final'!$Y$44="Muy Alta",'Mapa final'!$AA$44="Leve"),CONCATENATE("R6C",'Mapa final'!$O$44),"")</f>
        <v/>
      </c>
      <c r="O11" s="54" t="str">
        <f>IF(AND('Mapa final'!$Y$45="Muy Alta",'Mapa final'!$AA$45="Leve"),CONCATENATE("R6C",'Mapa final'!$O$45),"")</f>
        <v/>
      </c>
      <c r="P11" s="52" t="str">
        <f>IF(AND('Mapa final'!$Y$40="Muy Alta",'Mapa final'!$AA$40="Menor"),CONCATENATE("R6C",'Mapa final'!$O$40),"")</f>
        <v/>
      </c>
      <c r="Q11" s="53" t="str">
        <f>IF(AND('Mapa final'!$Y$41="Muy Alta",'Mapa final'!$AA$41="Menor"),CONCATENATE("R6C",'Mapa final'!$O$41),"")</f>
        <v/>
      </c>
      <c r="R11" s="53" t="str">
        <f>IF(AND('Mapa final'!$Y$42="Muy Alta",'Mapa final'!$AA$42="Menor"),CONCATENATE("R6C",'Mapa final'!$O$42),"")</f>
        <v/>
      </c>
      <c r="S11" s="53" t="str">
        <f>IF(AND('Mapa final'!$Y$43="Muy Alta",'Mapa final'!$AA$43="Menor"),CONCATENATE("R6C",'Mapa final'!$O$43),"")</f>
        <v/>
      </c>
      <c r="T11" s="53" t="str">
        <f>IF(AND('Mapa final'!$Y$44="Muy Alta",'Mapa final'!$AA$44="Menor"),CONCATENATE("R6C",'Mapa final'!$O$44),"")</f>
        <v/>
      </c>
      <c r="U11" s="54" t="str">
        <f>IF(AND('Mapa final'!$Y$45="Muy Alta",'Mapa final'!$AA$45="Menor"),CONCATENATE("R6C",'Mapa final'!$O$45),"")</f>
        <v/>
      </c>
      <c r="V11" s="52" t="str">
        <f>IF(AND('Mapa final'!$Y$40="Muy Alta",'Mapa final'!$AA$40="Moderado"),CONCATENATE("R6C",'Mapa final'!$O$40),"")</f>
        <v/>
      </c>
      <c r="W11" s="53" t="str">
        <f>IF(AND('Mapa final'!$Y$41="Muy Alta",'Mapa final'!$AA$41="Moderado"),CONCATENATE("R6C",'Mapa final'!$O$41),"")</f>
        <v/>
      </c>
      <c r="X11" s="53" t="str">
        <f>IF(AND('Mapa final'!$Y$42="Muy Alta",'Mapa final'!$AA$42="Moderado"),CONCATENATE("R6C",'Mapa final'!$O$42),"")</f>
        <v/>
      </c>
      <c r="Y11" s="53" t="str">
        <f>IF(AND('Mapa final'!$Y$43="Muy Alta",'Mapa final'!$AA$43="Moderado"),CONCATENATE("R6C",'Mapa final'!$O$43),"")</f>
        <v/>
      </c>
      <c r="Z11" s="53" t="str">
        <f>IF(AND('Mapa final'!$Y$44="Muy Alta",'Mapa final'!$AA$44="Moderado"),CONCATENATE("R6C",'Mapa final'!$O$44),"")</f>
        <v/>
      </c>
      <c r="AA11" s="54" t="str">
        <f>IF(AND('Mapa final'!$Y$45="Muy Alta",'Mapa final'!$AA$45="Moderado"),CONCATENATE("R6C",'Mapa final'!$O$45),"")</f>
        <v/>
      </c>
      <c r="AB11" s="52" t="str">
        <f>IF(AND('Mapa final'!$Y$40="Muy Alta",'Mapa final'!$AA$40="Mayor"),CONCATENATE("R6C",'Mapa final'!$O$40),"")</f>
        <v/>
      </c>
      <c r="AC11" s="53" t="str">
        <f>IF(AND('Mapa final'!$Y$41="Muy Alta",'Mapa final'!$AA$41="Mayor"),CONCATENATE("R6C",'Mapa final'!$O$41),"")</f>
        <v/>
      </c>
      <c r="AD11" s="53" t="str">
        <f>IF(AND('Mapa final'!$Y$42="Muy Alta",'Mapa final'!$AA$42="Mayor"),CONCATENATE("R6C",'Mapa final'!$O$42),"")</f>
        <v/>
      </c>
      <c r="AE11" s="53" t="str">
        <f>IF(AND('Mapa final'!$Y$43="Muy Alta",'Mapa final'!$AA$43="Mayor"),CONCATENATE("R6C",'Mapa final'!$O$43),"")</f>
        <v/>
      </c>
      <c r="AF11" s="53" t="str">
        <f>IF(AND('Mapa final'!$Y$44="Muy Alta",'Mapa final'!$AA$44="Mayor"),CONCATENATE("R6C",'Mapa final'!$O$44),"")</f>
        <v/>
      </c>
      <c r="AG11" s="54" t="str">
        <f>IF(AND('Mapa final'!$Y$45="Muy Alta",'Mapa final'!$AA$45="Mayor"),CONCATENATE("R6C",'Mapa final'!$O$45),"")</f>
        <v/>
      </c>
      <c r="AH11" s="55" t="str">
        <f>IF(AND('Mapa final'!$Y$40="Muy Alta",'Mapa final'!$AA$40="Catastrófico"),CONCATENATE("R6C",'Mapa final'!$O$40),"")</f>
        <v/>
      </c>
      <c r="AI11" s="56" t="str">
        <f>IF(AND('Mapa final'!$Y$41="Muy Alta",'Mapa final'!$AA$41="Catastrófico"),CONCATENATE("R6C",'Mapa final'!$O$41),"")</f>
        <v/>
      </c>
      <c r="AJ11" s="56" t="str">
        <f>IF(AND('Mapa final'!$Y$42="Muy Alta",'Mapa final'!$AA$42="Catastrófico"),CONCATENATE("R6C",'Mapa final'!$O$42),"")</f>
        <v/>
      </c>
      <c r="AK11" s="56" t="str">
        <f>IF(AND('Mapa final'!$Y$43="Muy Alta",'Mapa final'!$AA$43="Catastrófico"),CONCATENATE("R6C",'Mapa final'!$O$43),"")</f>
        <v/>
      </c>
      <c r="AL11" s="56" t="str">
        <f>IF(AND('Mapa final'!$Y$44="Muy Alta",'Mapa final'!$AA$44="Catastrófico"),CONCATENATE("R6C",'Mapa final'!$O$44),"")</f>
        <v/>
      </c>
      <c r="AM11" s="57" t="str">
        <f>IF(AND('Mapa final'!$Y$45="Muy Alta",'Mapa final'!$AA$45="Catastrófico"),CONCATENATE("R6C",'Mapa final'!$O$45),"")</f>
        <v/>
      </c>
      <c r="AN11" s="83"/>
      <c r="AO11" s="342"/>
      <c r="AP11" s="343"/>
      <c r="AQ11" s="343"/>
      <c r="AR11" s="343"/>
      <c r="AS11" s="343"/>
      <c r="AT11" s="344"/>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237"/>
      <c r="C12" s="237"/>
      <c r="D12" s="238"/>
      <c r="E12" s="336"/>
      <c r="F12" s="335"/>
      <c r="G12" s="335"/>
      <c r="H12" s="335"/>
      <c r="I12" s="351"/>
      <c r="J12" s="52" t="str">
        <f>IF(AND('Mapa final'!$Y$46="Muy Alta",'Mapa final'!$AA$46="Leve"),CONCATENATE("R7C",'Mapa final'!$O$46),"")</f>
        <v/>
      </c>
      <c r="K12" s="53" t="str">
        <f>IF(AND('Mapa final'!$Y$47="Muy Alta",'Mapa final'!$AA$47="Leve"),CONCATENATE("R7C",'Mapa final'!$O$47),"")</f>
        <v/>
      </c>
      <c r="L12" s="53" t="str">
        <f>IF(AND('Mapa final'!$Y$48="Muy Alta",'Mapa final'!$AA$48="Leve"),CONCATENATE("R7C",'Mapa final'!$O$48),"")</f>
        <v/>
      </c>
      <c r="M12" s="53" t="str">
        <f>IF(AND('Mapa final'!$Y$49="Muy Alta",'Mapa final'!$AA$49="Leve"),CONCATENATE("R7C",'Mapa final'!$O$49),"")</f>
        <v/>
      </c>
      <c r="N12" s="53" t="str">
        <f>IF(AND('Mapa final'!$Y$50="Muy Alta",'Mapa final'!$AA$50="Leve"),CONCATENATE("R7C",'Mapa final'!$O$50),"")</f>
        <v/>
      </c>
      <c r="O12" s="54" t="str">
        <f>IF(AND('Mapa final'!$Y$51="Muy Alta",'Mapa final'!$AA$51="Leve"),CONCATENATE("R7C",'Mapa final'!$O$51),"")</f>
        <v/>
      </c>
      <c r="P12" s="52" t="str">
        <f>IF(AND('Mapa final'!$Y$46="Muy Alta",'Mapa final'!$AA$46="Menor"),CONCATENATE("R7C",'Mapa final'!$O$46),"")</f>
        <v/>
      </c>
      <c r="Q12" s="53" t="str">
        <f>IF(AND('Mapa final'!$Y$47="Muy Alta",'Mapa final'!$AA$47="Menor"),CONCATENATE("R7C",'Mapa final'!$O$47),"")</f>
        <v/>
      </c>
      <c r="R12" s="53" t="str">
        <f>IF(AND('Mapa final'!$Y$48="Muy Alta",'Mapa final'!$AA$48="Menor"),CONCATENATE("R7C",'Mapa final'!$O$48),"")</f>
        <v/>
      </c>
      <c r="S12" s="53" t="str">
        <f>IF(AND('Mapa final'!$Y$49="Muy Alta",'Mapa final'!$AA$49="Menor"),CONCATENATE("R7C",'Mapa final'!$O$49),"")</f>
        <v/>
      </c>
      <c r="T12" s="53" t="str">
        <f>IF(AND('Mapa final'!$Y$50="Muy Alta",'Mapa final'!$AA$50="Menor"),CONCATENATE("R7C",'Mapa final'!$O$50),"")</f>
        <v/>
      </c>
      <c r="U12" s="54" t="str">
        <f>IF(AND('Mapa final'!$Y$51="Muy Alta",'Mapa final'!$AA$51="Menor"),CONCATENATE("R7C",'Mapa final'!$O$51),"")</f>
        <v/>
      </c>
      <c r="V12" s="52" t="str">
        <f>IF(AND('Mapa final'!$Y$46="Muy Alta",'Mapa final'!$AA$46="Moderado"),CONCATENATE("R7C",'Mapa final'!$O$46),"")</f>
        <v/>
      </c>
      <c r="W12" s="53" t="str">
        <f>IF(AND('Mapa final'!$Y$47="Muy Alta",'Mapa final'!$AA$47="Moderado"),CONCATENATE("R7C",'Mapa final'!$O$47),"")</f>
        <v/>
      </c>
      <c r="X12" s="53" t="str">
        <f>IF(AND('Mapa final'!$Y$48="Muy Alta",'Mapa final'!$AA$48="Moderado"),CONCATENATE("R7C",'Mapa final'!$O$48),"")</f>
        <v/>
      </c>
      <c r="Y12" s="53" t="str">
        <f>IF(AND('Mapa final'!$Y$49="Muy Alta",'Mapa final'!$AA$49="Moderado"),CONCATENATE("R7C",'Mapa final'!$O$49),"")</f>
        <v/>
      </c>
      <c r="Z12" s="53" t="str">
        <f>IF(AND('Mapa final'!$Y$50="Muy Alta",'Mapa final'!$AA$50="Moderado"),CONCATENATE("R7C",'Mapa final'!$O$50),"")</f>
        <v/>
      </c>
      <c r="AA12" s="54" t="str">
        <f>IF(AND('Mapa final'!$Y$51="Muy Alta",'Mapa final'!$AA$51="Moderado"),CONCATENATE("R7C",'Mapa final'!$O$51),"")</f>
        <v/>
      </c>
      <c r="AB12" s="52" t="str">
        <f>IF(AND('Mapa final'!$Y$46="Muy Alta",'Mapa final'!$AA$46="Mayor"),CONCATENATE("R7C",'Mapa final'!$O$46),"")</f>
        <v/>
      </c>
      <c r="AC12" s="53" t="str">
        <f>IF(AND('Mapa final'!$Y$47="Muy Alta",'Mapa final'!$AA$47="Mayor"),CONCATENATE("R7C",'Mapa final'!$O$47),"")</f>
        <v/>
      </c>
      <c r="AD12" s="53" t="str">
        <f>IF(AND('Mapa final'!$Y$48="Muy Alta",'Mapa final'!$AA$48="Mayor"),CONCATENATE("R7C",'Mapa final'!$O$48),"")</f>
        <v/>
      </c>
      <c r="AE12" s="53" t="str">
        <f>IF(AND('Mapa final'!$Y$49="Muy Alta",'Mapa final'!$AA$49="Mayor"),CONCATENATE("R7C",'Mapa final'!$O$49),"")</f>
        <v/>
      </c>
      <c r="AF12" s="53" t="str">
        <f>IF(AND('Mapa final'!$Y$50="Muy Alta",'Mapa final'!$AA$50="Mayor"),CONCATENATE("R7C",'Mapa final'!$O$50),"")</f>
        <v/>
      </c>
      <c r="AG12" s="54" t="str">
        <f>IF(AND('Mapa final'!$Y$51="Muy Alta",'Mapa final'!$AA$51="Mayor"),CONCATENATE("R7C",'Mapa final'!$O$51),"")</f>
        <v/>
      </c>
      <c r="AH12" s="55" t="str">
        <f>IF(AND('Mapa final'!$Y$46="Muy Alta",'Mapa final'!$AA$46="Catastrófico"),CONCATENATE("R7C",'Mapa final'!$O$46),"")</f>
        <v/>
      </c>
      <c r="AI12" s="56" t="str">
        <f>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3"/>
      <c r="AO12" s="342"/>
      <c r="AP12" s="343"/>
      <c r="AQ12" s="343"/>
      <c r="AR12" s="343"/>
      <c r="AS12" s="343"/>
      <c r="AT12" s="344"/>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237"/>
      <c r="C13" s="237"/>
      <c r="D13" s="238"/>
      <c r="E13" s="336"/>
      <c r="F13" s="335"/>
      <c r="G13" s="335"/>
      <c r="H13" s="335"/>
      <c r="I13" s="351"/>
      <c r="J13" s="52" t="str">
        <f>IF(AND('Mapa final'!$Y$52="Muy Alta",'Mapa final'!$AA$52="Leve"),CONCATENATE("R8C",'Mapa final'!$O$52),"")</f>
        <v/>
      </c>
      <c r="K13" s="53" t="str">
        <f>IF(AND('Mapa final'!$Y$53="Muy Alta",'Mapa final'!$AA$53="Leve"),CONCATENATE("R8C",'Mapa final'!$O$53),"")</f>
        <v/>
      </c>
      <c r="L13" s="53" t="str">
        <f>IF(AND('Mapa final'!$Y$54="Muy Alta",'Mapa final'!$AA$54="Leve"),CONCATENATE("R8C",'Mapa final'!$O$54),"")</f>
        <v/>
      </c>
      <c r="M13" s="53" t="str">
        <f>IF(AND('Mapa final'!$Y$55="Muy Alta",'Mapa final'!$AA$55="Leve"),CONCATENATE("R8C",'Mapa final'!$O$55),"")</f>
        <v/>
      </c>
      <c r="N13" s="53" t="str">
        <f>IF(AND('Mapa final'!$Y$56="Muy Alta",'Mapa final'!$AA$56="Leve"),CONCATENATE("R8C",'Mapa final'!$O$56),"")</f>
        <v/>
      </c>
      <c r="O13" s="54" t="str">
        <f>IF(AND('Mapa final'!$Y$57="Muy Alta",'Mapa final'!$AA$57="Leve"),CONCATENATE("R8C",'Mapa final'!$O$57),"")</f>
        <v/>
      </c>
      <c r="P13" s="52" t="str">
        <f>IF(AND('Mapa final'!$Y$52="Muy Alta",'Mapa final'!$AA$52="Menor"),CONCATENATE("R8C",'Mapa final'!$O$52),"")</f>
        <v/>
      </c>
      <c r="Q13" s="53" t="str">
        <f>IF(AND('Mapa final'!$Y$53="Muy Alta",'Mapa final'!$AA$53="Menor"),CONCATENATE("R8C",'Mapa final'!$O$53),"")</f>
        <v/>
      </c>
      <c r="R13" s="53" t="str">
        <f>IF(AND('Mapa final'!$Y$54="Muy Alta",'Mapa final'!$AA$54="Menor"),CONCATENATE("R8C",'Mapa final'!$O$54),"")</f>
        <v/>
      </c>
      <c r="S13" s="53" t="str">
        <f>IF(AND('Mapa final'!$Y$55="Muy Alta",'Mapa final'!$AA$55="Menor"),CONCATENATE("R8C",'Mapa final'!$O$55),"")</f>
        <v/>
      </c>
      <c r="T13" s="53" t="str">
        <f>IF(AND('Mapa final'!$Y$56="Muy Alta",'Mapa final'!$AA$56="Menor"),CONCATENATE("R8C",'Mapa final'!$O$56),"")</f>
        <v/>
      </c>
      <c r="U13" s="54" t="str">
        <f>IF(AND('Mapa final'!$Y$57="Muy Alta",'Mapa final'!$AA$57="Menor"),CONCATENATE("R8C",'Mapa final'!$O$57),"")</f>
        <v/>
      </c>
      <c r="V13" s="52" t="str">
        <f>IF(AND('Mapa final'!$Y$52="Muy Alta",'Mapa final'!$AA$52="Moderado"),CONCATENATE("R8C",'Mapa final'!$O$52),"")</f>
        <v/>
      </c>
      <c r="W13" s="53" t="str">
        <f>IF(AND('Mapa final'!$Y$53="Muy Alta",'Mapa final'!$AA$53="Moderado"),CONCATENATE("R8C",'Mapa final'!$O$53),"")</f>
        <v/>
      </c>
      <c r="X13" s="53" t="str">
        <f>IF(AND('Mapa final'!$Y$54="Muy Alta",'Mapa final'!$AA$54="Moderado"),CONCATENATE("R8C",'Mapa final'!$O$54),"")</f>
        <v/>
      </c>
      <c r="Y13" s="53" t="str">
        <f>IF(AND('Mapa final'!$Y$55="Muy Alta",'Mapa final'!$AA$55="Moderado"),CONCATENATE("R8C",'Mapa final'!$O$55),"")</f>
        <v/>
      </c>
      <c r="Z13" s="53" t="str">
        <f>IF(AND('Mapa final'!$Y$56="Muy Alta",'Mapa final'!$AA$56="Moderado"),CONCATENATE("R8C",'Mapa final'!$O$56),"")</f>
        <v/>
      </c>
      <c r="AA13" s="54" t="str">
        <f>IF(AND('Mapa final'!$Y$57="Muy Alta",'Mapa final'!$AA$57="Moderado"),CONCATENATE("R8C",'Mapa final'!$O$57),"")</f>
        <v/>
      </c>
      <c r="AB13" s="52" t="str">
        <f>IF(AND('Mapa final'!$Y$52="Muy Alta",'Mapa final'!$AA$52="Mayor"),CONCATENATE("R8C",'Mapa final'!$O$52),"")</f>
        <v/>
      </c>
      <c r="AC13" s="53" t="str">
        <f>IF(AND('Mapa final'!$Y$53="Muy Alta",'Mapa final'!$AA$53="Mayor"),CONCATENATE("R8C",'Mapa final'!$O$53),"")</f>
        <v/>
      </c>
      <c r="AD13" s="53" t="str">
        <f>IF(AND('Mapa final'!$Y$54="Muy Alta",'Mapa final'!$AA$54="Mayor"),CONCATENATE("R8C",'Mapa final'!$O$54),"")</f>
        <v/>
      </c>
      <c r="AE13" s="53" t="str">
        <f>IF(AND('Mapa final'!$Y$55="Muy Alta",'Mapa final'!$AA$55="Mayor"),CONCATENATE("R8C",'Mapa final'!$O$55),"")</f>
        <v/>
      </c>
      <c r="AF13" s="53" t="str">
        <f>IF(AND('Mapa final'!$Y$56="Muy Alta",'Mapa final'!$AA$56="Mayor"),CONCATENATE("R8C",'Mapa final'!$O$56),"")</f>
        <v/>
      </c>
      <c r="AG13" s="54" t="str">
        <f>IF(AND('Mapa final'!$Y$57="Muy Alta",'Mapa final'!$AA$57="Mayor"),CONCATENATE("R8C",'Mapa final'!$O$57),"")</f>
        <v/>
      </c>
      <c r="AH13" s="55" t="str">
        <f>IF(AND('Mapa final'!$Y$52="Muy Alta",'Mapa final'!$AA$52="Catastrófico"),CONCATENATE("R8C",'Mapa final'!$O$52),"")</f>
        <v/>
      </c>
      <c r="AI13" s="56" t="str">
        <f>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3"/>
      <c r="AO13" s="342"/>
      <c r="AP13" s="343"/>
      <c r="AQ13" s="343"/>
      <c r="AR13" s="343"/>
      <c r="AS13" s="343"/>
      <c r="AT13" s="344"/>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237"/>
      <c r="C14" s="237"/>
      <c r="D14" s="238"/>
      <c r="E14" s="336"/>
      <c r="F14" s="335"/>
      <c r="G14" s="335"/>
      <c r="H14" s="335"/>
      <c r="I14" s="351"/>
      <c r="J14" s="52" t="str">
        <f>IF(AND('Mapa final'!$Y$58="Muy Alta",'Mapa final'!$AA$58="Leve"),CONCATENATE("R9C",'Mapa final'!$O$58),"")</f>
        <v/>
      </c>
      <c r="K14" s="53" t="str">
        <f>IF(AND('Mapa final'!$Y$59="Muy Alta",'Mapa final'!$AA$59="Leve"),CONCATENATE("R9C",'Mapa final'!$O$59),"")</f>
        <v/>
      </c>
      <c r="L14" s="53" t="str">
        <f>IF(AND('Mapa final'!$Y$60="Muy Alta",'Mapa final'!$AA$60="Leve"),CONCATENATE("R9C",'Mapa final'!$O$60),"")</f>
        <v/>
      </c>
      <c r="M14" s="53" t="str">
        <f>IF(AND('Mapa final'!$Y$61="Muy Alta",'Mapa final'!$AA$61="Leve"),CONCATENATE("R9C",'Mapa final'!$O$61),"")</f>
        <v/>
      </c>
      <c r="N14" s="53" t="str">
        <f>IF(AND('Mapa final'!$Y$62="Muy Alta",'Mapa final'!$AA$62="Leve"),CONCATENATE("R9C",'Mapa final'!$O$62),"")</f>
        <v/>
      </c>
      <c r="O14" s="54" t="str">
        <f>IF(AND('Mapa final'!$Y$63="Muy Alta",'Mapa final'!$AA$63="Leve"),CONCATENATE("R9C",'Mapa final'!$O$63),"")</f>
        <v/>
      </c>
      <c r="P14" s="52" t="str">
        <f>IF(AND('Mapa final'!$Y$58="Muy Alta",'Mapa final'!$AA$58="Menor"),CONCATENATE("R9C",'Mapa final'!$O$58),"")</f>
        <v/>
      </c>
      <c r="Q14" s="53" t="str">
        <f>IF(AND('Mapa final'!$Y$59="Muy Alta",'Mapa final'!$AA$59="Menor"),CONCATENATE("R9C",'Mapa final'!$O$59),"")</f>
        <v/>
      </c>
      <c r="R14" s="53" t="str">
        <f>IF(AND('Mapa final'!$Y$60="Muy Alta",'Mapa final'!$AA$60="Menor"),CONCATENATE("R9C",'Mapa final'!$O$60),"")</f>
        <v/>
      </c>
      <c r="S14" s="53" t="str">
        <f>IF(AND('Mapa final'!$Y$61="Muy Alta",'Mapa final'!$AA$61="Menor"),CONCATENATE("R9C",'Mapa final'!$O$61),"")</f>
        <v/>
      </c>
      <c r="T14" s="53" t="str">
        <f>IF(AND('Mapa final'!$Y$62="Muy Alta",'Mapa final'!$AA$62="Menor"),CONCATENATE("R9C",'Mapa final'!$O$62),"")</f>
        <v/>
      </c>
      <c r="U14" s="54" t="str">
        <f>IF(AND('Mapa final'!$Y$63="Muy Alta",'Mapa final'!$AA$63="Menor"),CONCATENATE("R9C",'Mapa final'!$O$63),"")</f>
        <v/>
      </c>
      <c r="V14" s="52" t="str">
        <f>IF(AND('Mapa final'!$Y$58="Muy Alta",'Mapa final'!$AA$58="Moderado"),CONCATENATE("R9C",'Mapa final'!$O$58),"")</f>
        <v/>
      </c>
      <c r="W14" s="53" t="str">
        <f>IF(AND('Mapa final'!$Y$59="Muy Alta",'Mapa final'!$AA$59="Moderado"),CONCATENATE("R9C",'Mapa final'!$O$59),"")</f>
        <v/>
      </c>
      <c r="X14" s="53" t="str">
        <f>IF(AND('Mapa final'!$Y$60="Muy Alta",'Mapa final'!$AA$60="Moderado"),CONCATENATE("R9C",'Mapa final'!$O$60),"")</f>
        <v/>
      </c>
      <c r="Y14" s="53" t="str">
        <f>IF(AND('Mapa final'!$Y$61="Muy Alta",'Mapa final'!$AA$61="Moderado"),CONCATENATE("R9C",'Mapa final'!$O$61),"")</f>
        <v/>
      </c>
      <c r="Z14" s="53" t="str">
        <f>IF(AND('Mapa final'!$Y$62="Muy Alta",'Mapa final'!$AA$62="Moderado"),CONCATENATE("R9C",'Mapa final'!$O$62),"")</f>
        <v/>
      </c>
      <c r="AA14" s="54" t="str">
        <f>IF(AND('Mapa final'!$Y$63="Muy Alta",'Mapa final'!$AA$63="Moderado"),CONCATENATE("R9C",'Mapa final'!$O$63),"")</f>
        <v/>
      </c>
      <c r="AB14" s="52" t="str">
        <f>IF(AND('Mapa final'!$Y$58="Muy Alta",'Mapa final'!$AA$58="Mayor"),CONCATENATE("R9C",'Mapa final'!$O$58),"")</f>
        <v/>
      </c>
      <c r="AC14" s="53" t="str">
        <f>IF(AND('Mapa final'!$Y$59="Muy Alta",'Mapa final'!$AA$59="Mayor"),CONCATENATE("R9C",'Mapa final'!$O$59),"")</f>
        <v/>
      </c>
      <c r="AD14" s="53" t="str">
        <f>IF(AND('Mapa final'!$Y$60="Muy Alta",'Mapa final'!$AA$60="Mayor"),CONCATENATE("R9C",'Mapa final'!$O$60),"")</f>
        <v/>
      </c>
      <c r="AE14" s="53" t="str">
        <f>IF(AND('Mapa final'!$Y$61="Muy Alta",'Mapa final'!$AA$61="Mayor"),CONCATENATE("R9C",'Mapa final'!$O$61),"")</f>
        <v/>
      </c>
      <c r="AF14" s="53" t="str">
        <f>IF(AND('Mapa final'!$Y$62="Muy Alta",'Mapa final'!$AA$62="Mayor"),CONCATENATE("R9C",'Mapa final'!$O$62),"")</f>
        <v/>
      </c>
      <c r="AG14" s="54" t="str">
        <f>IF(AND('Mapa final'!$Y$63="Muy Alta",'Mapa final'!$AA$63="Mayor"),CONCATENATE("R9C",'Mapa final'!$O$63),"")</f>
        <v/>
      </c>
      <c r="AH14" s="55" t="str">
        <f>IF(AND('Mapa final'!$Y$58="Muy Alta",'Mapa final'!$AA$58="Catastrófico"),CONCATENATE("R9C",'Mapa final'!$O$58),"")</f>
        <v/>
      </c>
      <c r="AI14" s="56" t="str">
        <f>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3"/>
      <c r="AO14" s="342"/>
      <c r="AP14" s="343"/>
      <c r="AQ14" s="343"/>
      <c r="AR14" s="343"/>
      <c r="AS14" s="343"/>
      <c r="AT14" s="344"/>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237"/>
      <c r="C15" s="237"/>
      <c r="D15" s="238"/>
      <c r="E15" s="337"/>
      <c r="F15" s="338"/>
      <c r="G15" s="338"/>
      <c r="H15" s="338"/>
      <c r="I15" s="352"/>
      <c r="J15" s="58" t="str">
        <f>IF(AND('Mapa final'!$Y$64="Muy Alta",'Mapa final'!$AA$64="Leve"),CONCATENATE("R10C",'Mapa final'!$O$64),"")</f>
        <v/>
      </c>
      <c r="K15" s="59" t="str">
        <f>IF(AND('Mapa final'!$Y$65="Muy Alta",'Mapa final'!$AA$65="Leve"),CONCATENATE("R10C",'Mapa final'!$O$65),"")</f>
        <v/>
      </c>
      <c r="L15" s="59" t="str">
        <f>IF(AND('Mapa final'!$Y$66="Muy Alta",'Mapa final'!$AA$66="Leve"),CONCATENATE("R10C",'Mapa final'!$O$66),"")</f>
        <v/>
      </c>
      <c r="M15" s="59" t="str">
        <f>IF(AND('Mapa final'!$Y$67="Muy Alta",'Mapa final'!$AA$67="Leve"),CONCATENATE("R10C",'Mapa final'!$O$67),"")</f>
        <v/>
      </c>
      <c r="N15" s="59" t="str">
        <f>IF(AND('Mapa final'!$Y$68="Muy Alta",'Mapa final'!$AA$68="Leve"),CONCATENATE("R10C",'Mapa final'!$O$68),"")</f>
        <v/>
      </c>
      <c r="O15" s="60" t="str">
        <f>IF(AND('Mapa final'!$Y$69="Muy Alta",'Mapa final'!$AA$69="Leve"),CONCATENATE("R10C",'Mapa final'!$O$69),"")</f>
        <v/>
      </c>
      <c r="P15" s="52" t="str">
        <f>IF(AND('Mapa final'!$Y$64="Muy Alta",'Mapa final'!$AA$64="Menor"),CONCATENATE("R10C",'Mapa final'!$O$64),"")</f>
        <v/>
      </c>
      <c r="Q15" s="53" t="str">
        <f>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8" t="str">
        <f>IF(AND('Mapa final'!$Y$64="Muy Alta",'Mapa final'!$AA$64="Moderado"),CONCATENATE("R10C",'Mapa final'!$O$64),"")</f>
        <v/>
      </c>
      <c r="W15" s="59" t="str">
        <f>IF(AND('Mapa final'!$Y$65="Muy Alta",'Mapa final'!$AA$65="Moderado"),CONCATENATE("R10C",'Mapa final'!$O$65),"")</f>
        <v/>
      </c>
      <c r="X15" s="59" t="str">
        <f>IF(AND('Mapa final'!$Y$66="Muy Alta",'Mapa final'!$AA$66="Moderado"),CONCATENATE("R10C",'Mapa final'!$O$66),"")</f>
        <v/>
      </c>
      <c r="Y15" s="59" t="str">
        <f>IF(AND('Mapa final'!$Y$67="Muy Alta",'Mapa final'!$AA$67="Moderado"),CONCATENATE("R10C",'Mapa final'!$O$67),"")</f>
        <v/>
      </c>
      <c r="Z15" s="59" t="str">
        <f>IF(AND('Mapa final'!$Y$68="Muy Alta",'Mapa final'!$AA$68="Moderado"),CONCATENATE("R10C",'Mapa final'!$O$68),"")</f>
        <v/>
      </c>
      <c r="AA15" s="60" t="str">
        <f>IF(AND('Mapa final'!$Y$69="Muy Alta",'Mapa final'!$AA$69="Moderado"),CONCATENATE("R10C",'Mapa final'!$O$69),"")</f>
        <v/>
      </c>
      <c r="AB15" s="52" t="str">
        <f>IF(AND('Mapa final'!$Y$64="Muy Alta",'Mapa final'!$AA$64="Mayor"),CONCATENATE("R10C",'Mapa final'!$O$64),"")</f>
        <v/>
      </c>
      <c r="AC15" s="53" t="str">
        <f>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1" t="str">
        <f>IF(AND('Mapa final'!$Y$64="Muy Alta",'Mapa final'!$AA$64="Catastrófico"),CONCATENATE("R10C",'Mapa final'!$O$64),"")</f>
        <v/>
      </c>
      <c r="AI15" s="62" t="str">
        <f>IF(AND('Mapa final'!$Y$65="Muy Alta",'Mapa final'!$AA$65="Catastrófico"),CONCATENATE("R10C",'Mapa final'!$O$65),"")</f>
        <v/>
      </c>
      <c r="AJ15" s="62" t="str">
        <f>IF(AND('Mapa final'!$Y$66="Muy Alta",'Mapa final'!$AA$66="Catastrófico"),CONCATENATE("R10C",'Mapa final'!$O$66),"")</f>
        <v/>
      </c>
      <c r="AK15" s="62" t="str">
        <f>IF(AND('Mapa final'!$Y$67="Muy Alta",'Mapa final'!$AA$67="Catastrófico"),CONCATENATE("R10C",'Mapa final'!$O$67),"")</f>
        <v/>
      </c>
      <c r="AL15" s="62" t="str">
        <f>IF(AND('Mapa final'!$Y$68="Muy Alta",'Mapa final'!$AA$68="Catastrófico"),CONCATENATE("R10C",'Mapa final'!$O$68),"")</f>
        <v/>
      </c>
      <c r="AM15" s="63" t="str">
        <f>IF(AND('Mapa final'!$Y$69="Muy Alta",'Mapa final'!$AA$69="Catastrófico"),CONCATENATE("R10C",'Mapa final'!$O$69),"")</f>
        <v/>
      </c>
      <c r="AN15" s="83"/>
      <c r="AO15" s="345"/>
      <c r="AP15" s="346"/>
      <c r="AQ15" s="346"/>
      <c r="AR15" s="346"/>
      <c r="AS15" s="346"/>
      <c r="AT15" s="347"/>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237"/>
      <c r="C16" s="237"/>
      <c r="D16" s="238"/>
      <c r="E16" s="332" t="s">
        <v>115</v>
      </c>
      <c r="F16" s="333"/>
      <c r="G16" s="333"/>
      <c r="H16" s="333"/>
      <c r="I16" s="333"/>
      <c r="J16" s="64" t="str">
        <f ca="1">IF(AND('Mapa final'!$Y$10="Alta",'Mapa final'!$AA$10="Leve"),CONCATENATE("R1C",'Mapa final'!$O$10),"")</f>
        <v/>
      </c>
      <c r="K16" s="65" t="str">
        <f>IF(AND('Mapa final'!$Y$11="Alta",'Mapa final'!$AA$11="Leve"),CONCATENATE("R1C",'Mapa final'!$O$11),"")</f>
        <v/>
      </c>
      <c r="L16" s="65" t="str">
        <f>IF(AND('Mapa final'!$Y$12="Alta",'Mapa final'!$AA$12="Leve"),CONCATENATE("R1C",'Mapa final'!$O$12),"")</f>
        <v/>
      </c>
      <c r="M16" s="65" t="str">
        <f>IF(AND('Mapa final'!$Y$13="Alta",'Mapa final'!$AA$13="Leve"),CONCATENATE("R1C",'Mapa final'!$O$13),"")</f>
        <v/>
      </c>
      <c r="N16" s="65" t="str">
        <f>IF(AND('Mapa final'!$Y$14="Alta",'Mapa final'!$AA$14="Leve"),CONCATENATE("R1C",'Mapa final'!$O$14),"")</f>
        <v/>
      </c>
      <c r="O16" s="66" t="str">
        <f>IF(AND('Mapa final'!$Y$15="Alta",'Mapa final'!$AA$15="Leve"),CONCATENATE("R1C",'Mapa final'!$O$15),"")</f>
        <v/>
      </c>
      <c r="P16" s="64" t="str">
        <f ca="1">IF(AND('Mapa final'!$Y$10="Alta",'Mapa final'!$AA$10="Menor"),CONCATENATE("R1C",'Mapa final'!$O$10),"")</f>
        <v/>
      </c>
      <c r="Q16" s="65" t="str">
        <f>IF(AND('Mapa final'!$Y$11="Alta",'Mapa final'!$AA$11="Menor"),CONCATENATE("R1C",'Mapa final'!$O$11),"")</f>
        <v/>
      </c>
      <c r="R16" s="65" t="str">
        <f>IF(AND('Mapa final'!$Y$12="Alta",'Mapa final'!$AA$12="Menor"),CONCATENATE("R1C",'Mapa final'!$O$12),"")</f>
        <v/>
      </c>
      <c r="S16" s="65" t="str">
        <f>IF(AND('Mapa final'!$Y$13="Alta",'Mapa final'!$AA$13="Menor"),CONCATENATE("R1C",'Mapa final'!$O$13),"")</f>
        <v/>
      </c>
      <c r="T16" s="65" t="str">
        <f>IF(AND('Mapa final'!$Y$14="Alta",'Mapa final'!$AA$14="Menor"),CONCATENATE("R1C",'Mapa final'!$O$14),"")</f>
        <v/>
      </c>
      <c r="U16" s="66" t="str">
        <f>IF(AND('Mapa final'!$Y$15="Alta",'Mapa final'!$AA$15="Menor"),CONCATENATE("R1C",'Mapa final'!$O$15),"")</f>
        <v/>
      </c>
      <c r="V16" s="46" t="str">
        <f ca="1">IF(AND('Mapa final'!$Y$10="Alta",'Mapa final'!$AA$10="Moderado"),CONCATENATE("R1C",'Mapa final'!$O$10),"")</f>
        <v/>
      </c>
      <c r="W16" s="47" t="str">
        <f>IF(AND('Mapa final'!$Y$11="Alta",'Mapa final'!$AA$11="Moderado"),CONCATENATE("R1C",'Mapa final'!$O$11),"")</f>
        <v/>
      </c>
      <c r="X16" s="47" t="str">
        <f>IF(AND('Mapa final'!$Y$12="Alta",'Mapa final'!$AA$12="Moderado"),CONCATENATE("R1C",'Mapa final'!$O$12),"")</f>
        <v/>
      </c>
      <c r="Y16" s="47" t="str">
        <f>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 ca="1">IF(AND('Mapa final'!$Y$10="Alta",'Mapa final'!$AA$10="Mayor"),CONCATENATE("R1C",'Mapa final'!$O$10),"")</f>
        <v/>
      </c>
      <c r="AC16" s="47" t="str">
        <f>IF(AND('Mapa final'!$Y$11="Alta",'Mapa final'!$AA$11="Mayor"),CONCATENATE("R1C",'Mapa final'!$O$11),"")</f>
        <v/>
      </c>
      <c r="AD16" s="47" t="str">
        <f>IF(AND('Mapa final'!$Y$12="Alta",'Mapa final'!$AA$12="Mayor"),CONCATENATE("R1C",'Mapa final'!$O$12),"")</f>
        <v/>
      </c>
      <c r="AE16" s="47" t="str">
        <f>IF(AND('Mapa final'!$Y$13="Alta",'Mapa final'!$AA$13="Mayor"),CONCATENATE("R1C",'Mapa final'!$O$13),"")</f>
        <v/>
      </c>
      <c r="AF16" s="47" t="str">
        <f>IF(AND('Mapa final'!$Y$14="Alta",'Mapa final'!$AA$14="Mayor"),CONCATENATE("R1C",'Mapa final'!$O$14),"")</f>
        <v/>
      </c>
      <c r="AG16" s="48" t="str">
        <f>IF(AND('Mapa final'!$Y$15="Alta",'Mapa final'!$AA$15="Mayor"),CONCATENATE("R1C",'Mapa final'!$O$15),"")</f>
        <v/>
      </c>
      <c r="AH16" s="49" t="str">
        <f ca="1">IF(AND('Mapa final'!$Y$10="Alta",'Mapa final'!$AA$10="Catastrófico"),CONCATENATE("R1C",'Mapa final'!$O$10),"")</f>
        <v/>
      </c>
      <c r="AI16" s="50" t="str">
        <f>IF(AND('Mapa final'!$Y$11="Alta",'Mapa final'!$AA$11="Catastrófico"),CONCATENATE("R1C",'Mapa final'!$O$11),"")</f>
        <v/>
      </c>
      <c r="AJ16" s="50" t="str">
        <f>IF(AND('Mapa final'!$Y$12="Alta",'Mapa final'!$AA$12="Catastrófico"),CONCATENATE("R1C",'Mapa final'!$O$12),"")</f>
        <v/>
      </c>
      <c r="AK16" s="50" t="str">
        <f>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3"/>
      <c r="AO16" s="323" t="s">
        <v>80</v>
      </c>
      <c r="AP16" s="324"/>
      <c r="AQ16" s="324"/>
      <c r="AR16" s="324"/>
      <c r="AS16" s="324"/>
      <c r="AT16" s="325"/>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237"/>
      <c r="C17" s="237"/>
      <c r="D17" s="238"/>
      <c r="E17" s="334"/>
      <c r="F17" s="335"/>
      <c r="G17" s="335"/>
      <c r="H17" s="335"/>
      <c r="I17" s="335"/>
      <c r="J17" s="67" t="str">
        <f ca="1">IF(AND('Mapa final'!$Y$16="Alta",'Mapa final'!$AA$16="Leve"),CONCATENATE("R2C",'Mapa final'!$O$16),"")</f>
        <v/>
      </c>
      <c r="K17" s="68" t="str">
        <f>IF(AND('Mapa final'!$Y$17="Alta",'Mapa final'!$AA$17="Leve"),CONCATENATE("R2C",'Mapa final'!$O$17),"")</f>
        <v/>
      </c>
      <c r="L17" s="68" t="str">
        <f>IF(AND('Mapa final'!$Y$18="Alta",'Mapa final'!$AA$18="Leve"),CONCATENATE("R2C",'Mapa final'!$O$18),"")</f>
        <v/>
      </c>
      <c r="M17" s="68" t="str">
        <f>IF(AND('Mapa final'!$Y$19="Alta",'Mapa final'!$AA$19="Leve"),CONCATENATE("R2C",'Mapa final'!$O$19),"")</f>
        <v/>
      </c>
      <c r="N17" s="68" t="str">
        <f>IF(AND('Mapa final'!$Y$20="Alta",'Mapa final'!$AA$20="Leve"),CONCATENATE("R2C",'Mapa final'!$O$20),"")</f>
        <v/>
      </c>
      <c r="O17" s="69" t="str">
        <f>IF(AND('Mapa final'!$Y$21="Alta",'Mapa final'!$AA$21="Leve"),CONCATENATE("R2C",'Mapa final'!$O$21),"")</f>
        <v/>
      </c>
      <c r="P17" s="67" t="str">
        <f ca="1">IF(AND('Mapa final'!$Y$16="Alta",'Mapa final'!$AA$16="Menor"),CONCATENATE("R2C",'Mapa final'!$O$16),"")</f>
        <v/>
      </c>
      <c r="Q17" s="68" t="str">
        <f>IF(AND('Mapa final'!$Y$17="Alta",'Mapa final'!$AA$17="Menor"),CONCATENATE("R2C",'Mapa final'!$O$17),"")</f>
        <v/>
      </c>
      <c r="R17" s="68" t="str">
        <f>IF(AND('Mapa final'!$Y$18="Alta",'Mapa final'!$AA$18="Menor"),CONCATENATE("R2C",'Mapa final'!$O$18),"")</f>
        <v/>
      </c>
      <c r="S17" s="68" t="str">
        <f>IF(AND('Mapa final'!$Y$19="Alta",'Mapa final'!$AA$19="Menor"),CONCATENATE("R2C",'Mapa final'!$O$19),"")</f>
        <v/>
      </c>
      <c r="T17" s="68" t="str">
        <f>IF(AND('Mapa final'!$Y$20="Alta",'Mapa final'!$AA$20="Menor"),CONCATENATE("R2C",'Mapa final'!$O$20),"")</f>
        <v/>
      </c>
      <c r="U17" s="69" t="str">
        <f>IF(AND('Mapa final'!$Y$21="Alta",'Mapa final'!$AA$21="Menor"),CONCATENATE("R2C",'Mapa final'!$O$21),"")</f>
        <v/>
      </c>
      <c r="V17" s="52" t="str">
        <f ca="1">IF(AND('Mapa final'!$Y$16="Alta",'Mapa final'!$AA$16="Moderado"),CONCATENATE("R2C",'Mapa final'!$O$16),"")</f>
        <v/>
      </c>
      <c r="W17" s="53" t="str">
        <f>IF(AND('Mapa final'!$Y$17="Alta",'Mapa final'!$AA$17="Moderado"),CONCATENATE("R2C",'Mapa final'!$O$17),"")</f>
        <v/>
      </c>
      <c r="X17" s="53" t="str">
        <f>IF(AND('Mapa final'!$Y$18="Alta",'Mapa final'!$AA$18="Moderado"),CONCATENATE("R2C",'Mapa final'!$O$18),"")</f>
        <v/>
      </c>
      <c r="Y17" s="53" t="str">
        <f>IF(AND('Mapa final'!$Y$19="Alta",'Mapa final'!$AA$19="Moderado"),CONCATENATE("R2C",'Mapa final'!$O$19),"")</f>
        <v/>
      </c>
      <c r="Z17" s="53" t="str">
        <f>IF(AND('Mapa final'!$Y$20="Alta",'Mapa final'!$AA$20="Moderado"),CONCATENATE("R2C",'Mapa final'!$O$20),"")</f>
        <v/>
      </c>
      <c r="AA17" s="54" t="str">
        <f>IF(AND('Mapa final'!$Y$21="Alta",'Mapa final'!$AA$21="Moderado"),CONCATENATE("R2C",'Mapa final'!$O$21),"")</f>
        <v/>
      </c>
      <c r="AB17" s="52" t="str">
        <f ca="1">IF(AND('Mapa final'!$Y$16="Alta",'Mapa final'!$AA$16="Mayor"),CONCATENATE("R2C",'Mapa final'!$O$16),"")</f>
        <v/>
      </c>
      <c r="AC17" s="53" t="str">
        <f>IF(AND('Mapa final'!$Y$17="Alta",'Mapa final'!$AA$17="Mayor"),CONCATENATE("R2C",'Mapa final'!$O$17),"")</f>
        <v/>
      </c>
      <c r="AD17" s="53" t="str">
        <f>IF(AND('Mapa final'!$Y$18="Alta",'Mapa final'!$AA$18="Mayor"),CONCATENATE("R2C",'Mapa final'!$O$18),"")</f>
        <v/>
      </c>
      <c r="AE17" s="53" t="str">
        <f>IF(AND('Mapa final'!$Y$19="Alta",'Mapa final'!$AA$19="Mayor"),CONCATENATE("R2C",'Mapa final'!$O$19),"")</f>
        <v/>
      </c>
      <c r="AF17" s="53" t="str">
        <f>IF(AND('Mapa final'!$Y$20="Alta",'Mapa final'!$AA$20="Mayor"),CONCATENATE("R2C",'Mapa final'!$O$20),"")</f>
        <v/>
      </c>
      <c r="AG17" s="54" t="str">
        <f>IF(AND('Mapa final'!$Y$21="Alta",'Mapa final'!$AA$21="Mayor"),CONCATENATE("R2C",'Mapa final'!$O$21),"")</f>
        <v/>
      </c>
      <c r="AH17" s="55" t="str">
        <f ca="1">IF(AND('Mapa final'!$Y$16="Alta",'Mapa final'!$AA$16="Catastrófico"),CONCATENATE("R2C",'Mapa final'!$O$16),"")</f>
        <v/>
      </c>
      <c r="AI17" s="56" t="str">
        <f>IF(AND('Mapa final'!$Y$17="Alta",'Mapa final'!$AA$17="Catastrófico"),CONCATENATE("R2C",'Mapa final'!$O$17),"")</f>
        <v/>
      </c>
      <c r="AJ17" s="56" t="str">
        <f>IF(AND('Mapa final'!$Y$18="Alta",'Mapa final'!$AA$18="Catastrófico"),CONCATENATE("R2C",'Mapa final'!$O$18),"")</f>
        <v/>
      </c>
      <c r="AK17" s="56" t="str">
        <f>IF(AND('Mapa final'!$Y$19="Alta",'Mapa final'!$AA$19="Catastrófico"),CONCATENATE("R2C",'Mapa final'!$O$19),"")</f>
        <v/>
      </c>
      <c r="AL17" s="56" t="str">
        <f>IF(AND('Mapa final'!$Y$20="Alta",'Mapa final'!$AA$20="Catastrófico"),CONCATENATE("R2C",'Mapa final'!$O$20),"")</f>
        <v/>
      </c>
      <c r="AM17" s="57" t="str">
        <f>IF(AND('Mapa final'!$Y$21="Alta",'Mapa final'!$AA$21="Catastrófico"),CONCATENATE("R2C",'Mapa final'!$O$21),"")</f>
        <v/>
      </c>
      <c r="AN17" s="83"/>
      <c r="AO17" s="326"/>
      <c r="AP17" s="327"/>
      <c r="AQ17" s="327"/>
      <c r="AR17" s="327"/>
      <c r="AS17" s="327"/>
      <c r="AT17" s="328"/>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237"/>
      <c r="C18" s="237"/>
      <c r="D18" s="238"/>
      <c r="E18" s="336"/>
      <c r="F18" s="335"/>
      <c r="G18" s="335"/>
      <c r="H18" s="335"/>
      <c r="I18" s="335"/>
      <c r="J18" s="67" t="str">
        <f>IF(AND('Mapa final'!$Y$22="Alta",'Mapa final'!$AA$22="Leve"),CONCATENATE("R3C",'Mapa final'!$O$22),"")</f>
        <v/>
      </c>
      <c r="K18" s="68" t="str">
        <f>IF(AND('Mapa final'!$Y$23="Alta",'Mapa final'!$AA$23="Leve"),CONCATENATE("R3C",'Mapa final'!$O$23),"")</f>
        <v/>
      </c>
      <c r="L18" s="68" t="str">
        <f>IF(AND('Mapa final'!$Y$24="Alta",'Mapa final'!$AA$24="Leve"),CONCATENATE("R3C",'Mapa final'!$O$24),"")</f>
        <v/>
      </c>
      <c r="M18" s="68" t="str">
        <f>IF(AND('Mapa final'!$Y$25="Alta",'Mapa final'!$AA$25="Leve"),CONCATENATE("R3C",'Mapa final'!$O$25),"")</f>
        <v/>
      </c>
      <c r="N18" s="68" t="str">
        <f>IF(AND('Mapa final'!$Y$26="Alta",'Mapa final'!$AA$26="Leve"),CONCATENATE("R3C",'Mapa final'!$O$26),"")</f>
        <v/>
      </c>
      <c r="O18" s="69" t="str">
        <f>IF(AND('Mapa final'!$Y$27="Alta",'Mapa final'!$AA$27="Leve"),CONCATENATE("R3C",'Mapa final'!$O$27),"")</f>
        <v/>
      </c>
      <c r="P18" s="67" t="str">
        <f>IF(AND('Mapa final'!$Y$22="Alta",'Mapa final'!$AA$22="Menor"),CONCATENATE("R3C",'Mapa final'!$O$22),"")</f>
        <v/>
      </c>
      <c r="Q18" s="68" t="str">
        <f>IF(AND('Mapa final'!$Y$23="Alta",'Mapa final'!$AA$23="Menor"),CONCATENATE("R3C",'Mapa final'!$O$23),"")</f>
        <v/>
      </c>
      <c r="R18" s="68" t="str">
        <f>IF(AND('Mapa final'!$Y$24="Alta",'Mapa final'!$AA$24="Menor"),CONCATENATE("R3C",'Mapa final'!$O$24),"")</f>
        <v/>
      </c>
      <c r="S18" s="68" t="str">
        <f>IF(AND('Mapa final'!$Y$25="Alta",'Mapa final'!$AA$25="Menor"),CONCATENATE("R3C",'Mapa final'!$O$25),"")</f>
        <v/>
      </c>
      <c r="T18" s="68" t="str">
        <f>IF(AND('Mapa final'!$Y$26="Alta",'Mapa final'!$AA$26="Menor"),CONCATENATE("R3C",'Mapa final'!$O$26),"")</f>
        <v/>
      </c>
      <c r="U18" s="69" t="str">
        <f>IF(AND('Mapa final'!$Y$27="Alta",'Mapa final'!$AA$27="Menor"),CONCATENATE("R3C",'Mapa final'!$O$27),"")</f>
        <v/>
      </c>
      <c r="V18" s="52" t="str">
        <f>IF(AND('Mapa final'!$Y$22="Alta",'Mapa final'!$AA$22="Moderado"),CONCATENATE("R3C",'Mapa final'!$O$22),"")</f>
        <v/>
      </c>
      <c r="W18" s="53" t="str">
        <f>IF(AND('Mapa final'!$Y$23="Alta",'Mapa final'!$AA$23="Moderado"),CONCATENATE("R3C",'Mapa final'!$O$23),"")</f>
        <v/>
      </c>
      <c r="X18" s="53" t="str">
        <f>IF(AND('Mapa final'!$Y$24="Alta",'Mapa final'!$AA$24="Moderado"),CONCATENATE("R3C",'Mapa final'!$O$24),"")</f>
        <v/>
      </c>
      <c r="Y18" s="53" t="str">
        <f>IF(AND('Mapa final'!$Y$25="Alta",'Mapa final'!$AA$25="Moderado"),CONCATENATE("R3C",'Mapa final'!$O$25),"")</f>
        <v/>
      </c>
      <c r="Z18" s="53" t="str">
        <f>IF(AND('Mapa final'!$Y$26="Alta",'Mapa final'!$AA$26="Moderado"),CONCATENATE("R3C",'Mapa final'!$O$26),"")</f>
        <v/>
      </c>
      <c r="AA18" s="54" t="str">
        <f>IF(AND('Mapa final'!$Y$27="Alta",'Mapa final'!$AA$27="Moderado"),CONCATENATE("R3C",'Mapa final'!$O$27),"")</f>
        <v/>
      </c>
      <c r="AB18" s="52" t="str">
        <f>IF(AND('Mapa final'!$Y$22="Alta",'Mapa final'!$AA$22="Mayor"),CONCATENATE("R3C",'Mapa final'!$O$22),"")</f>
        <v/>
      </c>
      <c r="AC18" s="53" t="str">
        <f>IF(AND('Mapa final'!$Y$23="Alta",'Mapa final'!$AA$23="Mayor"),CONCATENATE("R3C",'Mapa final'!$O$23),"")</f>
        <v/>
      </c>
      <c r="AD18" s="53" t="str">
        <f>IF(AND('Mapa final'!$Y$24="Alta",'Mapa final'!$AA$24="Mayor"),CONCATENATE("R3C",'Mapa final'!$O$24),"")</f>
        <v/>
      </c>
      <c r="AE18" s="53" t="str">
        <f>IF(AND('Mapa final'!$Y$25="Alta",'Mapa final'!$AA$25="Mayor"),CONCATENATE("R3C",'Mapa final'!$O$25),"")</f>
        <v/>
      </c>
      <c r="AF18" s="53" t="str">
        <f>IF(AND('Mapa final'!$Y$26="Alta",'Mapa final'!$AA$26="Mayor"),CONCATENATE("R3C",'Mapa final'!$O$26),"")</f>
        <v/>
      </c>
      <c r="AG18" s="54" t="str">
        <f>IF(AND('Mapa final'!$Y$27="Alta",'Mapa final'!$AA$27="Mayor"),CONCATENATE("R3C",'Mapa final'!$O$27),"")</f>
        <v/>
      </c>
      <c r="AH18" s="55" t="str">
        <f>IF(AND('Mapa final'!$Y$22="Alta",'Mapa final'!$AA$22="Catastrófico"),CONCATENATE("R3C",'Mapa final'!$O$22),"")</f>
        <v/>
      </c>
      <c r="AI18" s="56" t="str">
        <f>IF(AND('Mapa final'!$Y$23="Alta",'Mapa final'!$AA$23="Catastrófico"),CONCATENATE("R3C",'Mapa final'!$O$23),"")</f>
        <v/>
      </c>
      <c r="AJ18" s="56" t="str">
        <f>IF(AND('Mapa final'!$Y$24="Alta",'Mapa final'!$AA$24="Catastrófico"),CONCATENATE("R3C",'Mapa final'!$O$24),"")</f>
        <v/>
      </c>
      <c r="AK18" s="56" t="str">
        <f>IF(AND('Mapa final'!$Y$25="Alta",'Mapa final'!$AA$25="Catastrófico"),CONCATENATE("R3C",'Mapa final'!$O$25),"")</f>
        <v/>
      </c>
      <c r="AL18" s="56" t="str">
        <f>IF(AND('Mapa final'!$Y$26="Alta",'Mapa final'!$AA$26="Catastrófico"),CONCATENATE("R3C",'Mapa final'!$O$26),"")</f>
        <v/>
      </c>
      <c r="AM18" s="57" t="str">
        <f>IF(AND('Mapa final'!$Y$27="Alta",'Mapa final'!$AA$27="Catastrófico"),CONCATENATE("R3C",'Mapa final'!$O$27),"")</f>
        <v/>
      </c>
      <c r="AN18" s="83"/>
      <c r="AO18" s="326"/>
      <c r="AP18" s="327"/>
      <c r="AQ18" s="327"/>
      <c r="AR18" s="327"/>
      <c r="AS18" s="327"/>
      <c r="AT18" s="328"/>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237"/>
      <c r="C19" s="237"/>
      <c r="D19" s="238"/>
      <c r="E19" s="336"/>
      <c r="F19" s="335"/>
      <c r="G19" s="335"/>
      <c r="H19" s="335"/>
      <c r="I19" s="335"/>
      <c r="J19" s="67" t="str">
        <f>IF(AND('Mapa final'!$Y$28="Alta",'Mapa final'!$AA$28="Leve"),CONCATENATE("R4C",'Mapa final'!$O$28),"")</f>
        <v/>
      </c>
      <c r="K19" s="68" t="str">
        <f>IF(AND('Mapa final'!$Y$29="Alta",'Mapa final'!$AA$29="Leve"),CONCATENATE("R4C",'Mapa final'!$O$29),"")</f>
        <v/>
      </c>
      <c r="L19" s="68" t="str">
        <f>IF(AND('Mapa final'!$Y$30="Alta",'Mapa final'!$AA$30="Leve"),CONCATENATE("R4C",'Mapa final'!$O$30),"")</f>
        <v/>
      </c>
      <c r="M19" s="68" t="str">
        <f>IF(AND('Mapa final'!$Y$31="Alta",'Mapa final'!$AA$31="Leve"),CONCATENATE("R4C",'Mapa final'!$O$31),"")</f>
        <v/>
      </c>
      <c r="N19" s="68" t="str">
        <f>IF(AND('Mapa final'!$Y$32="Alta",'Mapa final'!$AA$32="Leve"),CONCATENATE("R4C",'Mapa final'!$O$32),"")</f>
        <v/>
      </c>
      <c r="O19" s="69" t="str">
        <f>IF(AND('Mapa final'!$Y$33="Alta",'Mapa final'!$AA$33="Leve"),CONCATENATE("R4C",'Mapa final'!$O$33),"")</f>
        <v/>
      </c>
      <c r="P19" s="67" t="str">
        <f>IF(AND('Mapa final'!$Y$28="Alta",'Mapa final'!$AA$28="Menor"),CONCATENATE("R4C",'Mapa final'!$O$28),"")</f>
        <v/>
      </c>
      <c r="Q19" s="68" t="str">
        <f>IF(AND('Mapa final'!$Y$29="Alta",'Mapa final'!$AA$29="Menor"),CONCATENATE("R4C",'Mapa final'!$O$29),"")</f>
        <v/>
      </c>
      <c r="R19" s="68" t="str">
        <f>IF(AND('Mapa final'!$Y$30="Alta",'Mapa final'!$AA$30="Menor"),CONCATENATE("R4C",'Mapa final'!$O$30),"")</f>
        <v/>
      </c>
      <c r="S19" s="68" t="str">
        <f>IF(AND('Mapa final'!$Y$31="Alta",'Mapa final'!$AA$31="Menor"),CONCATENATE("R4C",'Mapa final'!$O$31),"")</f>
        <v/>
      </c>
      <c r="T19" s="68" t="str">
        <f>IF(AND('Mapa final'!$Y$32="Alta",'Mapa final'!$AA$32="Menor"),CONCATENATE("R4C",'Mapa final'!$O$32),"")</f>
        <v/>
      </c>
      <c r="U19" s="69" t="str">
        <f>IF(AND('Mapa final'!$Y$33="Alta",'Mapa final'!$AA$33="Menor"),CONCATENATE("R4C",'Mapa final'!$O$33),"")</f>
        <v/>
      </c>
      <c r="V19" s="52" t="str">
        <f>IF(AND('Mapa final'!$Y$28="Alta",'Mapa final'!$AA$28="Moderado"),CONCATENATE("R4C",'Mapa final'!$O$28),"")</f>
        <v/>
      </c>
      <c r="W19" s="53" t="str">
        <f>IF(AND('Mapa final'!$Y$29="Alta",'Mapa final'!$AA$29="Moderado"),CONCATENATE("R4C",'Mapa final'!$O$29),"")</f>
        <v/>
      </c>
      <c r="X19" s="53" t="str">
        <f>IF(AND('Mapa final'!$Y$30="Alta",'Mapa final'!$AA$30="Moderado"),CONCATENATE("R4C",'Mapa final'!$O$30),"")</f>
        <v/>
      </c>
      <c r="Y19" s="53" t="str">
        <f>IF(AND('Mapa final'!$Y$31="Alta",'Mapa final'!$AA$31="Moderado"),CONCATENATE("R4C",'Mapa final'!$O$31),"")</f>
        <v/>
      </c>
      <c r="Z19" s="53" t="str">
        <f>IF(AND('Mapa final'!$Y$32="Alta",'Mapa final'!$AA$32="Moderado"),CONCATENATE("R4C",'Mapa final'!$O$32),"")</f>
        <v/>
      </c>
      <c r="AA19" s="54" t="str">
        <f>IF(AND('Mapa final'!$Y$33="Alta",'Mapa final'!$AA$33="Moderado"),CONCATENATE("R4C",'Mapa final'!$O$33),"")</f>
        <v/>
      </c>
      <c r="AB19" s="52" t="str">
        <f>IF(AND('Mapa final'!$Y$28="Alta",'Mapa final'!$AA$28="Mayor"),CONCATENATE("R4C",'Mapa final'!$O$28),"")</f>
        <v/>
      </c>
      <c r="AC19" s="53" t="str">
        <f>IF(AND('Mapa final'!$Y$29="Alta",'Mapa final'!$AA$29="Mayor"),CONCATENATE("R4C",'Mapa final'!$O$29),"")</f>
        <v/>
      </c>
      <c r="AD19" s="53" t="str">
        <f>IF(AND('Mapa final'!$Y$30="Alta",'Mapa final'!$AA$30="Mayor"),CONCATENATE("R4C",'Mapa final'!$O$30),"")</f>
        <v/>
      </c>
      <c r="AE19" s="53" t="str">
        <f>IF(AND('Mapa final'!$Y$31="Alta",'Mapa final'!$AA$31="Mayor"),CONCATENATE("R4C",'Mapa final'!$O$31),"")</f>
        <v/>
      </c>
      <c r="AF19" s="53" t="str">
        <f>IF(AND('Mapa final'!$Y$32="Alta",'Mapa final'!$AA$32="Mayor"),CONCATENATE("R4C",'Mapa final'!$O$32),"")</f>
        <v/>
      </c>
      <c r="AG19" s="54" t="str">
        <f>IF(AND('Mapa final'!$Y$33="Alta",'Mapa final'!$AA$33="Mayor"),CONCATENATE("R4C",'Mapa final'!$O$33),"")</f>
        <v/>
      </c>
      <c r="AH19" s="55" t="str">
        <f>IF(AND('Mapa final'!$Y$28="Alta",'Mapa final'!$AA$28="Catastrófico"),CONCATENATE("R4C",'Mapa final'!$O$28),"")</f>
        <v/>
      </c>
      <c r="AI19" s="56" t="str">
        <f>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3"/>
      <c r="AO19" s="326"/>
      <c r="AP19" s="327"/>
      <c r="AQ19" s="327"/>
      <c r="AR19" s="327"/>
      <c r="AS19" s="327"/>
      <c r="AT19" s="328"/>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237"/>
      <c r="C20" s="237"/>
      <c r="D20" s="238"/>
      <c r="E20" s="336"/>
      <c r="F20" s="335"/>
      <c r="G20" s="335"/>
      <c r="H20" s="335"/>
      <c r="I20" s="335"/>
      <c r="J20" s="67" t="str">
        <f>IF(AND('Mapa final'!$Y$34="Alta",'Mapa final'!$AA$34="Leve"),CONCATENATE("R5C",'Mapa final'!$O$34),"")</f>
        <v/>
      </c>
      <c r="K20" s="68" t="str">
        <f>IF(AND('Mapa final'!$Y$35="Alta",'Mapa final'!$AA$35="Leve"),CONCATENATE("R5C",'Mapa final'!$O$35),"")</f>
        <v/>
      </c>
      <c r="L20" s="68" t="str">
        <f>IF(AND('Mapa final'!$Y$36="Alta",'Mapa final'!$AA$36="Leve"),CONCATENATE("R5C",'Mapa final'!$O$36),"")</f>
        <v/>
      </c>
      <c r="M20" s="68" t="str">
        <f>IF(AND('Mapa final'!$Y$37="Alta",'Mapa final'!$AA$37="Leve"),CONCATENATE("R5C",'Mapa final'!$O$37),"")</f>
        <v/>
      </c>
      <c r="N20" s="68" t="str">
        <f>IF(AND('Mapa final'!$Y$38="Alta",'Mapa final'!$AA$38="Leve"),CONCATENATE("R5C",'Mapa final'!$O$38),"")</f>
        <v/>
      </c>
      <c r="O20" s="69" t="str">
        <f>IF(AND('Mapa final'!$Y$39="Alta",'Mapa final'!$AA$39="Leve"),CONCATENATE("R5C",'Mapa final'!$O$39),"")</f>
        <v/>
      </c>
      <c r="P20" s="67" t="str">
        <f>IF(AND('Mapa final'!$Y$34="Alta",'Mapa final'!$AA$34="Menor"),CONCATENATE("R5C",'Mapa final'!$O$34),"")</f>
        <v/>
      </c>
      <c r="Q20" s="68" t="str">
        <f>IF(AND('Mapa final'!$Y$35="Alta",'Mapa final'!$AA$35="Menor"),CONCATENATE("R5C",'Mapa final'!$O$35),"")</f>
        <v/>
      </c>
      <c r="R20" s="68" t="str">
        <f>IF(AND('Mapa final'!$Y$36="Alta",'Mapa final'!$AA$36="Menor"),CONCATENATE("R5C",'Mapa final'!$O$36),"")</f>
        <v/>
      </c>
      <c r="S20" s="68" t="str">
        <f>IF(AND('Mapa final'!$Y$37="Alta",'Mapa final'!$AA$37="Menor"),CONCATENATE("R5C",'Mapa final'!$O$37),"")</f>
        <v/>
      </c>
      <c r="T20" s="68" t="str">
        <f>IF(AND('Mapa final'!$Y$38="Alta",'Mapa final'!$AA$38="Menor"),CONCATENATE("R5C",'Mapa final'!$O$38),"")</f>
        <v/>
      </c>
      <c r="U20" s="69" t="str">
        <f>IF(AND('Mapa final'!$Y$39="Alta",'Mapa final'!$AA$39="Menor"),CONCATENATE("R5C",'Mapa final'!$O$39),"")</f>
        <v/>
      </c>
      <c r="V20" s="52" t="str">
        <f>IF(AND('Mapa final'!$Y$34="Alta",'Mapa final'!$AA$34="Moderado"),CONCATENATE("R5C",'Mapa final'!$O$34),"")</f>
        <v/>
      </c>
      <c r="W20" s="53" t="str">
        <f>IF(AND('Mapa final'!$Y$35="Alta",'Mapa final'!$AA$35="Moderado"),CONCATENATE("R5C",'Mapa final'!$O$35),"")</f>
        <v/>
      </c>
      <c r="X20" s="53" t="str">
        <f>IF(AND('Mapa final'!$Y$36="Alta",'Mapa final'!$AA$36="Moderado"),CONCATENATE("R5C",'Mapa final'!$O$36),"")</f>
        <v/>
      </c>
      <c r="Y20" s="53" t="str">
        <f>IF(AND('Mapa final'!$Y$37="Alta",'Mapa final'!$AA$37="Moderado"),CONCATENATE("R5C",'Mapa final'!$O$37),"")</f>
        <v/>
      </c>
      <c r="Z20" s="53" t="str">
        <f>IF(AND('Mapa final'!$Y$38="Alta",'Mapa final'!$AA$38="Moderado"),CONCATENATE("R5C",'Mapa final'!$O$38),"")</f>
        <v/>
      </c>
      <c r="AA20" s="54" t="str">
        <f>IF(AND('Mapa final'!$Y$39="Alta",'Mapa final'!$AA$39="Moderado"),CONCATENATE("R5C",'Mapa final'!$O$39),"")</f>
        <v/>
      </c>
      <c r="AB20" s="52" t="str">
        <f>IF(AND('Mapa final'!$Y$34="Alta",'Mapa final'!$AA$34="Mayor"),CONCATENATE("R5C",'Mapa final'!$O$34),"")</f>
        <v/>
      </c>
      <c r="AC20" s="53" t="str">
        <f>IF(AND('Mapa final'!$Y$35="Alta",'Mapa final'!$AA$35="Mayor"),CONCATENATE("R5C",'Mapa final'!$O$35),"")</f>
        <v/>
      </c>
      <c r="AD20" s="53" t="str">
        <f>IF(AND('Mapa final'!$Y$36="Alta",'Mapa final'!$AA$36="Mayor"),CONCATENATE("R5C",'Mapa final'!$O$36),"")</f>
        <v/>
      </c>
      <c r="AE20" s="53" t="str">
        <f>IF(AND('Mapa final'!$Y$37="Alta",'Mapa final'!$AA$37="Mayor"),CONCATENATE("R5C",'Mapa final'!$O$37),"")</f>
        <v/>
      </c>
      <c r="AF20" s="53" t="str">
        <f>IF(AND('Mapa final'!$Y$38="Alta",'Mapa final'!$AA$38="Mayor"),CONCATENATE("R5C",'Mapa final'!$O$38),"")</f>
        <v/>
      </c>
      <c r="AG20" s="54" t="str">
        <f>IF(AND('Mapa final'!$Y$39="Alta",'Mapa final'!$AA$39="Mayor"),CONCATENATE("R5C",'Mapa final'!$O$39),"")</f>
        <v/>
      </c>
      <c r="AH20" s="55" t="str">
        <f>IF(AND('Mapa final'!$Y$34="Alta",'Mapa final'!$AA$34="Catastrófico"),CONCATENATE("R5C",'Mapa final'!$O$34),"")</f>
        <v/>
      </c>
      <c r="AI20" s="56" t="str">
        <f>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3"/>
      <c r="AO20" s="326"/>
      <c r="AP20" s="327"/>
      <c r="AQ20" s="327"/>
      <c r="AR20" s="327"/>
      <c r="AS20" s="327"/>
      <c r="AT20" s="328"/>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237"/>
      <c r="C21" s="237"/>
      <c r="D21" s="238"/>
      <c r="E21" s="336"/>
      <c r="F21" s="335"/>
      <c r="G21" s="335"/>
      <c r="H21" s="335"/>
      <c r="I21" s="335"/>
      <c r="J21" s="67" t="str">
        <f>IF(AND('Mapa final'!$Y$40="Alta",'Mapa final'!$AA$40="Leve"),CONCATENATE("R6C",'Mapa final'!$O$40),"")</f>
        <v/>
      </c>
      <c r="K21" s="68" t="str">
        <f>IF(AND('Mapa final'!$Y$41="Alta",'Mapa final'!$AA$41="Leve"),CONCATENATE("R6C",'Mapa final'!$O$41),"")</f>
        <v/>
      </c>
      <c r="L21" s="68" t="str">
        <f>IF(AND('Mapa final'!$Y$42="Alta",'Mapa final'!$AA$42="Leve"),CONCATENATE("R6C",'Mapa final'!$O$42),"")</f>
        <v/>
      </c>
      <c r="M21" s="68" t="str">
        <f>IF(AND('Mapa final'!$Y$43="Alta",'Mapa final'!$AA$43="Leve"),CONCATENATE("R6C",'Mapa final'!$O$43),"")</f>
        <v/>
      </c>
      <c r="N21" s="68" t="str">
        <f>IF(AND('Mapa final'!$Y$44="Alta",'Mapa final'!$AA$44="Leve"),CONCATENATE("R6C",'Mapa final'!$O$44),"")</f>
        <v/>
      </c>
      <c r="O21" s="69" t="str">
        <f>IF(AND('Mapa final'!$Y$45="Alta",'Mapa final'!$AA$45="Leve"),CONCATENATE("R6C",'Mapa final'!$O$45),"")</f>
        <v/>
      </c>
      <c r="P21" s="67" t="str">
        <f>IF(AND('Mapa final'!$Y$40="Alta",'Mapa final'!$AA$40="Menor"),CONCATENATE("R6C",'Mapa final'!$O$40),"")</f>
        <v/>
      </c>
      <c r="Q21" s="68" t="str">
        <f>IF(AND('Mapa final'!$Y$41="Alta",'Mapa final'!$AA$41="Menor"),CONCATENATE("R6C",'Mapa final'!$O$41),"")</f>
        <v/>
      </c>
      <c r="R21" s="68" t="str">
        <f>IF(AND('Mapa final'!$Y$42="Alta",'Mapa final'!$AA$42="Menor"),CONCATENATE("R6C",'Mapa final'!$O$42),"")</f>
        <v/>
      </c>
      <c r="S21" s="68" t="str">
        <f>IF(AND('Mapa final'!$Y$43="Alta",'Mapa final'!$AA$43="Menor"),CONCATENATE("R6C",'Mapa final'!$O$43),"")</f>
        <v/>
      </c>
      <c r="T21" s="68" t="str">
        <f>IF(AND('Mapa final'!$Y$44="Alta",'Mapa final'!$AA$44="Menor"),CONCATENATE("R6C",'Mapa final'!$O$44),"")</f>
        <v/>
      </c>
      <c r="U21" s="69" t="str">
        <f>IF(AND('Mapa final'!$Y$45="Alta",'Mapa final'!$AA$45="Menor"),CONCATENATE("R6C",'Mapa final'!$O$45),"")</f>
        <v/>
      </c>
      <c r="V21" s="52" t="str">
        <f>IF(AND('Mapa final'!$Y$40="Alta",'Mapa final'!$AA$40="Moderado"),CONCATENATE("R6C",'Mapa final'!$O$40),"")</f>
        <v/>
      </c>
      <c r="W21" s="53" t="str">
        <f>IF(AND('Mapa final'!$Y$41="Alta",'Mapa final'!$AA$41="Moderado"),CONCATENATE("R6C",'Mapa final'!$O$41),"")</f>
        <v/>
      </c>
      <c r="X21" s="53" t="str">
        <f>IF(AND('Mapa final'!$Y$42="Alta",'Mapa final'!$AA$42="Moderado"),CONCATENATE("R6C",'Mapa final'!$O$42),"")</f>
        <v/>
      </c>
      <c r="Y21" s="53" t="str">
        <f>IF(AND('Mapa final'!$Y$43="Alta",'Mapa final'!$AA$43="Moderado"),CONCATENATE("R6C",'Mapa final'!$O$43),"")</f>
        <v/>
      </c>
      <c r="Z21" s="53" t="str">
        <f>IF(AND('Mapa final'!$Y$44="Alta",'Mapa final'!$AA$44="Moderado"),CONCATENATE("R6C",'Mapa final'!$O$44),"")</f>
        <v/>
      </c>
      <c r="AA21" s="54" t="str">
        <f>IF(AND('Mapa final'!$Y$45="Alta",'Mapa final'!$AA$45="Moderado"),CONCATENATE("R6C",'Mapa final'!$O$45),"")</f>
        <v/>
      </c>
      <c r="AB21" s="52" t="str">
        <f>IF(AND('Mapa final'!$Y$40="Alta",'Mapa final'!$AA$40="Mayor"),CONCATENATE("R6C",'Mapa final'!$O$40),"")</f>
        <v/>
      </c>
      <c r="AC21" s="53" t="str">
        <f>IF(AND('Mapa final'!$Y$41="Alta",'Mapa final'!$AA$41="Mayor"),CONCATENATE("R6C",'Mapa final'!$O$41),"")</f>
        <v/>
      </c>
      <c r="AD21" s="53" t="str">
        <f>IF(AND('Mapa final'!$Y$42="Alta",'Mapa final'!$AA$42="Mayor"),CONCATENATE("R6C",'Mapa final'!$O$42),"")</f>
        <v/>
      </c>
      <c r="AE21" s="53" t="str">
        <f>IF(AND('Mapa final'!$Y$43="Alta",'Mapa final'!$AA$43="Mayor"),CONCATENATE("R6C",'Mapa final'!$O$43),"")</f>
        <v/>
      </c>
      <c r="AF21" s="53" t="str">
        <f>IF(AND('Mapa final'!$Y$44="Alta",'Mapa final'!$AA$44="Mayor"),CONCATENATE("R6C",'Mapa final'!$O$44),"")</f>
        <v/>
      </c>
      <c r="AG21" s="54" t="str">
        <f>IF(AND('Mapa final'!$Y$45="Alta",'Mapa final'!$AA$45="Mayor"),CONCATENATE("R6C",'Mapa final'!$O$45),"")</f>
        <v/>
      </c>
      <c r="AH21" s="55" t="str">
        <f>IF(AND('Mapa final'!$Y$40="Alta",'Mapa final'!$AA$40="Catastrófico"),CONCATENATE("R6C",'Mapa final'!$O$40),"")</f>
        <v/>
      </c>
      <c r="AI21" s="56" t="str">
        <f>IF(AND('Mapa final'!$Y$41="Alta",'Mapa final'!$AA$41="Catastrófico"),CONCATENATE("R6C",'Mapa final'!$O$41),"")</f>
        <v/>
      </c>
      <c r="AJ21" s="56" t="str">
        <f>IF(AND('Mapa final'!$Y$42="Alta",'Mapa final'!$AA$42="Catastrófico"),CONCATENATE("R6C",'Mapa final'!$O$42),"")</f>
        <v/>
      </c>
      <c r="AK21" s="56" t="str">
        <f>IF(AND('Mapa final'!$Y$43="Alta",'Mapa final'!$AA$43="Catastrófico"),CONCATENATE("R6C",'Mapa final'!$O$43),"")</f>
        <v/>
      </c>
      <c r="AL21" s="56" t="str">
        <f>IF(AND('Mapa final'!$Y$44="Alta",'Mapa final'!$AA$44="Catastrófico"),CONCATENATE("R6C",'Mapa final'!$O$44),"")</f>
        <v/>
      </c>
      <c r="AM21" s="57" t="str">
        <f>IF(AND('Mapa final'!$Y$45="Alta",'Mapa final'!$AA$45="Catastrófico"),CONCATENATE("R6C",'Mapa final'!$O$45),"")</f>
        <v/>
      </c>
      <c r="AN21" s="83"/>
      <c r="AO21" s="326"/>
      <c r="AP21" s="327"/>
      <c r="AQ21" s="327"/>
      <c r="AR21" s="327"/>
      <c r="AS21" s="327"/>
      <c r="AT21" s="328"/>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237"/>
      <c r="C22" s="237"/>
      <c r="D22" s="238"/>
      <c r="E22" s="336"/>
      <c r="F22" s="335"/>
      <c r="G22" s="335"/>
      <c r="H22" s="335"/>
      <c r="I22" s="335"/>
      <c r="J22" s="67" t="str">
        <f>IF(AND('Mapa final'!$Y$46="Alta",'Mapa final'!$AA$46="Leve"),CONCATENATE("R7C",'Mapa final'!$O$46),"")</f>
        <v/>
      </c>
      <c r="K22" s="68" t="str">
        <f>IF(AND('Mapa final'!$Y$47="Alta",'Mapa final'!$AA$47="Leve"),CONCATENATE("R7C",'Mapa final'!$O$47),"")</f>
        <v/>
      </c>
      <c r="L22" s="68" t="str">
        <f>IF(AND('Mapa final'!$Y$48="Alta",'Mapa final'!$AA$48="Leve"),CONCATENATE("R7C",'Mapa final'!$O$48),"")</f>
        <v/>
      </c>
      <c r="M22" s="68" t="str">
        <f>IF(AND('Mapa final'!$Y$49="Alta",'Mapa final'!$AA$49="Leve"),CONCATENATE("R7C",'Mapa final'!$O$49),"")</f>
        <v/>
      </c>
      <c r="N22" s="68" t="str">
        <f>IF(AND('Mapa final'!$Y$50="Alta",'Mapa final'!$AA$50="Leve"),CONCATENATE("R7C",'Mapa final'!$O$50),"")</f>
        <v/>
      </c>
      <c r="O22" s="69" t="str">
        <f>IF(AND('Mapa final'!$Y$51="Alta",'Mapa final'!$AA$51="Leve"),CONCATENATE("R7C",'Mapa final'!$O$51),"")</f>
        <v/>
      </c>
      <c r="P22" s="67" t="str">
        <f>IF(AND('Mapa final'!$Y$46="Alta",'Mapa final'!$AA$46="Menor"),CONCATENATE("R7C",'Mapa final'!$O$46),"")</f>
        <v/>
      </c>
      <c r="Q22" s="68" t="str">
        <f>IF(AND('Mapa final'!$Y$47="Alta",'Mapa final'!$AA$47="Menor"),CONCATENATE("R7C",'Mapa final'!$O$47),"")</f>
        <v/>
      </c>
      <c r="R22" s="68" t="str">
        <f>IF(AND('Mapa final'!$Y$48="Alta",'Mapa final'!$AA$48="Menor"),CONCATENATE("R7C",'Mapa final'!$O$48),"")</f>
        <v/>
      </c>
      <c r="S22" s="68" t="str">
        <f>IF(AND('Mapa final'!$Y$49="Alta",'Mapa final'!$AA$49="Menor"),CONCATENATE("R7C",'Mapa final'!$O$49),"")</f>
        <v/>
      </c>
      <c r="T22" s="68" t="str">
        <f>IF(AND('Mapa final'!$Y$50="Alta",'Mapa final'!$AA$50="Menor"),CONCATENATE("R7C",'Mapa final'!$O$50),"")</f>
        <v/>
      </c>
      <c r="U22" s="69" t="str">
        <f>IF(AND('Mapa final'!$Y$51="Alta",'Mapa final'!$AA$51="Menor"),CONCATENATE("R7C",'Mapa final'!$O$51),"")</f>
        <v/>
      </c>
      <c r="V22" s="52" t="str">
        <f>IF(AND('Mapa final'!$Y$46="Alta",'Mapa final'!$AA$46="Moderado"),CONCATENATE("R7C",'Mapa final'!$O$46),"")</f>
        <v/>
      </c>
      <c r="W22" s="53" t="str">
        <f>IF(AND('Mapa final'!$Y$47="Alta",'Mapa final'!$AA$47="Moderado"),CONCATENATE("R7C",'Mapa final'!$O$47),"")</f>
        <v/>
      </c>
      <c r="X22" s="53" t="str">
        <f>IF(AND('Mapa final'!$Y$48="Alta",'Mapa final'!$AA$48="Moderado"),CONCATENATE("R7C",'Mapa final'!$O$48),"")</f>
        <v/>
      </c>
      <c r="Y22" s="53" t="str">
        <f>IF(AND('Mapa final'!$Y$49="Alta",'Mapa final'!$AA$49="Moderado"),CONCATENATE("R7C",'Mapa final'!$O$49),"")</f>
        <v/>
      </c>
      <c r="Z22" s="53" t="str">
        <f>IF(AND('Mapa final'!$Y$50="Alta",'Mapa final'!$AA$50="Moderado"),CONCATENATE("R7C",'Mapa final'!$O$50),"")</f>
        <v/>
      </c>
      <c r="AA22" s="54" t="str">
        <f>IF(AND('Mapa final'!$Y$51="Alta",'Mapa final'!$AA$51="Moderado"),CONCATENATE("R7C",'Mapa final'!$O$51),"")</f>
        <v/>
      </c>
      <c r="AB22" s="52" t="str">
        <f>IF(AND('Mapa final'!$Y$46="Alta",'Mapa final'!$AA$46="Mayor"),CONCATENATE("R7C",'Mapa final'!$O$46),"")</f>
        <v/>
      </c>
      <c r="AC22" s="53" t="str">
        <f>IF(AND('Mapa final'!$Y$47="Alta",'Mapa final'!$AA$47="Mayor"),CONCATENATE("R7C",'Mapa final'!$O$47),"")</f>
        <v/>
      </c>
      <c r="AD22" s="53" t="str">
        <f>IF(AND('Mapa final'!$Y$48="Alta",'Mapa final'!$AA$48="Mayor"),CONCATENATE("R7C",'Mapa final'!$O$48),"")</f>
        <v/>
      </c>
      <c r="AE22" s="53" t="str">
        <f>IF(AND('Mapa final'!$Y$49="Alta",'Mapa final'!$AA$49="Mayor"),CONCATENATE("R7C",'Mapa final'!$O$49),"")</f>
        <v/>
      </c>
      <c r="AF22" s="53" t="str">
        <f>IF(AND('Mapa final'!$Y$50="Alta",'Mapa final'!$AA$50="Mayor"),CONCATENATE("R7C",'Mapa final'!$O$50),"")</f>
        <v/>
      </c>
      <c r="AG22" s="54" t="str">
        <f>IF(AND('Mapa final'!$Y$51="Alta",'Mapa final'!$AA$51="Mayor"),CONCATENATE("R7C",'Mapa final'!$O$51),"")</f>
        <v/>
      </c>
      <c r="AH22" s="55" t="str">
        <f>IF(AND('Mapa final'!$Y$46="Alta",'Mapa final'!$AA$46="Catastrófico"),CONCATENATE("R7C",'Mapa final'!$O$46),"")</f>
        <v/>
      </c>
      <c r="AI22" s="56" t="str">
        <f>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3"/>
      <c r="AO22" s="326"/>
      <c r="AP22" s="327"/>
      <c r="AQ22" s="327"/>
      <c r="AR22" s="327"/>
      <c r="AS22" s="327"/>
      <c r="AT22" s="328"/>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237"/>
      <c r="C23" s="237"/>
      <c r="D23" s="238"/>
      <c r="E23" s="336"/>
      <c r="F23" s="335"/>
      <c r="G23" s="335"/>
      <c r="H23" s="335"/>
      <c r="I23" s="335"/>
      <c r="J23" s="67" t="str">
        <f>IF(AND('Mapa final'!$Y$52="Alta",'Mapa final'!$AA$52="Leve"),CONCATENATE("R8C",'Mapa final'!$O$52),"")</f>
        <v/>
      </c>
      <c r="K23" s="68" t="str">
        <f>IF(AND('Mapa final'!$Y$53="Alta",'Mapa final'!$AA$53="Leve"),CONCATENATE("R8C",'Mapa final'!$O$53),"")</f>
        <v/>
      </c>
      <c r="L23" s="68" t="str">
        <f>IF(AND('Mapa final'!$Y$54="Alta",'Mapa final'!$AA$54="Leve"),CONCATENATE("R8C",'Mapa final'!$O$54),"")</f>
        <v/>
      </c>
      <c r="M23" s="68" t="str">
        <f>IF(AND('Mapa final'!$Y$55="Alta",'Mapa final'!$AA$55="Leve"),CONCATENATE("R8C",'Mapa final'!$O$55),"")</f>
        <v/>
      </c>
      <c r="N23" s="68" t="str">
        <f>IF(AND('Mapa final'!$Y$56="Alta",'Mapa final'!$AA$56="Leve"),CONCATENATE("R8C",'Mapa final'!$O$56),"")</f>
        <v/>
      </c>
      <c r="O23" s="69" t="str">
        <f>IF(AND('Mapa final'!$Y$57="Alta",'Mapa final'!$AA$57="Leve"),CONCATENATE("R8C",'Mapa final'!$O$57),"")</f>
        <v/>
      </c>
      <c r="P23" s="67" t="str">
        <f>IF(AND('Mapa final'!$Y$52="Alta",'Mapa final'!$AA$52="Menor"),CONCATENATE("R8C",'Mapa final'!$O$52),"")</f>
        <v/>
      </c>
      <c r="Q23" s="68" t="str">
        <f>IF(AND('Mapa final'!$Y$53="Alta",'Mapa final'!$AA$53="Menor"),CONCATENATE("R8C",'Mapa final'!$O$53),"")</f>
        <v/>
      </c>
      <c r="R23" s="68" t="str">
        <f>IF(AND('Mapa final'!$Y$54="Alta",'Mapa final'!$AA$54="Menor"),CONCATENATE("R8C",'Mapa final'!$O$54),"")</f>
        <v/>
      </c>
      <c r="S23" s="68" t="str">
        <f>IF(AND('Mapa final'!$Y$55="Alta",'Mapa final'!$AA$55="Menor"),CONCATENATE("R8C",'Mapa final'!$O$55),"")</f>
        <v/>
      </c>
      <c r="T23" s="68" t="str">
        <f>IF(AND('Mapa final'!$Y$56="Alta",'Mapa final'!$AA$56="Menor"),CONCATENATE("R8C",'Mapa final'!$O$56),"")</f>
        <v/>
      </c>
      <c r="U23" s="69" t="str">
        <f>IF(AND('Mapa final'!$Y$57="Alta",'Mapa final'!$AA$57="Menor"),CONCATENATE("R8C",'Mapa final'!$O$57),"")</f>
        <v/>
      </c>
      <c r="V23" s="52" t="str">
        <f>IF(AND('Mapa final'!$Y$52="Alta",'Mapa final'!$AA$52="Moderado"),CONCATENATE("R8C",'Mapa final'!$O$52),"")</f>
        <v/>
      </c>
      <c r="W23" s="53" t="str">
        <f>IF(AND('Mapa final'!$Y$53="Alta",'Mapa final'!$AA$53="Moderado"),CONCATENATE("R8C",'Mapa final'!$O$53),"")</f>
        <v/>
      </c>
      <c r="X23" s="53" t="str">
        <f>IF(AND('Mapa final'!$Y$54="Alta",'Mapa final'!$AA$54="Moderado"),CONCATENATE("R8C",'Mapa final'!$O$54),"")</f>
        <v/>
      </c>
      <c r="Y23" s="53" t="str">
        <f>IF(AND('Mapa final'!$Y$55="Alta",'Mapa final'!$AA$55="Moderado"),CONCATENATE("R8C",'Mapa final'!$O$55),"")</f>
        <v/>
      </c>
      <c r="Z23" s="53" t="str">
        <f>IF(AND('Mapa final'!$Y$56="Alta",'Mapa final'!$AA$56="Moderado"),CONCATENATE("R8C",'Mapa final'!$O$56),"")</f>
        <v/>
      </c>
      <c r="AA23" s="54" t="str">
        <f>IF(AND('Mapa final'!$Y$57="Alta",'Mapa final'!$AA$57="Moderado"),CONCATENATE("R8C",'Mapa final'!$O$57),"")</f>
        <v/>
      </c>
      <c r="AB23" s="52" t="str">
        <f>IF(AND('Mapa final'!$Y$52="Alta",'Mapa final'!$AA$52="Mayor"),CONCATENATE("R8C",'Mapa final'!$O$52),"")</f>
        <v/>
      </c>
      <c r="AC23" s="53" t="str">
        <f>IF(AND('Mapa final'!$Y$53="Alta",'Mapa final'!$AA$53="Mayor"),CONCATENATE("R8C",'Mapa final'!$O$53),"")</f>
        <v/>
      </c>
      <c r="AD23" s="53" t="str">
        <f>IF(AND('Mapa final'!$Y$54="Alta",'Mapa final'!$AA$54="Mayor"),CONCATENATE("R8C",'Mapa final'!$O$54),"")</f>
        <v/>
      </c>
      <c r="AE23" s="53" t="str">
        <f>IF(AND('Mapa final'!$Y$55="Alta",'Mapa final'!$AA$55="Mayor"),CONCATENATE("R8C",'Mapa final'!$O$55),"")</f>
        <v/>
      </c>
      <c r="AF23" s="53" t="str">
        <f>IF(AND('Mapa final'!$Y$56="Alta",'Mapa final'!$AA$56="Mayor"),CONCATENATE("R8C",'Mapa final'!$O$56),"")</f>
        <v/>
      </c>
      <c r="AG23" s="54" t="str">
        <f>IF(AND('Mapa final'!$Y$57="Alta",'Mapa final'!$AA$57="Mayor"),CONCATENATE("R8C",'Mapa final'!$O$57),"")</f>
        <v/>
      </c>
      <c r="AH23" s="55" t="str">
        <f>IF(AND('Mapa final'!$Y$52="Alta",'Mapa final'!$AA$52="Catastrófico"),CONCATENATE("R8C",'Mapa final'!$O$52),"")</f>
        <v/>
      </c>
      <c r="AI23" s="56" t="str">
        <f>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3"/>
      <c r="AO23" s="326"/>
      <c r="AP23" s="327"/>
      <c r="AQ23" s="327"/>
      <c r="AR23" s="327"/>
      <c r="AS23" s="327"/>
      <c r="AT23" s="328"/>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237"/>
      <c r="C24" s="237"/>
      <c r="D24" s="238"/>
      <c r="E24" s="336"/>
      <c r="F24" s="335"/>
      <c r="G24" s="335"/>
      <c r="H24" s="335"/>
      <c r="I24" s="335"/>
      <c r="J24" s="67" t="str">
        <f>IF(AND('Mapa final'!$Y$58="Alta",'Mapa final'!$AA$58="Leve"),CONCATENATE("R9C",'Mapa final'!$O$58),"")</f>
        <v/>
      </c>
      <c r="K24" s="68" t="str">
        <f>IF(AND('Mapa final'!$Y$59="Alta",'Mapa final'!$AA$59="Leve"),CONCATENATE("R9C",'Mapa final'!$O$59),"")</f>
        <v/>
      </c>
      <c r="L24" s="68" t="str">
        <f>IF(AND('Mapa final'!$Y$60="Alta",'Mapa final'!$AA$60="Leve"),CONCATENATE("R9C",'Mapa final'!$O$60),"")</f>
        <v/>
      </c>
      <c r="M24" s="68" t="str">
        <f>IF(AND('Mapa final'!$Y$61="Alta",'Mapa final'!$AA$61="Leve"),CONCATENATE("R9C",'Mapa final'!$O$61),"")</f>
        <v/>
      </c>
      <c r="N24" s="68" t="str">
        <f>IF(AND('Mapa final'!$Y$62="Alta",'Mapa final'!$AA$62="Leve"),CONCATENATE("R9C",'Mapa final'!$O$62),"")</f>
        <v/>
      </c>
      <c r="O24" s="69" t="str">
        <f>IF(AND('Mapa final'!$Y$63="Alta",'Mapa final'!$AA$63="Leve"),CONCATENATE("R9C",'Mapa final'!$O$63),"")</f>
        <v/>
      </c>
      <c r="P24" s="67" t="str">
        <f>IF(AND('Mapa final'!$Y$58="Alta",'Mapa final'!$AA$58="Menor"),CONCATENATE("R9C",'Mapa final'!$O$58),"")</f>
        <v/>
      </c>
      <c r="Q24" s="68" t="str">
        <f>IF(AND('Mapa final'!$Y$59="Alta",'Mapa final'!$AA$59="Menor"),CONCATENATE("R9C",'Mapa final'!$O$59),"")</f>
        <v/>
      </c>
      <c r="R24" s="68" t="str">
        <f>IF(AND('Mapa final'!$Y$60="Alta",'Mapa final'!$AA$60="Menor"),CONCATENATE("R9C",'Mapa final'!$O$60),"")</f>
        <v/>
      </c>
      <c r="S24" s="68" t="str">
        <f>IF(AND('Mapa final'!$Y$61="Alta",'Mapa final'!$AA$61="Menor"),CONCATENATE("R9C",'Mapa final'!$O$61),"")</f>
        <v/>
      </c>
      <c r="T24" s="68" t="str">
        <f>IF(AND('Mapa final'!$Y$62="Alta",'Mapa final'!$AA$62="Menor"),CONCATENATE("R9C",'Mapa final'!$O$62),"")</f>
        <v/>
      </c>
      <c r="U24" s="69" t="str">
        <f>IF(AND('Mapa final'!$Y$63="Alta",'Mapa final'!$AA$63="Menor"),CONCATENATE("R9C",'Mapa final'!$O$63),"")</f>
        <v/>
      </c>
      <c r="V24" s="52" t="str">
        <f>IF(AND('Mapa final'!$Y$58="Alta",'Mapa final'!$AA$58="Moderado"),CONCATENATE("R9C",'Mapa final'!$O$58),"")</f>
        <v/>
      </c>
      <c r="W24" s="53" t="str">
        <f>IF(AND('Mapa final'!$Y$59="Alta",'Mapa final'!$AA$59="Moderado"),CONCATENATE("R9C",'Mapa final'!$O$59),"")</f>
        <v/>
      </c>
      <c r="X24" s="53" t="str">
        <f>IF(AND('Mapa final'!$Y$60="Alta",'Mapa final'!$AA$60="Moderado"),CONCATENATE("R9C",'Mapa final'!$O$60),"")</f>
        <v/>
      </c>
      <c r="Y24" s="53" t="str">
        <f>IF(AND('Mapa final'!$Y$61="Alta",'Mapa final'!$AA$61="Moderado"),CONCATENATE("R9C",'Mapa final'!$O$61),"")</f>
        <v/>
      </c>
      <c r="Z24" s="53" t="str">
        <f>IF(AND('Mapa final'!$Y$62="Alta",'Mapa final'!$AA$62="Moderado"),CONCATENATE("R9C",'Mapa final'!$O$62),"")</f>
        <v/>
      </c>
      <c r="AA24" s="54" t="str">
        <f>IF(AND('Mapa final'!$Y$63="Alta",'Mapa final'!$AA$63="Moderado"),CONCATENATE("R9C",'Mapa final'!$O$63),"")</f>
        <v/>
      </c>
      <c r="AB24" s="52" t="str">
        <f>IF(AND('Mapa final'!$Y$58="Alta",'Mapa final'!$AA$58="Mayor"),CONCATENATE("R9C",'Mapa final'!$O$58),"")</f>
        <v/>
      </c>
      <c r="AC24" s="53" t="str">
        <f>IF(AND('Mapa final'!$Y$59="Alta",'Mapa final'!$AA$59="Mayor"),CONCATENATE("R9C",'Mapa final'!$O$59),"")</f>
        <v/>
      </c>
      <c r="AD24" s="53" t="str">
        <f>IF(AND('Mapa final'!$Y$60="Alta",'Mapa final'!$AA$60="Mayor"),CONCATENATE("R9C",'Mapa final'!$O$60),"")</f>
        <v/>
      </c>
      <c r="AE24" s="53" t="str">
        <f>IF(AND('Mapa final'!$Y$61="Alta",'Mapa final'!$AA$61="Mayor"),CONCATENATE("R9C",'Mapa final'!$O$61),"")</f>
        <v/>
      </c>
      <c r="AF24" s="53" t="str">
        <f>IF(AND('Mapa final'!$Y$62="Alta",'Mapa final'!$AA$62="Mayor"),CONCATENATE("R9C",'Mapa final'!$O$62),"")</f>
        <v/>
      </c>
      <c r="AG24" s="54" t="str">
        <f>IF(AND('Mapa final'!$Y$63="Alta",'Mapa final'!$AA$63="Mayor"),CONCATENATE("R9C",'Mapa final'!$O$63),"")</f>
        <v/>
      </c>
      <c r="AH24" s="55" t="str">
        <f>IF(AND('Mapa final'!$Y$58="Alta",'Mapa final'!$AA$58="Catastrófico"),CONCATENATE("R9C",'Mapa final'!$O$58),"")</f>
        <v/>
      </c>
      <c r="AI24" s="56" t="str">
        <f>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3"/>
      <c r="AO24" s="326"/>
      <c r="AP24" s="327"/>
      <c r="AQ24" s="327"/>
      <c r="AR24" s="327"/>
      <c r="AS24" s="327"/>
      <c r="AT24" s="328"/>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237"/>
      <c r="C25" s="237"/>
      <c r="D25" s="238"/>
      <c r="E25" s="337"/>
      <c r="F25" s="338"/>
      <c r="G25" s="338"/>
      <c r="H25" s="338"/>
      <c r="I25" s="338"/>
      <c r="J25" s="70" t="str">
        <f>IF(AND('Mapa final'!$Y$64="Alta",'Mapa final'!$AA$64="Leve"),CONCATENATE("R10C",'Mapa final'!$O$64),"")</f>
        <v/>
      </c>
      <c r="K25" s="71" t="str">
        <f>IF(AND('Mapa final'!$Y$65="Alta",'Mapa final'!$AA$65="Leve"),CONCATENATE("R10C",'Mapa final'!$O$65),"")</f>
        <v/>
      </c>
      <c r="L25" s="71" t="str">
        <f>IF(AND('Mapa final'!$Y$66="Alta",'Mapa final'!$AA$66="Leve"),CONCATENATE("R10C",'Mapa final'!$O$66),"")</f>
        <v/>
      </c>
      <c r="M25" s="71" t="str">
        <f>IF(AND('Mapa final'!$Y$67="Alta",'Mapa final'!$AA$67="Leve"),CONCATENATE("R10C",'Mapa final'!$O$67),"")</f>
        <v/>
      </c>
      <c r="N25" s="71" t="str">
        <f>IF(AND('Mapa final'!$Y$68="Alta",'Mapa final'!$AA$68="Leve"),CONCATENATE("R10C",'Mapa final'!$O$68),"")</f>
        <v/>
      </c>
      <c r="O25" s="72" t="str">
        <f>IF(AND('Mapa final'!$Y$69="Alta",'Mapa final'!$AA$69="Leve"),CONCATENATE("R10C",'Mapa final'!$O$69),"")</f>
        <v/>
      </c>
      <c r="P25" s="70" t="str">
        <f>IF(AND('Mapa final'!$Y$64="Alta",'Mapa final'!$AA$64="Menor"),CONCATENATE("R10C",'Mapa final'!$O$64),"")</f>
        <v/>
      </c>
      <c r="Q25" s="71" t="str">
        <f>IF(AND('Mapa final'!$Y$65="Alta",'Mapa final'!$AA$65="Menor"),CONCATENATE("R10C",'Mapa final'!$O$65),"")</f>
        <v/>
      </c>
      <c r="R25" s="71" t="str">
        <f>IF(AND('Mapa final'!$Y$66="Alta",'Mapa final'!$AA$66="Menor"),CONCATENATE("R10C",'Mapa final'!$O$66),"")</f>
        <v/>
      </c>
      <c r="S25" s="71" t="str">
        <f>IF(AND('Mapa final'!$Y$67="Alta",'Mapa final'!$AA$67="Menor"),CONCATENATE("R10C",'Mapa final'!$O$67),"")</f>
        <v/>
      </c>
      <c r="T25" s="71" t="str">
        <f>IF(AND('Mapa final'!$Y$68="Alta",'Mapa final'!$AA$68="Menor"),CONCATENATE("R10C",'Mapa final'!$O$68),"")</f>
        <v/>
      </c>
      <c r="U25" s="72" t="str">
        <f>IF(AND('Mapa final'!$Y$69="Alta",'Mapa final'!$AA$69="Menor"),CONCATENATE("R10C",'Mapa final'!$O$69),"")</f>
        <v/>
      </c>
      <c r="V25" s="58" t="str">
        <f>IF(AND('Mapa final'!$Y$64="Alta",'Mapa final'!$AA$64="Moderado"),CONCATENATE("R10C",'Mapa final'!$O$64),"")</f>
        <v/>
      </c>
      <c r="W25" s="59" t="str">
        <f>IF(AND('Mapa final'!$Y$65="Alta",'Mapa final'!$AA$65="Moderado"),CONCATENATE("R10C",'Mapa final'!$O$65),"")</f>
        <v/>
      </c>
      <c r="X25" s="59" t="str">
        <f>IF(AND('Mapa final'!$Y$66="Alta",'Mapa final'!$AA$66="Moderado"),CONCATENATE("R10C",'Mapa final'!$O$66),"")</f>
        <v/>
      </c>
      <c r="Y25" s="59" t="str">
        <f>IF(AND('Mapa final'!$Y$67="Alta",'Mapa final'!$AA$67="Moderado"),CONCATENATE("R10C",'Mapa final'!$O$67),"")</f>
        <v/>
      </c>
      <c r="Z25" s="59" t="str">
        <f>IF(AND('Mapa final'!$Y$68="Alta",'Mapa final'!$AA$68="Moderado"),CONCATENATE("R10C",'Mapa final'!$O$68),"")</f>
        <v/>
      </c>
      <c r="AA25" s="60" t="str">
        <f>IF(AND('Mapa final'!$Y$69="Alta",'Mapa final'!$AA$69="Moderado"),CONCATENATE("R10C",'Mapa final'!$O$69),"")</f>
        <v/>
      </c>
      <c r="AB25" s="58" t="str">
        <f>IF(AND('Mapa final'!$Y$64="Alta",'Mapa final'!$AA$64="Mayor"),CONCATENATE("R10C",'Mapa final'!$O$64),"")</f>
        <v/>
      </c>
      <c r="AC25" s="59" t="str">
        <f>IF(AND('Mapa final'!$Y$65="Alta",'Mapa final'!$AA$65="Mayor"),CONCATENATE("R10C",'Mapa final'!$O$65),"")</f>
        <v/>
      </c>
      <c r="AD25" s="59" t="str">
        <f>IF(AND('Mapa final'!$Y$66="Alta",'Mapa final'!$AA$66="Mayor"),CONCATENATE("R10C",'Mapa final'!$O$66),"")</f>
        <v/>
      </c>
      <c r="AE25" s="59" t="str">
        <f>IF(AND('Mapa final'!$Y$67="Alta",'Mapa final'!$AA$67="Mayor"),CONCATENATE("R10C",'Mapa final'!$O$67),"")</f>
        <v/>
      </c>
      <c r="AF25" s="59" t="str">
        <f>IF(AND('Mapa final'!$Y$68="Alta",'Mapa final'!$AA$68="Mayor"),CONCATENATE("R10C",'Mapa final'!$O$68),"")</f>
        <v/>
      </c>
      <c r="AG25" s="60" t="str">
        <f>IF(AND('Mapa final'!$Y$69="Alta",'Mapa final'!$AA$69="Mayor"),CONCATENATE("R10C",'Mapa final'!$O$69),"")</f>
        <v/>
      </c>
      <c r="AH25" s="61" t="str">
        <f>IF(AND('Mapa final'!$Y$64="Alta",'Mapa final'!$AA$64="Catastrófico"),CONCATENATE("R10C",'Mapa final'!$O$64),"")</f>
        <v/>
      </c>
      <c r="AI25" s="62" t="str">
        <f>IF(AND('Mapa final'!$Y$65="Alta",'Mapa final'!$AA$65="Catastrófico"),CONCATENATE("R10C",'Mapa final'!$O$65),"")</f>
        <v/>
      </c>
      <c r="AJ25" s="62" t="str">
        <f>IF(AND('Mapa final'!$Y$66="Alta",'Mapa final'!$AA$66="Catastrófico"),CONCATENATE("R10C",'Mapa final'!$O$66),"")</f>
        <v/>
      </c>
      <c r="AK25" s="62" t="str">
        <f>IF(AND('Mapa final'!$Y$67="Alta",'Mapa final'!$AA$67="Catastrófico"),CONCATENATE("R10C",'Mapa final'!$O$67),"")</f>
        <v/>
      </c>
      <c r="AL25" s="62" t="str">
        <f>IF(AND('Mapa final'!$Y$68="Alta",'Mapa final'!$AA$68="Catastrófico"),CONCATENATE("R10C",'Mapa final'!$O$68),"")</f>
        <v/>
      </c>
      <c r="AM25" s="63" t="str">
        <f>IF(AND('Mapa final'!$Y$69="Alta",'Mapa final'!$AA$69="Catastrófico"),CONCATENATE("R10C",'Mapa final'!$O$69),"")</f>
        <v/>
      </c>
      <c r="AN25" s="83"/>
      <c r="AO25" s="329"/>
      <c r="AP25" s="330"/>
      <c r="AQ25" s="330"/>
      <c r="AR25" s="330"/>
      <c r="AS25" s="330"/>
      <c r="AT25" s="331"/>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237"/>
      <c r="C26" s="237"/>
      <c r="D26" s="238"/>
      <c r="E26" s="332" t="s">
        <v>117</v>
      </c>
      <c r="F26" s="333"/>
      <c r="G26" s="333"/>
      <c r="H26" s="333"/>
      <c r="I26" s="350"/>
      <c r="J26" s="64" t="str">
        <f ca="1">IF(AND('Mapa final'!$Y$10="Media",'Mapa final'!$AA$10="Leve"),CONCATENATE("R1C",'Mapa final'!$O$10),"")</f>
        <v/>
      </c>
      <c r="K26" s="65" t="str">
        <f>IF(AND('Mapa final'!$Y$11="Media",'Mapa final'!$AA$11="Leve"),CONCATENATE("R1C",'Mapa final'!$O$11),"")</f>
        <v/>
      </c>
      <c r="L26" s="65" t="str">
        <f>IF(AND('Mapa final'!$Y$12="Media",'Mapa final'!$AA$12="Leve"),CONCATENATE("R1C",'Mapa final'!$O$12),"")</f>
        <v/>
      </c>
      <c r="M26" s="65" t="str">
        <f>IF(AND('Mapa final'!$Y$13="Media",'Mapa final'!$AA$13="Leve"),CONCATENATE("R1C",'Mapa final'!$O$13),"")</f>
        <v/>
      </c>
      <c r="N26" s="65" t="str">
        <f>IF(AND('Mapa final'!$Y$14="Media",'Mapa final'!$AA$14="Leve"),CONCATENATE("R1C",'Mapa final'!$O$14),"")</f>
        <v/>
      </c>
      <c r="O26" s="66" t="str">
        <f>IF(AND('Mapa final'!$Y$15="Media",'Mapa final'!$AA$15="Leve"),CONCATENATE("R1C",'Mapa final'!$O$15),"")</f>
        <v/>
      </c>
      <c r="P26" s="64" t="str">
        <f ca="1">IF(AND('Mapa final'!$Y$10="Media",'Mapa final'!$AA$10="Menor"),CONCATENATE("R1C",'Mapa final'!$O$10),"")</f>
        <v/>
      </c>
      <c r="Q26" s="65" t="str">
        <f>IF(AND('Mapa final'!$Y$11="Media",'Mapa final'!$AA$11="Menor"),CONCATENATE("R1C",'Mapa final'!$O$11),"")</f>
        <v/>
      </c>
      <c r="R26" s="65" t="str">
        <f>IF(AND('Mapa final'!$Y$12="Media",'Mapa final'!$AA$12="Menor"),CONCATENATE("R1C",'Mapa final'!$O$12),"")</f>
        <v/>
      </c>
      <c r="S26" s="65" t="str">
        <f>IF(AND('Mapa final'!$Y$13="Media",'Mapa final'!$AA$13="Menor"),CONCATENATE("R1C",'Mapa final'!$O$13),"")</f>
        <v/>
      </c>
      <c r="T26" s="65" t="str">
        <f>IF(AND('Mapa final'!$Y$14="Media",'Mapa final'!$AA$14="Menor"),CONCATENATE("R1C",'Mapa final'!$O$14),"")</f>
        <v/>
      </c>
      <c r="U26" s="66" t="str">
        <f>IF(AND('Mapa final'!$Y$15="Media",'Mapa final'!$AA$15="Menor"),CONCATENATE("R1C",'Mapa final'!$O$15),"")</f>
        <v/>
      </c>
      <c r="V26" s="64" t="str">
        <f ca="1">IF(AND('Mapa final'!$Y$10="Media",'Mapa final'!$AA$10="Moderado"),CONCATENATE("R1C",'Mapa final'!$O$10),"")</f>
        <v/>
      </c>
      <c r="W26" s="65" t="str">
        <f>IF(AND('Mapa final'!$Y$11="Media",'Mapa final'!$AA$11="Moderado"),CONCATENATE("R1C",'Mapa final'!$O$11),"")</f>
        <v/>
      </c>
      <c r="X26" s="65" t="str">
        <f>IF(AND('Mapa final'!$Y$12="Media",'Mapa final'!$AA$12="Moderado"),CONCATENATE("R1C",'Mapa final'!$O$12),"")</f>
        <v/>
      </c>
      <c r="Y26" s="65" t="str">
        <f>IF(AND('Mapa final'!$Y$13="Media",'Mapa final'!$AA$13="Moderado"),CONCATENATE("R1C",'Mapa final'!$O$13),"")</f>
        <v/>
      </c>
      <c r="Z26" s="65" t="str">
        <f>IF(AND('Mapa final'!$Y$14="Media",'Mapa final'!$AA$14="Moderado"),CONCATENATE("R1C",'Mapa final'!$O$14),"")</f>
        <v/>
      </c>
      <c r="AA26" s="66" t="str">
        <f>IF(AND('Mapa final'!$Y$15="Media",'Mapa final'!$AA$15="Moderado"),CONCATENATE("R1C",'Mapa final'!$O$15),"")</f>
        <v/>
      </c>
      <c r="AB26" s="46" t="str">
        <f ca="1">IF(AND('Mapa final'!$Y$10="Media",'Mapa final'!$AA$10="Mayor"),CONCATENATE("R1C",'Mapa final'!$O$10),"")</f>
        <v/>
      </c>
      <c r="AC26" s="47" t="str">
        <f>IF(AND('Mapa final'!$Y$11="Media",'Mapa final'!$AA$11="Mayor"),CONCATENATE("R1C",'Mapa final'!$O$11),"")</f>
        <v/>
      </c>
      <c r="AD26" s="47" t="str">
        <f>IF(AND('Mapa final'!$Y$12="Media",'Mapa final'!$AA$12="Mayor"),CONCATENATE("R1C",'Mapa final'!$O$12),"")</f>
        <v/>
      </c>
      <c r="AE26" s="47" t="str">
        <f>IF(AND('Mapa final'!$Y$13="Media",'Mapa final'!$AA$13="Mayor"),CONCATENATE("R1C",'Mapa final'!$O$13),"")</f>
        <v/>
      </c>
      <c r="AF26" s="47" t="str">
        <f>IF(AND('Mapa final'!$Y$14="Media",'Mapa final'!$AA$14="Mayor"),CONCATENATE("R1C",'Mapa final'!$O$14),"")</f>
        <v/>
      </c>
      <c r="AG26" s="48" t="str">
        <f>IF(AND('Mapa final'!$Y$15="Media",'Mapa final'!$AA$15="Mayor"),CONCATENATE("R1C",'Mapa final'!$O$15),"")</f>
        <v/>
      </c>
      <c r="AH26" s="49" t="str">
        <f ca="1">IF(AND('Mapa final'!$Y$10="Media",'Mapa final'!$AA$10="Catastrófico"),CONCATENATE("R1C",'Mapa final'!$O$10),"")</f>
        <v/>
      </c>
      <c r="AI26" s="50" t="str">
        <f>IF(AND('Mapa final'!$Y$11="Media",'Mapa final'!$AA$11="Catastrófico"),CONCATENATE("R1C",'Mapa final'!$O$11),"")</f>
        <v/>
      </c>
      <c r="AJ26" s="50" t="str">
        <f>IF(AND('Mapa final'!$Y$12="Media",'Mapa final'!$AA$12="Catastrófico"),CONCATENATE("R1C",'Mapa final'!$O$12),"")</f>
        <v/>
      </c>
      <c r="AK26" s="50" t="str">
        <f>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3"/>
      <c r="AO26" s="362" t="s">
        <v>81</v>
      </c>
      <c r="AP26" s="363"/>
      <c r="AQ26" s="363"/>
      <c r="AR26" s="363"/>
      <c r="AS26" s="363"/>
      <c r="AT26" s="364"/>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237"/>
      <c r="C27" s="237"/>
      <c r="D27" s="238"/>
      <c r="E27" s="334"/>
      <c r="F27" s="335"/>
      <c r="G27" s="335"/>
      <c r="H27" s="335"/>
      <c r="I27" s="351"/>
      <c r="J27" s="67" t="str">
        <f ca="1">IF(AND('Mapa final'!$Y$16="Media",'Mapa final'!$AA$16="Leve"),CONCATENATE("R2C",'Mapa final'!$O$16),"")</f>
        <v/>
      </c>
      <c r="K27" s="68" t="str">
        <f>IF(AND('Mapa final'!$Y$17="Media",'Mapa final'!$AA$17="Leve"),CONCATENATE("R2C",'Mapa final'!$O$17),"")</f>
        <v/>
      </c>
      <c r="L27" s="68" t="str">
        <f>IF(AND('Mapa final'!$Y$18="Media",'Mapa final'!$AA$18="Leve"),CONCATENATE("R2C",'Mapa final'!$O$18),"")</f>
        <v/>
      </c>
      <c r="M27" s="68" t="str">
        <f>IF(AND('Mapa final'!$Y$19="Media",'Mapa final'!$AA$19="Leve"),CONCATENATE("R2C",'Mapa final'!$O$19),"")</f>
        <v/>
      </c>
      <c r="N27" s="68" t="str">
        <f>IF(AND('Mapa final'!$Y$20="Media",'Mapa final'!$AA$20="Leve"),CONCATENATE("R2C",'Mapa final'!$O$20),"")</f>
        <v/>
      </c>
      <c r="O27" s="69" t="str">
        <f>IF(AND('Mapa final'!$Y$21="Media",'Mapa final'!$AA$21="Leve"),CONCATENATE("R2C",'Mapa final'!$O$21),"")</f>
        <v/>
      </c>
      <c r="P27" s="67" t="str">
        <f ca="1">IF(AND('Mapa final'!$Y$16="Media",'Mapa final'!$AA$16="Menor"),CONCATENATE("R2C",'Mapa final'!$O$16),"")</f>
        <v/>
      </c>
      <c r="Q27" s="68" t="str">
        <f>IF(AND('Mapa final'!$Y$17="Media",'Mapa final'!$AA$17="Menor"),CONCATENATE("R2C",'Mapa final'!$O$17),"")</f>
        <v/>
      </c>
      <c r="R27" s="68" t="str">
        <f>IF(AND('Mapa final'!$Y$18="Media",'Mapa final'!$AA$18="Menor"),CONCATENATE("R2C",'Mapa final'!$O$18),"")</f>
        <v/>
      </c>
      <c r="S27" s="68" t="str">
        <f>IF(AND('Mapa final'!$Y$19="Media",'Mapa final'!$AA$19="Menor"),CONCATENATE("R2C",'Mapa final'!$O$19),"")</f>
        <v/>
      </c>
      <c r="T27" s="68" t="str">
        <f>IF(AND('Mapa final'!$Y$20="Media",'Mapa final'!$AA$20="Menor"),CONCATENATE("R2C",'Mapa final'!$O$20),"")</f>
        <v/>
      </c>
      <c r="U27" s="69" t="str">
        <f>IF(AND('Mapa final'!$Y$21="Media",'Mapa final'!$AA$21="Menor"),CONCATENATE("R2C",'Mapa final'!$O$21),"")</f>
        <v/>
      </c>
      <c r="V27" s="67" t="str">
        <f ca="1">IF(AND('Mapa final'!$Y$16="Media",'Mapa final'!$AA$16="Moderado"),CONCATENATE("R2C",'Mapa final'!$O$16),"")</f>
        <v/>
      </c>
      <c r="W27" s="68" t="str">
        <f>IF(AND('Mapa final'!$Y$17="Media",'Mapa final'!$AA$17="Moderado"),CONCATENATE("R2C",'Mapa final'!$O$17),"")</f>
        <v/>
      </c>
      <c r="X27" s="68" t="str">
        <f>IF(AND('Mapa final'!$Y$18="Media",'Mapa final'!$AA$18="Moderado"),CONCATENATE("R2C",'Mapa final'!$O$18),"")</f>
        <v/>
      </c>
      <c r="Y27" s="68" t="str">
        <f>IF(AND('Mapa final'!$Y$19="Media",'Mapa final'!$AA$19="Moderado"),CONCATENATE("R2C",'Mapa final'!$O$19),"")</f>
        <v/>
      </c>
      <c r="Z27" s="68" t="str">
        <f>IF(AND('Mapa final'!$Y$20="Media",'Mapa final'!$AA$20="Moderado"),CONCATENATE("R2C",'Mapa final'!$O$20),"")</f>
        <v/>
      </c>
      <c r="AA27" s="69" t="str">
        <f>IF(AND('Mapa final'!$Y$21="Media",'Mapa final'!$AA$21="Moderado"),CONCATENATE("R2C",'Mapa final'!$O$21),"")</f>
        <v/>
      </c>
      <c r="AB27" s="52" t="str">
        <f ca="1">IF(AND('Mapa final'!$Y$16="Media",'Mapa final'!$AA$16="Mayor"),CONCATENATE("R2C",'Mapa final'!$O$16),"")</f>
        <v/>
      </c>
      <c r="AC27" s="53" t="str">
        <f>IF(AND('Mapa final'!$Y$17="Media",'Mapa final'!$AA$17="Mayor"),CONCATENATE("R2C",'Mapa final'!$O$17),"")</f>
        <v/>
      </c>
      <c r="AD27" s="53" t="str">
        <f>IF(AND('Mapa final'!$Y$18="Media",'Mapa final'!$AA$18="Mayor"),CONCATENATE("R2C",'Mapa final'!$O$18),"")</f>
        <v/>
      </c>
      <c r="AE27" s="53" t="str">
        <f>IF(AND('Mapa final'!$Y$19="Media",'Mapa final'!$AA$19="Mayor"),CONCATENATE("R2C",'Mapa final'!$O$19),"")</f>
        <v/>
      </c>
      <c r="AF27" s="53" t="str">
        <f>IF(AND('Mapa final'!$Y$20="Media",'Mapa final'!$AA$20="Mayor"),CONCATENATE("R2C",'Mapa final'!$O$20),"")</f>
        <v/>
      </c>
      <c r="AG27" s="54" t="str">
        <f>IF(AND('Mapa final'!$Y$21="Media",'Mapa final'!$AA$21="Mayor"),CONCATENATE("R2C",'Mapa final'!$O$21),"")</f>
        <v/>
      </c>
      <c r="AH27" s="55" t="str">
        <f ca="1">IF(AND('Mapa final'!$Y$16="Media",'Mapa final'!$AA$16="Catastrófico"),CONCATENATE("R2C",'Mapa final'!$O$16),"")</f>
        <v/>
      </c>
      <c r="AI27" s="56" t="str">
        <f>IF(AND('Mapa final'!$Y$17="Media",'Mapa final'!$AA$17="Catastrófico"),CONCATENATE("R2C",'Mapa final'!$O$17),"")</f>
        <v/>
      </c>
      <c r="AJ27" s="56" t="str">
        <f>IF(AND('Mapa final'!$Y$18="Media",'Mapa final'!$AA$18="Catastrófico"),CONCATENATE("R2C",'Mapa final'!$O$18),"")</f>
        <v/>
      </c>
      <c r="AK27" s="56" t="str">
        <f>IF(AND('Mapa final'!$Y$19="Media",'Mapa final'!$AA$19="Catastrófico"),CONCATENATE("R2C",'Mapa final'!$O$19),"")</f>
        <v/>
      </c>
      <c r="AL27" s="56" t="str">
        <f>IF(AND('Mapa final'!$Y$20="Media",'Mapa final'!$AA$20="Catastrófico"),CONCATENATE("R2C",'Mapa final'!$O$20),"")</f>
        <v/>
      </c>
      <c r="AM27" s="57" t="str">
        <f>IF(AND('Mapa final'!$Y$21="Media",'Mapa final'!$AA$21="Catastrófico"),CONCATENATE("R2C",'Mapa final'!$O$21),"")</f>
        <v/>
      </c>
      <c r="AN27" s="83"/>
      <c r="AO27" s="365"/>
      <c r="AP27" s="366"/>
      <c r="AQ27" s="366"/>
      <c r="AR27" s="366"/>
      <c r="AS27" s="366"/>
      <c r="AT27" s="367"/>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237"/>
      <c r="C28" s="237"/>
      <c r="D28" s="238"/>
      <c r="E28" s="336"/>
      <c r="F28" s="335"/>
      <c r="G28" s="335"/>
      <c r="H28" s="335"/>
      <c r="I28" s="351"/>
      <c r="J28" s="67" t="str">
        <f>IF(AND('Mapa final'!$Y$22="Media",'Mapa final'!$AA$22="Leve"),CONCATENATE("R3C",'Mapa final'!$O$22),"")</f>
        <v/>
      </c>
      <c r="K28" s="68" t="str">
        <f>IF(AND('Mapa final'!$Y$23="Media",'Mapa final'!$AA$23="Leve"),CONCATENATE("R3C",'Mapa final'!$O$23),"")</f>
        <v/>
      </c>
      <c r="L28" s="68" t="str">
        <f>IF(AND('Mapa final'!$Y$24="Media",'Mapa final'!$AA$24="Leve"),CONCATENATE("R3C",'Mapa final'!$O$24),"")</f>
        <v/>
      </c>
      <c r="M28" s="68" t="str">
        <f>IF(AND('Mapa final'!$Y$25="Media",'Mapa final'!$AA$25="Leve"),CONCATENATE("R3C",'Mapa final'!$O$25),"")</f>
        <v/>
      </c>
      <c r="N28" s="68" t="str">
        <f>IF(AND('Mapa final'!$Y$26="Media",'Mapa final'!$AA$26="Leve"),CONCATENATE("R3C",'Mapa final'!$O$26),"")</f>
        <v/>
      </c>
      <c r="O28" s="69" t="str">
        <f>IF(AND('Mapa final'!$Y$27="Media",'Mapa final'!$AA$27="Leve"),CONCATENATE("R3C",'Mapa final'!$O$27),"")</f>
        <v/>
      </c>
      <c r="P28" s="67" t="str">
        <f>IF(AND('Mapa final'!$Y$22="Media",'Mapa final'!$AA$22="Menor"),CONCATENATE("R3C",'Mapa final'!$O$22),"")</f>
        <v/>
      </c>
      <c r="Q28" s="68" t="str">
        <f>IF(AND('Mapa final'!$Y$23="Media",'Mapa final'!$AA$23="Menor"),CONCATENATE("R3C",'Mapa final'!$O$23),"")</f>
        <v/>
      </c>
      <c r="R28" s="68" t="str">
        <f>IF(AND('Mapa final'!$Y$24="Media",'Mapa final'!$AA$24="Menor"),CONCATENATE("R3C",'Mapa final'!$O$24),"")</f>
        <v/>
      </c>
      <c r="S28" s="68" t="str">
        <f>IF(AND('Mapa final'!$Y$25="Media",'Mapa final'!$AA$25="Menor"),CONCATENATE("R3C",'Mapa final'!$O$25),"")</f>
        <v/>
      </c>
      <c r="T28" s="68" t="str">
        <f>IF(AND('Mapa final'!$Y$26="Media",'Mapa final'!$AA$26="Menor"),CONCATENATE("R3C",'Mapa final'!$O$26),"")</f>
        <v/>
      </c>
      <c r="U28" s="69" t="str">
        <f>IF(AND('Mapa final'!$Y$27="Media",'Mapa final'!$AA$27="Menor"),CONCATENATE("R3C",'Mapa final'!$O$27),"")</f>
        <v/>
      </c>
      <c r="V28" s="67" t="str">
        <f>IF(AND('Mapa final'!$Y$22="Media",'Mapa final'!$AA$22="Moderado"),CONCATENATE("R3C",'Mapa final'!$O$22),"")</f>
        <v/>
      </c>
      <c r="W28" s="68" t="str">
        <f>IF(AND('Mapa final'!$Y$23="Media",'Mapa final'!$AA$23="Moderado"),CONCATENATE("R3C",'Mapa final'!$O$23),"")</f>
        <v/>
      </c>
      <c r="X28" s="68" t="str">
        <f>IF(AND('Mapa final'!$Y$24="Media",'Mapa final'!$AA$24="Moderado"),CONCATENATE("R3C",'Mapa final'!$O$24),"")</f>
        <v/>
      </c>
      <c r="Y28" s="68" t="str">
        <f>IF(AND('Mapa final'!$Y$25="Media",'Mapa final'!$AA$25="Moderado"),CONCATENATE("R3C",'Mapa final'!$O$25),"")</f>
        <v/>
      </c>
      <c r="Z28" s="68" t="str">
        <f>IF(AND('Mapa final'!$Y$26="Media",'Mapa final'!$AA$26="Moderado"),CONCATENATE("R3C",'Mapa final'!$O$26),"")</f>
        <v/>
      </c>
      <c r="AA28" s="69" t="str">
        <f>IF(AND('Mapa final'!$Y$27="Media",'Mapa final'!$AA$27="Moderado"),CONCATENATE("R3C",'Mapa final'!$O$27),"")</f>
        <v/>
      </c>
      <c r="AB28" s="52" t="str">
        <f>IF(AND('Mapa final'!$Y$22="Media",'Mapa final'!$AA$22="Mayor"),CONCATENATE("R3C",'Mapa final'!$O$22),"")</f>
        <v/>
      </c>
      <c r="AC28" s="53" t="str">
        <f>IF(AND('Mapa final'!$Y$23="Media",'Mapa final'!$AA$23="Mayor"),CONCATENATE("R3C",'Mapa final'!$O$23),"")</f>
        <v/>
      </c>
      <c r="AD28" s="53" t="str">
        <f>IF(AND('Mapa final'!$Y$24="Media",'Mapa final'!$AA$24="Mayor"),CONCATENATE("R3C",'Mapa final'!$O$24),"")</f>
        <v/>
      </c>
      <c r="AE28" s="53" t="str">
        <f>IF(AND('Mapa final'!$Y$25="Media",'Mapa final'!$AA$25="Mayor"),CONCATENATE("R3C",'Mapa final'!$O$25),"")</f>
        <v/>
      </c>
      <c r="AF28" s="53" t="str">
        <f>IF(AND('Mapa final'!$Y$26="Media",'Mapa final'!$AA$26="Mayor"),CONCATENATE("R3C",'Mapa final'!$O$26),"")</f>
        <v/>
      </c>
      <c r="AG28" s="54" t="str">
        <f>IF(AND('Mapa final'!$Y$27="Media",'Mapa final'!$AA$27="Mayor"),CONCATENATE("R3C",'Mapa final'!$O$27),"")</f>
        <v/>
      </c>
      <c r="AH28" s="55" t="str">
        <f>IF(AND('Mapa final'!$Y$22="Media",'Mapa final'!$AA$22="Catastrófico"),CONCATENATE("R3C",'Mapa final'!$O$22),"")</f>
        <v/>
      </c>
      <c r="AI28" s="56" t="str">
        <f>IF(AND('Mapa final'!$Y$23="Media",'Mapa final'!$AA$23="Catastrófico"),CONCATENATE("R3C",'Mapa final'!$O$23),"")</f>
        <v/>
      </c>
      <c r="AJ28" s="56" t="str">
        <f>IF(AND('Mapa final'!$Y$24="Media",'Mapa final'!$AA$24="Catastrófico"),CONCATENATE("R3C",'Mapa final'!$O$24),"")</f>
        <v/>
      </c>
      <c r="AK28" s="56" t="str">
        <f>IF(AND('Mapa final'!$Y$25="Media",'Mapa final'!$AA$25="Catastrófico"),CONCATENATE("R3C",'Mapa final'!$O$25),"")</f>
        <v/>
      </c>
      <c r="AL28" s="56" t="str">
        <f>IF(AND('Mapa final'!$Y$26="Media",'Mapa final'!$AA$26="Catastrófico"),CONCATENATE("R3C",'Mapa final'!$O$26),"")</f>
        <v/>
      </c>
      <c r="AM28" s="57" t="str">
        <f>IF(AND('Mapa final'!$Y$27="Media",'Mapa final'!$AA$27="Catastrófico"),CONCATENATE("R3C",'Mapa final'!$O$27),"")</f>
        <v/>
      </c>
      <c r="AN28" s="83"/>
      <c r="AO28" s="365"/>
      <c r="AP28" s="366"/>
      <c r="AQ28" s="366"/>
      <c r="AR28" s="366"/>
      <c r="AS28" s="366"/>
      <c r="AT28" s="367"/>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237"/>
      <c r="C29" s="237"/>
      <c r="D29" s="238"/>
      <c r="E29" s="336"/>
      <c r="F29" s="335"/>
      <c r="G29" s="335"/>
      <c r="H29" s="335"/>
      <c r="I29" s="351"/>
      <c r="J29" s="67" t="str">
        <f>IF(AND('Mapa final'!$Y$28="Media",'Mapa final'!$AA$28="Leve"),CONCATENATE("R4C",'Mapa final'!$O$28),"")</f>
        <v/>
      </c>
      <c r="K29" s="68" t="str">
        <f>IF(AND('Mapa final'!$Y$29="Media",'Mapa final'!$AA$29="Leve"),CONCATENATE("R4C",'Mapa final'!$O$29),"")</f>
        <v/>
      </c>
      <c r="L29" s="68" t="str">
        <f>IF(AND('Mapa final'!$Y$30="Media",'Mapa final'!$AA$30="Leve"),CONCATENATE("R4C",'Mapa final'!$O$30),"")</f>
        <v/>
      </c>
      <c r="M29" s="68" t="str">
        <f>IF(AND('Mapa final'!$Y$31="Media",'Mapa final'!$AA$31="Leve"),CONCATENATE("R4C",'Mapa final'!$O$31),"")</f>
        <v/>
      </c>
      <c r="N29" s="68" t="str">
        <f>IF(AND('Mapa final'!$Y$32="Media",'Mapa final'!$AA$32="Leve"),CONCATENATE("R4C",'Mapa final'!$O$32),"")</f>
        <v/>
      </c>
      <c r="O29" s="69" t="str">
        <f>IF(AND('Mapa final'!$Y$33="Media",'Mapa final'!$AA$33="Leve"),CONCATENATE("R4C",'Mapa final'!$O$33),"")</f>
        <v/>
      </c>
      <c r="P29" s="67" t="str">
        <f>IF(AND('Mapa final'!$Y$28="Media",'Mapa final'!$AA$28="Menor"),CONCATENATE("R4C",'Mapa final'!$O$28),"")</f>
        <v/>
      </c>
      <c r="Q29" s="68" t="str">
        <f>IF(AND('Mapa final'!$Y$29="Media",'Mapa final'!$AA$29="Menor"),CONCATENATE("R4C",'Mapa final'!$O$29),"")</f>
        <v/>
      </c>
      <c r="R29" s="68" t="str">
        <f>IF(AND('Mapa final'!$Y$30="Media",'Mapa final'!$AA$30="Menor"),CONCATENATE("R4C",'Mapa final'!$O$30),"")</f>
        <v/>
      </c>
      <c r="S29" s="68" t="str">
        <f>IF(AND('Mapa final'!$Y$31="Media",'Mapa final'!$AA$31="Menor"),CONCATENATE("R4C",'Mapa final'!$O$31),"")</f>
        <v/>
      </c>
      <c r="T29" s="68" t="str">
        <f>IF(AND('Mapa final'!$Y$32="Media",'Mapa final'!$AA$32="Menor"),CONCATENATE("R4C",'Mapa final'!$O$32),"")</f>
        <v/>
      </c>
      <c r="U29" s="69" t="str">
        <f>IF(AND('Mapa final'!$Y$33="Media",'Mapa final'!$AA$33="Menor"),CONCATENATE("R4C",'Mapa final'!$O$33),"")</f>
        <v/>
      </c>
      <c r="V29" s="67" t="str">
        <f>IF(AND('Mapa final'!$Y$28="Media",'Mapa final'!$AA$28="Moderado"),CONCATENATE("R4C",'Mapa final'!$O$28),"")</f>
        <v/>
      </c>
      <c r="W29" s="68" t="str">
        <f>IF(AND('Mapa final'!$Y$29="Media",'Mapa final'!$AA$29="Moderado"),CONCATENATE("R4C",'Mapa final'!$O$29),"")</f>
        <v/>
      </c>
      <c r="X29" s="68" t="str">
        <f>IF(AND('Mapa final'!$Y$30="Media",'Mapa final'!$AA$30="Moderado"),CONCATENATE("R4C",'Mapa final'!$O$30),"")</f>
        <v/>
      </c>
      <c r="Y29" s="68" t="str">
        <f>IF(AND('Mapa final'!$Y$31="Media",'Mapa final'!$AA$31="Moderado"),CONCATENATE("R4C",'Mapa final'!$O$31),"")</f>
        <v/>
      </c>
      <c r="Z29" s="68" t="str">
        <f>IF(AND('Mapa final'!$Y$32="Media",'Mapa final'!$AA$32="Moderado"),CONCATENATE("R4C",'Mapa final'!$O$32),"")</f>
        <v/>
      </c>
      <c r="AA29" s="69" t="str">
        <f>IF(AND('Mapa final'!$Y$33="Media",'Mapa final'!$AA$33="Moderado"),CONCATENATE("R4C",'Mapa final'!$O$33),"")</f>
        <v/>
      </c>
      <c r="AB29" s="52" t="str">
        <f>IF(AND('Mapa final'!$Y$28="Media",'Mapa final'!$AA$28="Mayor"),CONCATENATE("R4C",'Mapa final'!$O$28),"")</f>
        <v/>
      </c>
      <c r="AC29" s="53" t="str">
        <f>IF(AND('Mapa final'!$Y$29="Media",'Mapa final'!$AA$29="Mayor"),CONCATENATE("R4C",'Mapa final'!$O$29),"")</f>
        <v/>
      </c>
      <c r="AD29" s="53" t="str">
        <f>IF(AND('Mapa final'!$Y$30="Media",'Mapa final'!$AA$30="Mayor"),CONCATENATE("R4C",'Mapa final'!$O$30),"")</f>
        <v/>
      </c>
      <c r="AE29" s="53" t="str">
        <f>IF(AND('Mapa final'!$Y$31="Media",'Mapa final'!$AA$31="Mayor"),CONCATENATE("R4C",'Mapa final'!$O$31),"")</f>
        <v/>
      </c>
      <c r="AF29" s="53" t="str">
        <f>IF(AND('Mapa final'!$Y$32="Media",'Mapa final'!$AA$32="Mayor"),CONCATENATE("R4C",'Mapa final'!$O$32),"")</f>
        <v/>
      </c>
      <c r="AG29" s="54" t="str">
        <f>IF(AND('Mapa final'!$Y$33="Media",'Mapa final'!$AA$33="Mayor"),CONCATENATE("R4C",'Mapa final'!$O$33),"")</f>
        <v/>
      </c>
      <c r="AH29" s="55" t="str">
        <f>IF(AND('Mapa final'!$Y$28="Media",'Mapa final'!$AA$28="Catastrófico"),CONCATENATE("R4C",'Mapa final'!$O$28),"")</f>
        <v/>
      </c>
      <c r="AI29" s="56" t="str">
        <f>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3"/>
      <c r="AO29" s="365"/>
      <c r="AP29" s="366"/>
      <c r="AQ29" s="366"/>
      <c r="AR29" s="366"/>
      <c r="AS29" s="366"/>
      <c r="AT29" s="367"/>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237"/>
      <c r="C30" s="237"/>
      <c r="D30" s="238"/>
      <c r="E30" s="336"/>
      <c r="F30" s="335"/>
      <c r="G30" s="335"/>
      <c r="H30" s="335"/>
      <c r="I30" s="351"/>
      <c r="J30" s="67" t="str">
        <f>IF(AND('Mapa final'!$Y$34="Media",'Mapa final'!$AA$34="Leve"),CONCATENATE("R5C",'Mapa final'!$O$34),"")</f>
        <v/>
      </c>
      <c r="K30" s="68" t="str">
        <f>IF(AND('Mapa final'!$Y$35="Media",'Mapa final'!$AA$35="Leve"),CONCATENATE("R5C",'Mapa final'!$O$35),"")</f>
        <v/>
      </c>
      <c r="L30" s="68" t="str">
        <f>IF(AND('Mapa final'!$Y$36="Media",'Mapa final'!$AA$36="Leve"),CONCATENATE("R5C",'Mapa final'!$O$36),"")</f>
        <v/>
      </c>
      <c r="M30" s="68" t="str">
        <f>IF(AND('Mapa final'!$Y$37="Media",'Mapa final'!$AA$37="Leve"),CONCATENATE("R5C",'Mapa final'!$O$37),"")</f>
        <v/>
      </c>
      <c r="N30" s="68" t="str">
        <f>IF(AND('Mapa final'!$Y$38="Media",'Mapa final'!$AA$38="Leve"),CONCATENATE("R5C",'Mapa final'!$O$38),"")</f>
        <v/>
      </c>
      <c r="O30" s="69" t="str">
        <f>IF(AND('Mapa final'!$Y$39="Media",'Mapa final'!$AA$39="Leve"),CONCATENATE("R5C",'Mapa final'!$O$39),"")</f>
        <v/>
      </c>
      <c r="P30" s="67" t="str">
        <f>IF(AND('Mapa final'!$Y$34="Media",'Mapa final'!$AA$34="Menor"),CONCATENATE("R5C",'Mapa final'!$O$34),"")</f>
        <v/>
      </c>
      <c r="Q30" s="68" t="str">
        <f>IF(AND('Mapa final'!$Y$35="Media",'Mapa final'!$AA$35="Menor"),CONCATENATE("R5C",'Mapa final'!$O$35),"")</f>
        <v/>
      </c>
      <c r="R30" s="68" t="str">
        <f>IF(AND('Mapa final'!$Y$36="Media",'Mapa final'!$AA$36="Menor"),CONCATENATE("R5C",'Mapa final'!$O$36),"")</f>
        <v/>
      </c>
      <c r="S30" s="68" t="str">
        <f>IF(AND('Mapa final'!$Y$37="Media",'Mapa final'!$AA$37="Menor"),CONCATENATE("R5C",'Mapa final'!$O$37),"")</f>
        <v/>
      </c>
      <c r="T30" s="68" t="str">
        <f>IF(AND('Mapa final'!$Y$38="Media",'Mapa final'!$AA$38="Menor"),CONCATENATE("R5C",'Mapa final'!$O$38),"")</f>
        <v/>
      </c>
      <c r="U30" s="69" t="str">
        <f>IF(AND('Mapa final'!$Y$39="Media",'Mapa final'!$AA$39="Menor"),CONCATENATE("R5C",'Mapa final'!$O$39),"")</f>
        <v/>
      </c>
      <c r="V30" s="67" t="str">
        <f>IF(AND('Mapa final'!$Y$34="Media",'Mapa final'!$AA$34="Moderado"),CONCATENATE("R5C",'Mapa final'!$O$34),"")</f>
        <v/>
      </c>
      <c r="W30" s="68" t="str">
        <f>IF(AND('Mapa final'!$Y$35="Media",'Mapa final'!$AA$35="Moderado"),CONCATENATE("R5C",'Mapa final'!$O$35),"")</f>
        <v/>
      </c>
      <c r="X30" s="68" t="str">
        <f>IF(AND('Mapa final'!$Y$36="Media",'Mapa final'!$AA$36="Moderado"),CONCATENATE("R5C",'Mapa final'!$O$36),"")</f>
        <v/>
      </c>
      <c r="Y30" s="68" t="str">
        <f>IF(AND('Mapa final'!$Y$37="Media",'Mapa final'!$AA$37="Moderado"),CONCATENATE("R5C",'Mapa final'!$O$37),"")</f>
        <v/>
      </c>
      <c r="Z30" s="68" t="str">
        <f>IF(AND('Mapa final'!$Y$38="Media",'Mapa final'!$AA$38="Moderado"),CONCATENATE("R5C",'Mapa final'!$O$38),"")</f>
        <v/>
      </c>
      <c r="AA30" s="69" t="str">
        <f>IF(AND('Mapa final'!$Y$39="Media",'Mapa final'!$AA$39="Moderado"),CONCATENATE("R5C",'Mapa final'!$O$39),"")</f>
        <v/>
      </c>
      <c r="AB30" s="52" t="str">
        <f>IF(AND('Mapa final'!$Y$34="Media",'Mapa final'!$AA$34="Mayor"),CONCATENATE("R5C",'Mapa final'!$O$34),"")</f>
        <v/>
      </c>
      <c r="AC30" s="53" t="str">
        <f>IF(AND('Mapa final'!$Y$35="Media",'Mapa final'!$AA$35="Mayor"),CONCATENATE("R5C",'Mapa final'!$O$35),"")</f>
        <v/>
      </c>
      <c r="AD30" s="53" t="str">
        <f>IF(AND('Mapa final'!$Y$36="Media",'Mapa final'!$AA$36="Mayor"),CONCATENATE("R5C",'Mapa final'!$O$36),"")</f>
        <v/>
      </c>
      <c r="AE30" s="53" t="str">
        <f>IF(AND('Mapa final'!$Y$37="Media",'Mapa final'!$AA$37="Mayor"),CONCATENATE("R5C",'Mapa final'!$O$37),"")</f>
        <v/>
      </c>
      <c r="AF30" s="53" t="str">
        <f>IF(AND('Mapa final'!$Y$38="Media",'Mapa final'!$AA$38="Mayor"),CONCATENATE("R5C",'Mapa final'!$O$38),"")</f>
        <v/>
      </c>
      <c r="AG30" s="54" t="str">
        <f>IF(AND('Mapa final'!$Y$39="Media",'Mapa final'!$AA$39="Mayor"),CONCATENATE("R5C",'Mapa final'!$O$39),"")</f>
        <v/>
      </c>
      <c r="AH30" s="55" t="str">
        <f>IF(AND('Mapa final'!$Y$34="Media",'Mapa final'!$AA$34="Catastrófico"),CONCATENATE("R5C",'Mapa final'!$O$34),"")</f>
        <v/>
      </c>
      <c r="AI30" s="56" t="str">
        <f>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3"/>
      <c r="AO30" s="365"/>
      <c r="AP30" s="366"/>
      <c r="AQ30" s="366"/>
      <c r="AR30" s="366"/>
      <c r="AS30" s="366"/>
      <c r="AT30" s="367"/>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237"/>
      <c r="C31" s="237"/>
      <c r="D31" s="238"/>
      <c r="E31" s="336"/>
      <c r="F31" s="335"/>
      <c r="G31" s="335"/>
      <c r="H31" s="335"/>
      <c r="I31" s="351"/>
      <c r="J31" s="67" t="str">
        <f>IF(AND('Mapa final'!$Y$40="Media",'Mapa final'!$AA$40="Leve"),CONCATENATE("R6C",'Mapa final'!$O$40),"")</f>
        <v/>
      </c>
      <c r="K31" s="68" t="str">
        <f>IF(AND('Mapa final'!$Y$41="Media",'Mapa final'!$AA$41="Leve"),CONCATENATE("R6C",'Mapa final'!$O$41),"")</f>
        <v/>
      </c>
      <c r="L31" s="68" t="str">
        <f>IF(AND('Mapa final'!$Y$42="Media",'Mapa final'!$AA$42="Leve"),CONCATENATE("R6C",'Mapa final'!$O$42),"")</f>
        <v/>
      </c>
      <c r="M31" s="68" t="str">
        <f>IF(AND('Mapa final'!$Y$43="Media",'Mapa final'!$AA$43="Leve"),CONCATENATE("R6C",'Mapa final'!$O$43),"")</f>
        <v/>
      </c>
      <c r="N31" s="68" t="str">
        <f>IF(AND('Mapa final'!$Y$44="Media",'Mapa final'!$AA$44="Leve"),CONCATENATE("R6C",'Mapa final'!$O$44),"")</f>
        <v/>
      </c>
      <c r="O31" s="69" t="str">
        <f>IF(AND('Mapa final'!$Y$45="Media",'Mapa final'!$AA$45="Leve"),CONCATENATE("R6C",'Mapa final'!$O$45),"")</f>
        <v/>
      </c>
      <c r="P31" s="67" t="str">
        <f>IF(AND('Mapa final'!$Y$40="Media",'Mapa final'!$AA$40="Menor"),CONCATENATE("R6C",'Mapa final'!$O$40),"")</f>
        <v/>
      </c>
      <c r="Q31" s="68" t="str">
        <f>IF(AND('Mapa final'!$Y$41="Media",'Mapa final'!$AA$41="Menor"),CONCATENATE("R6C",'Mapa final'!$O$41),"")</f>
        <v/>
      </c>
      <c r="R31" s="68" t="str">
        <f>IF(AND('Mapa final'!$Y$42="Media",'Mapa final'!$AA$42="Menor"),CONCATENATE("R6C",'Mapa final'!$O$42),"")</f>
        <v/>
      </c>
      <c r="S31" s="68" t="str">
        <f>IF(AND('Mapa final'!$Y$43="Media",'Mapa final'!$AA$43="Menor"),CONCATENATE("R6C",'Mapa final'!$O$43),"")</f>
        <v/>
      </c>
      <c r="T31" s="68" t="str">
        <f>IF(AND('Mapa final'!$Y$44="Media",'Mapa final'!$AA$44="Menor"),CONCATENATE("R6C",'Mapa final'!$O$44),"")</f>
        <v/>
      </c>
      <c r="U31" s="69" t="str">
        <f>IF(AND('Mapa final'!$Y$45="Media",'Mapa final'!$AA$45="Menor"),CONCATENATE("R6C",'Mapa final'!$O$45),"")</f>
        <v/>
      </c>
      <c r="V31" s="67" t="str">
        <f>IF(AND('Mapa final'!$Y$40="Media",'Mapa final'!$AA$40="Moderado"),CONCATENATE("R6C",'Mapa final'!$O$40),"")</f>
        <v/>
      </c>
      <c r="W31" s="68" t="str">
        <f>IF(AND('Mapa final'!$Y$41="Media",'Mapa final'!$AA$41="Moderado"),CONCATENATE("R6C",'Mapa final'!$O$41),"")</f>
        <v/>
      </c>
      <c r="X31" s="68" t="str">
        <f>IF(AND('Mapa final'!$Y$42="Media",'Mapa final'!$AA$42="Moderado"),CONCATENATE("R6C",'Mapa final'!$O$42),"")</f>
        <v/>
      </c>
      <c r="Y31" s="68" t="str">
        <f>IF(AND('Mapa final'!$Y$43="Media",'Mapa final'!$AA$43="Moderado"),CONCATENATE("R6C",'Mapa final'!$O$43),"")</f>
        <v/>
      </c>
      <c r="Z31" s="68" t="str">
        <f>IF(AND('Mapa final'!$Y$44="Media",'Mapa final'!$AA$44="Moderado"),CONCATENATE("R6C",'Mapa final'!$O$44),"")</f>
        <v/>
      </c>
      <c r="AA31" s="69" t="str">
        <f>IF(AND('Mapa final'!$Y$45="Media",'Mapa final'!$AA$45="Moderado"),CONCATENATE("R6C",'Mapa final'!$O$45),"")</f>
        <v/>
      </c>
      <c r="AB31" s="52" t="str">
        <f>IF(AND('Mapa final'!$Y$40="Media",'Mapa final'!$AA$40="Mayor"),CONCATENATE("R6C",'Mapa final'!$O$40),"")</f>
        <v/>
      </c>
      <c r="AC31" s="53" t="str">
        <f>IF(AND('Mapa final'!$Y$41="Media",'Mapa final'!$AA$41="Mayor"),CONCATENATE("R6C",'Mapa final'!$O$41),"")</f>
        <v/>
      </c>
      <c r="AD31" s="53" t="str">
        <f>IF(AND('Mapa final'!$Y$42="Media",'Mapa final'!$AA$42="Mayor"),CONCATENATE("R6C",'Mapa final'!$O$42),"")</f>
        <v/>
      </c>
      <c r="AE31" s="53" t="str">
        <f>IF(AND('Mapa final'!$Y$43="Media",'Mapa final'!$AA$43="Mayor"),CONCATENATE("R6C",'Mapa final'!$O$43),"")</f>
        <v/>
      </c>
      <c r="AF31" s="53" t="str">
        <f>IF(AND('Mapa final'!$Y$44="Media",'Mapa final'!$AA$44="Mayor"),CONCATENATE("R6C",'Mapa final'!$O$44),"")</f>
        <v/>
      </c>
      <c r="AG31" s="54" t="str">
        <f>IF(AND('Mapa final'!$Y$45="Media",'Mapa final'!$AA$45="Mayor"),CONCATENATE("R6C",'Mapa final'!$O$45),"")</f>
        <v/>
      </c>
      <c r="AH31" s="55" t="str">
        <f>IF(AND('Mapa final'!$Y$40="Media",'Mapa final'!$AA$40="Catastrófico"),CONCATENATE("R6C",'Mapa final'!$O$40),"")</f>
        <v/>
      </c>
      <c r="AI31" s="56" t="str">
        <f>IF(AND('Mapa final'!$Y$41="Media",'Mapa final'!$AA$41="Catastrófico"),CONCATENATE("R6C",'Mapa final'!$O$41),"")</f>
        <v/>
      </c>
      <c r="AJ31" s="56" t="str">
        <f>IF(AND('Mapa final'!$Y$42="Media",'Mapa final'!$AA$42="Catastrófico"),CONCATENATE("R6C",'Mapa final'!$O$42),"")</f>
        <v/>
      </c>
      <c r="AK31" s="56" t="str">
        <f>IF(AND('Mapa final'!$Y$43="Media",'Mapa final'!$AA$43="Catastrófico"),CONCATENATE("R6C",'Mapa final'!$O$43),"")</f>
        <v/>
      </c>
      <c r="AL31" s="56" t="str">
        <f>IF(AND('Mapa final'!$Y$44="Media",'Mapa final'!$AA$44="Catastrófico"),CONCATENATE("R6C",'Mapa final'!$O$44),"")</f>
        <v/>
      </c>
      <c r="AM31" s="57" t="str">
        <f>IF(AND('Mapa final'!$Y$45="Media",'Mapa final'!$AA$45="Catastrófico"),CONCATENATE("R6C",'Mapa final'!$O$45),"")</f>
        <v/>
      </c>
      <c r="AN31" s="83"/>
      <c r="AO31" s="365"/>
      <c r="AP31" s="366"/>
      <c r="AQ31" s="366"/>
      <c r="AR31" s="366"/>
      <c r="AS31" s="366"/>
      <c r="AT31" s="367"/>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237"/>
      <c r="C32" s="237"/>
      <c r="D32" s="238"/>
      <c r="E32" s="336"/>
      <c r="F32" s="335"/>
      <c r="G32" s="335"/>
      <c r="H32" s="335"/>
      <c r="I32" s="351"/>
      <c r="J32" s="67" t="str">
        <f>IF(AND('Mapa final'!$Y$46="Media",'Mapa final'!$AA$46="Leve"),CONCATENATE("R7C",'Mapa final'!$O$46),"")</f>
        <v/>
      </c>
      <c r="K32" s="68" t="str">
        <f>IF(AND('Mapa final'!$Y$47="Media",'Mapa final'!$AA$47="Leve"),CONCATENATE("R7C",'Mapa final'!$O$47),"")</f>
        <v/>
      </c>
      <c r="L32" s="68" t="str">
        <f>IF(AND('Mapa final'!$Y$48="Media",'Mapa final'!$AA$48="Leve"),CONCATENATE("R7C",'Mapa final'!$O$48),"")</f>
        <v/>
      </c>
      <c r="M32" s="68" t="str">
        <f>IF(AND('Mapa final'!$Y$49="Media",'Mapa final'!$AA$49="Leve"),CONCATENATE("R7C",'Mapa final'!$O$49),"")</f>
        <v/>
      </c>
      <c r="N32" s="68" t="str">
        <f>IF(AND('Mapa final'!$Y$50="Media",'Mapa final'!$AA$50="Leve"),CONCATENATE("R7C",'Mapa final'!$O$50),"")</f>
        <v/>
      </c>
      <c r="O32" s="69" t="str">
        <f>IF(AND('Mapa final'!$Y$51="Media",'Mapa final'!$AA$51="Leve"),CONCATENATE("R7C",'Mapa final'!$O$51),"")</f>
        <v/>
      </c>
      <c r="P32" s="67" t="str">
        <f>IF(AND('Mapa final'!$Y$46="Media",'Mapa final'!$AA$46="Menor"),CONCATENATE("R7C",'Mapa final'!$O$46),"")</f>
        <v/>
      </c>
      <c r="Q32" s="68" t="str">
        <f>IF(AND('Mapa final'!$Y$47="Media",'Mapa final'!$AA$47="Menor"),CONCATENATE("R7C",'Mapa final'!$O$47),"")</f>
        <v/>
      </c>
      <c r="R32" s="68" t="str">
        <f>IF(AND('Mapa final'!$Y$48="Media",'Mapa final'!$AA$48="Menor"),CONCATENATE("R7C",'Mapa final'!$O$48),"")</f>
        <v/>
      </c>
      <c r="S32" s="68" t="str">
        <f>IF(AND('Mapa final'!$Y$49="Media",'Mapa final'!$AA$49="Menor"),CONCATENATE("R7C",'Mapa final'!$O$49),"")</f>
        <v/>
      </c>
      <c r="T32" s="68" t="str">
        <f>IF(AND('Mapa final'!$Y$50="Media",'Mapa final'!$AA$50="Menor"),CONCATENATE("R7C",'Mapa final'!$O$50),"")</f>
        <v/>
      </c>
      <c r="U32" s="69" t="str">
        <f>IF(AND('Mapa final'!$Y$51="Media",'Mapa final'!$AA$51="Menor"),CONCATENATE("R7C",'Mapa final'!$O$51),"")</f>
        <v/>
      </c>
      <c r="V32" s="67" t="str">
        <f>IF(AND('Mapa final'!$Y$46="Media",'Mapa final'!$AA$46="Moderado"),CONCATENATE("R7C",'Mapa final'!$O$46),"")</f>
        <v/>
      </c>
      <c r="W32" s="68" t="str">
        <f>IF(AND('Mapa final'!$Y$47="Media",'Mapa final'!$AA$47="Moderado"),CONCATENATE("R7C",'Mapa final'!$O$47),"")</f>
        <v/>
      </c>
      <c r="X32" s="68" t="str">
        <f>IF(AND('Mapa final'!$Y$48="Media",'Mapa final'!$AA$48="Moderado"),CONCATENATE("R7C",'Mapa final'!$O$48),"")</f>
        <v/>
      </c>
      <c r="Y32" s="68" t="str">
        <f>IF(AND('Mapa final'!$Y$49="Media",'Mapa final'!$AA$49="Moderado"),CONCATENATE("R7C",'Mapa final'!$O$49),"")</f>
        <v/>
      </c>
      <c r="Z32" s="68" t="str">
        <f>IF(AND('Mapa final'!$Y$50="Media",'Mapa final'!$AA$50="Moderado"),CONCATENATE("R7C",'Mapa final'!$O$50),"")</f>
        <v/>
      </c>
      <c r="AA32" s="69" t="str">
        <f>IF(AND('Mapa final'!$Y$51="Media",'Mapa final'!$AA$51="Moderado"),CONCATENATE("R7C",'Mapa final'!$O$51),"")</f>
        <v/>
      </c>
      <c r="AB32" s="52" t="str">
        <f>IF(AND('Mapa final'!$Y$46="Media",'Mapa final'!$AA$46="Mayor"),CONCATENATE("R7C",'Mapa final'!$O$46),"")</f>
        <v/>
      </c>
      <c r="AC32" s="53" t="str">
        <f>IF(AND('Mapa final'!$Y$47="Media",'Mapa final'!$AA$47="Mayor"),CONCATENATE("R7C",'Mapa final'!$O$47),"")</f>
        <v/>
      </c>
      <c r="AD32" s="53" t="str">
        <f>IF(AND('Mapa final'!$Y$48="Media",'Mapa final'!$AA$48="Mayor"),CONCATENATE("R7C",'Mapa final'!$O$48),"")</f>
        <v/>
      </c>
      <c r="AE32" s="53" t="str">
        <f>IF(AND('Mapa final'!$Y$49="Media",'Mapa final'!$AA$49="Mayor"),CONCATENATE("R7C",'Mapa final'!$O$49),"")</f>
        <v/>
      </c>
      <c r="AF32" s="53" t="str">
        <f>IF(AND('Mapa final'!$Y$50="Media",'Mapa final'!$AA$50="Mayor"),CONCATENATE("R7C",'Mapa final'!$O$50),"")</f>
        <v/>
      </c>
      <c r="AG32" s="54" t="str">
        <f>IF(AND('Mapa final'!$Y$51="Media",'Mapa final'!$AA$51="Mayor"),CONCATENATE("R7C",'Mapa final'!$O$51),"")</f>
        <v/>
      </c>
      <c r="AH32" s="55" t="str">
        <f>IF(AND('Mapa final'!$Y$46="Media",'Mapa final'!$AA$46="Catastrófico"),CONCATENATE("R7C",'Mapa final'!$O$46),"")</f>
        <v/>
      </c>
      <c r="AI32" s="56" t="str">
        <f>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3"/>
      <c r="AO32" s="365"/>
      <c r="AP32" s="366"/>
      <c r="AQ32" s="366"/>
      <c r="AR32" s="366"/>
      <c r="AS32" s="366"/>
      <c r="AT32" s="367"/>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237"/>
      <c r="C33" s="237"/>
      <c r="D33" s="238"/>
      <c r="E33" s="336"/>
      <c r="F33" s="335"/>
      <c r="G33" s="335"/>
      <c r="H33" s="335"/>
      <c r="I33" s="351"/>
      <c r="J33" s="67" t="str">
        <f>IF(AND('Mapa final'!$Y$52="Media",'Mapa final'!$AA$52="Leve"),CONCATENATE("R8C",'Mapa final'!$O$52),"")</f>
        <v/>
      </c>
      <c r="K33" s="68" t="str">
        <f>IF(AND('Mapa final'!$Y$53="Media",'Mapa final'!$AA$53="Leve"),CONCATENATE("R8C",'Mapa final'!$O$53),"")</f>
        <v/>
      </c>
      <c r="L33" s="68" t="str">
        <f>IF(AND('Mapa final'!$Y$54="Media",'Mapa final'!$AA$54="Leve"),CONCATENATE("R8C",'Mapa final'!$O$54),"")</f>
        <v/>
      </c>
      <c r="M33" s="68" t="str">
        <f>IF(AND('Mapa final'!$Y$55="Media",'Mapa final'!$AA$55="Leve"),CONCATENATE("R8C",'Mapa final'!$O$55),"")</f>
        <v/>
      </c>
      <c r="N33" s="68" t="str">
        <f>IF(AND('Mapa final'!$Y$56="Media",'Mapa final'!$AA$56="Leve"),CONCATENATE("R8C",'Mapa final'!$O$56),"")</f>
        <v/>
      </c>
      <c r="O33" s="69" t="str">
        <f>IF(AND('Mapa final'!$Y$57="Media",'Mapa final'!$AA$57="Leve"),CONCATENATE("R8C",'Mapa final'!$O$57),"")</f>
        <v/>
      </c>
      <c r="P33" s="67" t="str">
        <f>IF(AND('Mapa final'!$Y$52="Media",'Mapa final'!$AA$52="Menor"),CONCATENATE("R8C",'Mapa final'!$O$52),"")</f>
        <v/>
      </c>
      <c r="Q33" s="68" t="str">
        <f>IF(AND('Mapa final'!$Y$53="Media",'Mapa final'!$AA$53="Menor"),CONCATENATE("R8C",'Mapa final'!$O$53),"")</f>
        <v/>
      </c>
      <c r="R33" s="68" t="str">
        <f>IF(AND('Mapa final'!$Y$54="Media",'Mapa final'!$AA$54="Menor"),CONCATENATE("R8C",'Mapa final'!$O$54),"")</f>
        <v/>
      </c>
      <c r="S33" s="68" t="str">
        <f>IF(AND('Mapa final'!$Y$55="Media",'Mapa final'!$AA$55="Menor"),CONCATENATE("R8C",'Mapa final'!$O$55),"")</f>
        <v/>
      </c>
      <c r="T33" s="68" t="str">
        <f>IF(AND('Mapa final'!$Y$56="Media",'Mapa final'!$AA$56="Menor"),CONCATENATE("R8C",'Mapa final'!$O$56),"")</f>
        <v/>
      </c>
      <c r="U33" s="69" t="str">
        <f>IF(AND('Mapa final'!$Y$57="Media",'Mapa final'!$AA$57="Menor"),CONCATENATE("R8C",'Mapa final'!$O$57),"")</f>
        <v/>
      </c>
      <c r="V33" s="67" t="str">
        <f>IF(AND('Mapa final'!$Y$52="Media",'Mapa final'!$AA$52="Moderado"),CONCATENATE("R8C",'Mapa final'!$O$52),"")</f>
        <v/>
      </c>
      <c r="W33" s="68" t="str">
        <f>IF(AND('Mapa final'!$Y$53="Media",'Mapa final'!$AA$53="Moderado"),CONCATENATE("R8C",'Mapa final'!$O$53),"")</f>
        <v/>
      </c>
      <c r="X33" s="68" t="str">
        <f>IF(AND('Mapa final'!$Y$54="Media",'Mapa final'!$AA$54="Moderado"),CONCATENATE("R8C",'Mapa final'!$O$54),"")</f>
        <v/>
      </c>
      <c r="Y33" s="68" t="str">
        <f>IF(AND('Mapa final'!$Y$55="Media",'Mapa final'!$AA$55="Moderado"),CONCATENATE("R8C",'Mapa final'!$O$55),"")</f>
        <v/>
      </c>
      <c r="Z33" s="68" t="str">
        <f>IF(AND('Mapa final'!$Y$56="Media",'Mapa final'!$AA$56="Moderado"),CONCATENATE("R8C",'Mapa final'!$O$56),"")</f>
        <v/>
      </c>
      <c r="AA33" s="69" t="str">
        <f>IF(AND('Mapa final'!$Y$57="Media",'Mapa final'!$AA$57="Moderado"),CONCATENATE("R8C",'Mapa final'!$O$57),"")</f>
        <v/>
      </c>
      <c r="AB33" s="52" t="str">
        <f>IF(AND('Mapa final'!$Y$52="Media",'Mapa final'!$AA$52="Mayor"),CONCATENATE("R8C",'Mapa final'!$O$52),"")</f>
        <v/>
      </c>
      <c r="AC33" s="53" t="str">
        <f>IF(AND('Mapa final'!$Y$53="Media",'Mapa final'!$AA$53="Mayor"),CONCATENATE("R8C",'Mapa final'!$O$53),"")</f>
        <v/>
      </c>
      <c r="AD33" s="53" t="str">
        <f>IF(AND('Mapa final'!$Y$54="Media",'Mapa final'!$AA$54="Mayor"),CONCATENATE("R8C",'Mapa final'!$O$54),"")</f>
        <v/>
      </c>
      <c r="AE33" s="53" t="str">
        <f>IF(AND('Mapa final'!$Y$55="Media",'Mapa final'!$AA$55="Mayor"),CONCATENATE("R8C",'Mapa final'!$O$55),"")</f>
        <v/>
      </c>
      <c r="AF33" s="53" t="str">
        <f>IF(AND('Mapa final'!$Y$56="Media",'Mapa final'!$AA$56="Mayor"),CONCATENATE("R8C",'Mapa final'!$O$56),"")</f>
        <v/>
      </c>
      <c r="AG33" s="54" t="str">
        <f>IF(AND('Mapa final'!$Y$57="Media",'Mapa final'!$AA$57="Mayor"),CONCATENATE("R8C",'Mapa final'!$O$57),"")</f>
        <v/>
      </c>
      <c r="AH33" s="55" t="str">
        <f>IF(AND('Mapa final'!$Y$52="Media",'Mapa final'!$AA$52="Catastrófico"),CONCATENATE("R8C",'Mapa final'!$O$52),"")</f>
        <v/>
      </c>
      <c r="AI33" s="56" t="str">
        <f>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3"/>
      <c r="AO33" s="365"/>
      <c r="AP33" s="366"/>
      <c r="AQ33" s="366"/>
      <c r="AR33" s="366"/>
      <c r="AS33" s="366"/>
      <c r="AT33" s="367"/>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237"/>
      <c r="C34" s="237"/>
      <c r="D34" s="238"/>
      <c r="E34" s="336"/>
      <c r="F34" s="335"/>
      <c r="G34" s="335"/>
      <c r="H34" s="335"/>
      <c r="I34" s="351"/>
      <c r="J34" s="67" t="str">
        <f>IF(AND('Mapa final'!$Y$58="Media",'Mapa final'!$AA$58="Leve"),CONCATENATE("R9C",'Mapa final'!$O$58),"")</f>
        <v/>
      </c>
      <c r="K34" s="68" t="str">
        <f>IF(AND('Mapa final'!$Y$59="Media",'Mapa final'!$AA$59="Leve"),CONCATENATE("R9C",'Mapa final'!$O$59),"")</f>
        <v/>
      </c>
      <c r="L34" s="68" t="str">
        <f>IF(AND('Mapa final'!$Y$60="Media",'Mapa final'!$AA$60="Leve"),CONCATENATE("R9C",'Mapa final'!$O$60),"")</f>
        <v/>
      </c>
      <c r="M34" s="68" t="str">
        <f>IF(AND('Mapa final'!$Y$61="Media",'Mapa final'!$AA$61="Leve"),CONCATENATE("R9C",'Mapa final'!$O$61),"")</f>
        <v/>
      </c>
      <c r="N34" s="68" t="str">
        <f>IF(AND('Mapa final'!$Y$62="Media",'Mapa final'!$AA$62="Leve"),CONCATENATE("R9C",'Mapa final'!$O$62),"")</f>
        <v/>
      </c>
      <c r="O34" s="69" t="str">
        <f>IF(AND('Mapa final'!$Y$63="Media",'Mapa final'!$AA$63="Leve"),CONCATENATE("R9C",'Mapa final'!$O$63),"")</f>
        <v/>
      </c>
      <c r="P34" s="67" t="str">
        <f>IF(AND('Mapa final'!$Y$58="Media",'Mapa final'!$AA$58="Menor"),CONCATENATE("R9C",'Mapa final'!$O$58),"")</f>
        <v/>
      </c>
      <c r="Q34" s="68" t="str">
        <f>IF(AND('Mapa final'!$Y$59="Media",'Mapa final'!$AA$59="Menor"),CONCATENATE("R9C",'Mapa final'!$O$59),"")</f>
        <v/>
      </c>
      <c r="R34" s="68" t="str">
        <f>IF(AND('Mapa final'!$Y$60="Media",'Mapa final'!$AA$60="Menor"),CONCATENATE("R9C",'Mapa final'!$O$60),"")</f>
        <v/>
      </c>
      <c r="S34" s="68" t="str">
        <f>IF(AND('Mapa final'!$Y$61="Media",'Mapa final'!$AA$61="Menor"),CONCATENATE("R9C",'Mapa final'!$O$61),"")</f>
        <v/>
      </c>
      <c r="T34" s="68" t="str">
        <f>IF(AND('Mapa final'!$Y$62="Media",'Mapa final'!$AA$62="Menor"),CONCATENATE("R9C",'Mapa final'!$O$62),"")</f>
        <v/>
      </c>
      <c r="U34" s="69" t="str">
        <f>IF(AND('Mapa final'!$Y$63="Media",'Mapa final'!$AA$63="Menor"),CONCATENATE("R9C",'Mapa final'!$O$63),"")</f>
        <v/>
      </c>
      <c r="V34" s="67" t="str">
        <f>IF(AND('Mapa final'!$Y$58="Media",'Mapa final'!$AA$58="Moderado"),CONCATENATE("R9C",'Mapa final'!$O$58),"")</f>
        <v/>
      </c>
      <c r="W34" s="68" t="str">
        <f>IF(AND('Mapa final'!$Y$59="Media",'Mapa final'!$AA$59="Moderado"),CONCATENATE("R9C",'Mapa final'!$O$59),"")</f>
        <v/>
      </c>
      <c r="X34" s="68" t="str">
        <f>IF(AND('Mapa final'!$Y$60="Media",'Mapa final'!$AA$60="Moderado"),CONCATENATE("R9C",'Mapa final'!$O$60),"")</f>
        <v/>
      </c>
      <c r="Y34" s="68" t="str">
        <f>IF(AND('Mapa final'!$Y$61="Media",'Mapa final'!$AA$61="Moderado"),CONCATENATE("R9C",'Mapa final'!$O$61),"")</f>
        <v/>
      </c>
      <c r="Z34" s="68" t="str">
        <f>IF(AND('Mapa final'!$Y$62="Media",'Mapa final'!$AA$62="Moderado"),CONCATENATE("R9C",'Mapa final'!$O$62),"")</f>
        <v/>
      </c>
      <c r="AA34" s="69" t="str">
        <f>IF(AND('Mapa final'!$Y$63="Media",'Mapa final'!$AA$63="Moderado"),CONCATENATE("R9C",'Mapa final'!$O$63),"")</f>
        <v/>
      </c>
      <c r="AB34" s="52" t="str">
        <f>IF(AND('Mapa final'!$Y$58="Media",'Mapa final'!$AA$58="Mayor"),CONCATENATE("R9C",'Mapa final'!$O$58),"")</f>
        <v/>
      </c>
      <c r="AC34" s="53" t="str">
        <f>IF(AND('Mapa final'!$Y$59="Media",'Mapa final'!$AA$59="Mayor"),CONCATENATE("R9C",'Mapa final'!$O$59),"")</f>
        <v/>
      </c>
      <c r="AD34" s="53" t="str">
        <f>IF(AND('Mapa final'!$Y$60="Media",'Mapa final'!$AA$60="Mayor"),CONCATENATE("R9C",'Mapa final'!$O$60),"")</f>
        <v/>
      </c>
      <c r="AE34" s="53" t="str">
        <f>IF(AND('Mapa final'!$Y$61="Media",'Mapa final'!$AA$61="Mayor"),CONCATENATE("R9C",'Mapa final'!$O$61),"")</f>
        <v/>
      </c>
      <c r="AF34" s="53" t="str">
        <f>IF(AND('Mapa final'!$Y$62="Media",'Mapa final'!$AA$62="Mayor"),CONCATENATE("R9C",'Mapa final'!$O$62),"")</f>
        <v/>
      </c>
      <c r="AG34" s="54" t="str">
        <f>IF(AND('Mapa final'!$Y$63="Media",'Mapa final'!$AA$63="Mayor"),CONCATENATE("R9C",'Mapa final'!$O$63),"")</f>
        <v/>
      </c>
      <c r="AH34" s="55" t="str">
        <f>IF(AND('Mapa final'!$Y$58="Media",'Mapa final'!$AA$58="Catastrófico"),CONCATENATE("R9C",'Mapa final'!$O$58),"")</f>
        <v/>
      </c>
      <c r="AI34" s="56" t="str">
        <f>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3"/>
      <c r="AO34" s="365"/>
      <c r="AP34" s="366"/>
      <c r="AQ34" s="366"/>
      <c r="AR34" s="366"/>
      <c r="AS34" s="366"/>
      <c r="AT34" s="367"/>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237"/>
      <c r="C35" s="237"/>
      <c r="D35" s="238"/>
      <c r="E35" s="337"/>
      <c r="F35" s="338"/>
      <c r="G35" s="338"/>
      <c r="H35" s="338"/>
      <c r="I35" s="352"/>
      <c r="J35" s="67" t="str">
        <f>IF(AND('Mapa final'!$Y$64="Media",'Mapa final'!$AA$64="Leve"),CONCATENATE("R10C",'Mapa final'!$O$64),"")</f>
        <v/>
      </c>
      <c r="K35" s="68" t="str">
        <f>IF(AND('Mapa final'!$Y$65="Media",'Mapa final'!$AA$65="Leve"),CONCATENATE("R10C",'Mapa final'!$O$65),"")</f>
        <v/>
      </c>
      <c r="L35" s="68" t="str">
        <f>IF(AND('Mapa final'!$Y$66="Media",'Mapa final'!$AA$66="Leve"),CONCATENATE("R10C",'Mapa final'!$O$66),"")</f>
        <v/>
      </c>
      <c r="M35" s="68" t="str">
        <f>IF(AND('Mapa final'!$Y$67="Media",'Mapa final'!$AA$67="Leve"),CONCATENATE("R10C",'Mapa final'!$O$67),"")</f>
        <v/>
      </c>
      <c r="N35" s="68" t="str">
        <f>IF(AND('Mapa final'!$Y$68="Media",'Mapa final'!$AA$68="Leve"),CONCATENATE("R10C",'Mapa final'!$O$68),"")</f>
        <v/>
      </c>
      <c r="O35" s="69" t="str">
        <f>IF(AND('Mapa final'!$Y$69="Media",'Mapa final'!$AA$69="Leve"),CONCATENATE("R10C",'Mapa final'!$O$69),"")</f>
        <v/>
      </c>
      <c r="P35" s="67" t="str">
        <f>IF(AND('Mapa final'!$Y$64="Media",'Mapa final'!$AA$64="Menor"),CONCATENATE("R10C",'Mapa final'!$O$64),"")</f>
        <v/>
      </c>
      <c r="Q35" s="68" t="str">
        <f>IF(AND('Mapa final'!$Y$65="Media",'Mapa final'!$AA$65="Menor"),CONCATENATE("R10C",'Mapa final'!$O$65),"")</f>
        <v/>
      </c>
      <c r="R35" s="68" t="str">
        <f>IF(AND('Mapa final'!$Y$66="Media",'Mapa final'!$AA$66="Menor"),CONCATENATE("R10C",'Mapa final'!$O$66),"")</f>
        <v/>
      </c>
      <c r="S35" s="68" t="str">
        <f>IF(AND('Mapa final'!$Y$67="Media",'Mapa final'!$AA$67="Menor"),CONCATENATE("R10C",'Mapa final'!$O$67),"")</f>
        <v/>
      </c>
      <c r="T35" s="68" t="str">
        <f>IF(AND('Mapa final'!$Y$68="Media",'Mapa final'!$AA$68="Menor"),CONCATENATE("R10C",'Mapa final'!$O$68),"")</f>
        <v/>
      </c>
      <c r="U35" s="69" t="str">
        <f>IF(AND('Mapa final'!$Y$69="Media",'Mapa final'!$AA$69="Menor"),CONCATENATE("R10C",'Mapa final'!$O$69),"")</f>
        <v/>
      </c>
      <c r="V35" s="67" t="str">
        <f>IF(AND('Mapa final'!$Y$64="Media",'Mapa final'!$AA$64="Moderado"),CONCATENATE("R10C",'Mapa final'!$O$64),"")</f>
        <v/>
      </c>
      <c r="W35" s="68" t="str">
        <f>IF(AND('Mapa final'!$Y$65="Media",'Mapa final'!$AA$65="Moderado"),CONCATENATE("R10C",'Mapa final'!$O$65),"")</f>
        <v/>
      </c>
      <c r="X35" s="68" t="str">
        <f>IF(AND('Mapa final'!$Y$66="Media",'Mapa final'!$AA$66="Moderado"),CONCATENATE("R10C",'Mapa final'!$O$66),"")</f>
        <v/>
      </c>
      <c r="Y35" s="68" t="str">
        <f>IF(AND('Mapa final'!$Y$67="Media",'Mapa final'!$AA$67="Moderado"),CONCATENATE("R10C",'Mapa final'!$O$67),"")</f>
        <v/>
      </c>
      <c r="Z35" s="68" t="str">
        <f>IF(AND('Mapa final'!$Y$68="Media",'Mapa final'!$AA$68="Moderado"),CONCATENATE("R10C",'Mapa final'!$O$68),"")</f>
        <v/>
      </c>
      <c r="AA35" s="69" t="str">
        <f>IF(AND('Mapa final'!$Y$69="Media",'Mapa final'!$AA$69="Moderado"),CONCATENATE("R10C",'Mapa final'!$O$69),"")</f>
        <v/>
      </c>
      <c r="AB35" s="58" t="str">
        <f>IF(AND('Mapa final'!$Y$64="Media",'Mapa final'!$AA$64="Mayor"),CONCATENATE("R10C",'Mapa final'!$O$64),"")</f>
        <v/>
      </c>
      <c r="AC35" s="59" t="str">
        <f>IF(AND('Mapa final'!$Y$65="Media",'Mapa final'!$AA$65="Mayor"),CONCATENATE("R10C",'Mapa final'!$O$65),"")</f>
        <v/>
      </c>
      <c r="AD35" s="59" t="str">
        <f>IF(AND('Mapa final'!$Y$66="Media",'Mapa final'!$AA$66="Mayor"),CONCATENATE("R10C",'Mapa final'!$O$66),"")</f>
        <v/>
      </c>
      <c r="AE35" s="59" t="str">
        <f>IF(AND('Mapa final'!$Y$67="Media",'Mapa final'!$AA$67="Mayor"),CONCATENATE("R10C",'Mapa final'!$O$67),"")</f>
        <v/>
      </c>
      <c r="AF35" s="59" t="str">
        <f>IF(AND('Mapa final'!$Y$68="Media",'Mapa final'!$AA$68="Mayor"),CONCATENATE("R10C",'Mapa final'!$O$68),"")</f>
        <v/>
      </c>
      <c r="AG35" s="60" t="str">
        <f>IF(AND('Mapa final'!$Y$69="Media",'Mapa final'!$AA$69="Mayor"),CONCATENATE("R10C",'Mapa final'!$O$69),"")</f>
        <v/>
      </c>
      <c r="AH35" s="61" t="str">
        <f>IF(AND('Mapa final'!$Y$64="Media",'Mapa final'!$AA$64="Catastrófico"),CONCATENATE("R10C",'Mapa final'!$O$64),"")</f>
        <v/>
      </c>
      <c r="AI35" s="62" t="str">
        <f>IF(AND('Mapa final'!$Y$65="Media",'Mapa final'!$AA$65="Catastrófico"),CONCATENATE("R10C",'Mapa final'!$O$65),"")</f>
        <v/>
      </c>
      <c r="AJ35" s="62" t="str">
        <f>IF(AND('Mapa final'!$Y$66="Media",'Mapa final'!$AA$66="Catastrófico"),CONCATENATE("R10C",'Mapa final'!$O$66),"")</f>
        <v/>
      </c>
      <c r="AK35" s="62" t="str">
        <f>IF(AND('Mapa final'!$Y$67="Media",'Mapa final'!$AA$67="Catastrófico"),CONCATENATE("R10C",'Mapa final'!$O$67),"")</f>
        <v/>
      </c>
      <c r="AL35" s="62" t="str">
        <f>IF(AND('Mapa final'!$Y$68="Media",'Mapa final'!$AA$68="Catastrófico"),CONCATENATE("R10C",'Mapa final'!$O$68),"")</f>
        <v/>
      </c>
      <c r="AM35" s="63" t="str">
        <f>IF(AND('Mapa final'!$Y$69="Media",'Mapa final'!$AA$69="Catastrófico"),CONCATENATE("R10C",'Mapa final'!$O$69),"")</f>
        <v/>
      </c>
      <c r="AN35" s="83"/>
      <c r="AO35" s="368"/>
      <c r="AP35" s="369"/>
      <c r="AQ35" s="369"/>
      <c r="AR35" s="369"/>
      <c r="AS35" s="369"/>
      <c r="AT35" s="370"/>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237"/>
      <c r="C36" s="237"/>
      <c r="D36" s="238"/>
      <c r="E36" s="332" t="s">
        <v>114</v>
      </c>
      <c r="F36" s="333"/>
      <c r="G36" s="333"/>
      <c r="H36" s="333"/>
      <c r="I36" s="333"/>
      <c r="J36" s="73" t="str">
        <f ca="1">IF(AND('Mapa final'!$Y$10="Baja",'Mapa final'!$AA$10="Leve"),CONCATENATE("R1C",'Mapa final'!$O$10),"")</f>
        <v/>
      </c>
      <c r="K36" s="74" t="str">
        <f>IF(AND('Mapa final'!$Y$11="Baja",'Mapa final'!$AA$11="Leve"),CONCATENATE("R1C",'Mapa final'!$O$11),"")</f>
        <v/>
      </c>
      <c r="L36" s="74" t="str">
        <f>IF(AND('Mapa final'!$Y$12="Baja",'Mapa final'!$AA$12="Leve"),CONCATENATE("R1C",'Mapa final'!$O$12),"")</f>
        <v/>
      </c>
      <c r="M36" s="74" t="str">
        <f>IF(AND('Mapa final'!$Y$13="Baja",'Mapa final'!$AA$13="Leve"),CONCATENATE("R1C",'Mapa final'!$O$13),"")</f>
        <v/>
      </c>
      <c r="N36" s="74" t="str">
        <f>IF(AND('Mapa final'!$Y$14="Baja",'Mapa final'!$AA$14="Leve"),CONCATENATE("R1C",'Mapa final'!$O$14),"")</f>
        <v/>
      </c>
      <c r="O36" s="75" t="str">
        <f>IF(AND('Mapa final'!$Y$15="Baja",'Mapa final'!$AA$15="Leve"),CONCATENATE("R1C",'Mapa final'!$O$15),"")</f>
        <v/>
      </c>
      <c r="P36" s="64" t="str">
        <f ca="1">IF(AND('Mapa final'!$Y$10="Baja",'Mapa final'!$AA$10="Menor"),CONCATENATE("R1C",'Mapa final'!$O$10),"")</f>
        <v/>
      </c>
      <c r="Q36" s="65" t="str">
        <f>IF(AND('Mapa final'!$Y$11="Baja",'Mapa final'!$AA$11="Menor"),CONCATENATE("R1C",'Mapa final'!$O$11),"")</f>
        <v/>
      </c>
      <c r="R36" s="65" t="str">
        <f>IF(AND('Mapa final'!$Y$12="Baja",'Mapa final'!$AA$12="Menor"),CONCATENATE("R1C",'Mapa final'!$O$12),"")</f>
        <v/>
      </c>
      <c r="S36" s="65" t="str">
        <f>IF(AND('Mapa final'!$Y$13="Baja",'Mapa final'!$AA$13="Menor"),CONCATENATE("R1C",'Mapa final'!$O$13),"")</f>
        <v/>
      </c>
      <c r="T36" s="65" t="str">
        <f>IF(AND('Mapa final'!$Y$14="Baja",'Mapa final'!$AA$14="Menor"),CONCATENATE("R1C",'Mapa final'!$O$14),"")</f>
        <v/>
      </c>
      <c r="U36" s="66" t="str">
        <f>IF(AND('Mapa final'!$Y$15="Baja",'Mapa final'!$AA$15="Menor"),CONCATENATE("R1C",'Mapa final'!$O$15),"")</f>
        <v/>
      </c>
      <c r="V36" s="64" t="str">
        <f ca="1">IF(AND('Mapa final'!$Y$10="Baja",'Mapa final'!$AA$10="Moderado"),CONCATENATE("R1C",'Mapa final'!$O$10),"")</f>
        <v/>
      </c>
      <c r="W36" s="65" t="str">
        <f>IF(AND('Mapa final'!$Y$11="Baja",'Mapa final'!$AA$11="Moderado"),CONCATENATE("R1C",'Mapa final'!$O$11),"")</f>
        <v/>
      </c>
      <c r="X36" s="65" t="str">
        <f>IF(AND('Mapa final'!$Y$12="Baja",'Mapa final'!$AA$12="Moderado"),CONCATENATE("R1C",'Mapa final'!$O$12),"")</f>
        <v/>
      </c>
      <c r="Y36" s="65" t="str">
        <f>IF(AND('Mapa final'!$Y$13="Baja",'Mapa final'!$AA$13="Moderado"),CONCATENATE("R1C",'Mapa final'!$O$13),"")</f>
        <v/>
      </c>
      <c r="Z36" s="65" t="str">
        <f>IF(AND('Mapa final'!$Y$14="Baja",'Mapa final'!$AA$14="Moderado"),CONCATENATE("R1C",'Mapa final'!$O$14),"")</f>
        <v/>
      </c>
      <c r="AA36" s="66" t="str">
        <f>IF(AND('Mapa final'!$Y$15="Baja",'Mapa final'!$AA$15="Moderado"),CONCATENATE("R1C",'Mapa final'!$O$15),"")</f>
        <v/>
      </c>
      <c r="AB36" s="46" t="str">
        <f ca="1">IF(AND('Mapa final'!$Y$10="Baja",'Mapa final'!$AA$10="Mayor"),CONCATENATE("R1C",'Mapa final'!$O$10),"")</f>
        <v>R1C1</v>
      </c>
      <c r="AC36" s="47" t="str">
        <f>IF(AND('Mapa final'!$Y$11="Baja",'Mapa final'!$AA$11="Mayor"),CONCATENATE("R1C",'Mapa final'!$O$11),"")</f>
        <v/>
      </c>
      <c r="AD36" s="47" t="str">
        <f>IF(AND('Mapa final'!$Y$12="Baja",'Mapa final'!$AA$12="Mayor"),CONCATENATE("R1C",'Mapa final'!$O$12),"")</f>
        <v/>
      </c>
      <c r="AE36" s="47" t="str">
        <f>IF(AND('Mapa final'!$Y$13="Baja",'Mapa final'!$AA$13="Mayor"),CONCATENATE("R1C",'Mapa final'!$O$13),"")</f>
        <v/>
      </c>
      <c r="AF36" s="47" t="str">
        <f>IF(AND('Mapa final'!$Y$14="Baja",'Mapa final'!$AA$14="Mayor"),CONCATENATE("R1C",'Mapa final'!$O$14),"")</f>
        <v/>
      </c>
      <c r="AG36" s="48" t="str">
        <f>IF(AND('Mapa final'!$Y$15="Baja",'Mapa final'!$AA$15="Mayor"),CONCATENATE("R1C",'Mapa final'!$O$15),"")</f>
        <v/>
      </c>
      <c r="AH36" s="49" t="str">
        <f ca="1">IF(AND('Mapa final'!$Y$10="Baja",'Mapa final'!$AA$10="Catastrófico"),CONCATENATE("R1C",'Mapa final'!$O$10),"")</f>
        <v/>
      </c>
      <c r="AI36" s="50" t="str">
        <f>IF(AND('Mapa final'!$Y$11="Baja",'Mapa final'!$AA$11="Catastrófico"),CONCATENATE("R1C",'Mapa final'!$O$11),"")</f>
        <v/>
      </c>
      <c r="AJ36" s="50" t="str">
        <f>IF(AND('Mapa final'!$Y$12="Baja",'Mapa final'!$AA$12="Catastrófico"),CONCATENATE("R1C",'Mapa final'!$O$12),"")</f>
        <v/>
      </c>
      <c r="AK36" s="50" t="str">
        <f>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3"/>
      <c r="AO36" s="353" t="s">
        <v>82</v>
      </c>
      <c r="AP36" s="354"/>
      <c r="AQ36" s="354"/>
      <c r="AR36" s="354"/>
      <c r="AS36" s="354"/>
      <c r="AT36" s="355"/>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237"/>
      <c r="C37" s="237"/>
      <c r="D37" s="238"/>
      <c r="E37" s="334"/>
      <c r="F37" s="335"/>
      <c r="G37" s="335"/>
      <c r="H37" s="335"/>
      <c r="I37" s="335"/>
      <c r="J37" s="76" t="str">
        <f ca="1">IF(AND('Mapa final'!$Y$16="Baja",'Mapa final'!$AA$16="Leve"),CONCATENATE("R2C",'Mapa final'!$O$16),"")</f>
        <v/>
      </c>
      <c r="K37" s="77" t="str">
        <f>IF(AND('Mapa final'!$Y$17="Baja",'Mapa final'!$AA$17="Leve"),CONCATENATE("R2C",'Mapa final'!$O$17),"")</f>
        <v/>
      </c>
      <c r="L37" s="77" t="str">
        <f>IF(AND('Mapa final'!$Y$18="Baja",'Mapa final'!$AA$18="Leve"),CONCATENATE("R2C",'Mapa final'!$O$18),"")</f>
        <v/>
      </c>
      <c r="M37" s="77" t="str">
        <f>IF(AND('Mapa final'!$Y$19="Baja",'Mapa final'!$AA$19="Leve"),CONCATENATE("R2C",'Mapa final'!$O$19),"")</f>
        <v/>
      </c>
      <c r="N37" s="77" t="str">
        <f>IF(AND('Mapa final'!$Y$20="Baja",'Mapa final'!$AA$20="Leve"),CONCATENATE("R2C",'Mapa final'!$O$20),"")</f>
        <v/>
      </c>
      <c r="O37" s="78" t="str">
        <f>IF(AND('Mapa final'!$Y$21="Baja",'Mapa final'!$AA$21="Leve"),CONCATENATE("R2C",'Mapa final'!$O$21),"")</f>
        <v/>
      </c>
      <c r="P37" s="67" t="str">
        <f ca="1">IF(AND('Mapa final'!$Y$16="Baja",'Mapa final'!$AA$16="Menor"),CONCATENATE("R2C",'Mapa final'!$O$16),"")</f>
        <v>R2C1</v>
      </c>
      <c r="Q37" s="68" t="str">
        <f>IF(AND('Mapa final'!$Y$17="Baja",'Mapa final'!$AA$17="Menor"),CONCATENATE("R2C",'Mapa final'!$O$17),"")</f>
        <v/>
      </c>
      <c r="R37" s="68" t="str">
        <f>IF(AND('Mapa final'!$Y$18="Baja",'Mapa final'!$AA$18="Menor"),CONCATENATE("R2C",'Mapa final'!$O$18),"")</f>
        <v/>
      </c>
      <c r="S37" s="68" t="str">
        <f>IF(AND('Mapa final'!$Y$19="Baja",'Mapa final'!$AA$19="Menor"),CONCATENATE("R2C",'Mapa final'!$O$19),"")</f>
        <v/>
      </c>
      <c r="T37" s="68" t="str">
        <f>IF(AND('Mapa final'!$Y$20="Baja",'Mapa final'!$AA$20="Menor"),CONCATENATE("R2C",'Mapa final'!$O$20),"")</f>
        <v/>
      </c>
      <c r="U37" s="69" t="str">
        <f>IF(AND('Mapa final'!$Y$21="Baja",'Mapa final'!$AA$21="Menor"),CONCATENATE("R2C",'Mapa final'!$O$21),"")</f>
        <v/>
      </c>
      <c r="V37" s="67" t="str">
        <f ca="1">IF(AND('Mapa final'!$Y$16="Baja",'Mapa final'!$AA$16="Moderado"),CONCATENATE("R2C",'Mapa final'!$O$16),"")</f>
        <v/>
      </c>
      <c r="W37" s="68" t="str">
        <f>IF(AND('Mapa final'!$Y$17="Baja",'Mapa final'!$AA$17="Moderado"),CONCATENATE("R2C",'Mapa final'!$O$17),"")</f>
        <v/>
      </c>
      <c r="X37" s="68" t="str">
        <f>IF(AND('Mapa final'!$Y$18="Baja",'Mapa final'!$AA$18="Moderado"),CONCATENATE("R2C",'Mapa final'!$O$18),"")</f>
        <v/>
      </c>
      <c r="Y37" s="68" t="str">
        <f>IF(AND('Mapa final'!$Y$19="Baja",'Mapa final'!$AA$19="Moderado"),CONCATENATE("R2C",'Mapa final'!$O$19),"")</f>
        <v/>
      </c>
      <c r="Z37" s="68" t="str">
        <f>IF(AND('Mapa final'!$Y$20="Baja",'Mapa final'!$AA$20="Moderado"),CONCATENATE("R2C",'Mapa final'!$O$20),"")</f>
        <v/>
      </c>
      <c r="AA37" s="69" t="str">
        <f>IF(AND('Mapa final'!$Y$21="Baja",'Mapa final'!$AA$21="Moderado"),CONCATENATE("R2C",'Mapa final'!$O$21),"")</f>
        <v/>
      </c>
      <c r="AB37" s="52" t="str">
        <f ca="1">IF(AND('Mapa final'!$Y$16="Baja",'Mapa final'!$AA$16="Mayor"),CONCATENATE("R2C",'Mapa final'!$O$16),"")</f>
        <v/>
      </c>
      <c r="AC37" s="53" t="str">
        <f>IF(AND('Mapa final'!$Y$17="Baja",'Mapa final'!$AA$17="Mayor"),CONCATENATE("R2C",'Mapa final'!$O$17),"")</f>
        <v/>
      </c>
      <c r="AD37" s="53" t="str">
        <f>IF(AND('Mapa final'!$Y$18="Baja",'Mapa final'!$AA$18="Mayor"),CONCATENATE("R2C",'Mapa final'!$O$18),"")</f>
        <v/>
      </c>
      <c r="AE37" s="53" t="str">
        <f>IF(AND('Mapa final'!$Y$19="Baja",'Mapa final'!$AA$19="Mayor"),CONCATENATE("R2C",'Mapa final'!$O$19),"")</f>
        <v/>
      </c>
      <c r="AF37" s="53" t="str">
        <f>IF(AND('Mapa final'!$Y$20="Baja",'Mapa final'!$AA$20="Mayor"),CONCATENATE("R2C",'Mapa final'!$O$20),"")</f>
        <v/>
      </c>
      <c r="AG37" s="54" t="str">
        <f>IF(AND('Mapa final'!$Y$21="Baja",'Mapa final'!$AA$21="Mayor"),CONCATENATE("R2C",'Mapa final'!$O$21),"")</f>
        <v/>
      </c>
      <c r="AH37" s="55" t="str">
        <f ca="1">IF(AND('Mapa final'!$Y$16="Baja",'Mapa final'!$AA$16="Catastrófico"),CONCATENATE("R2C",'Mapa final'!$O$16),"")</f>
        <v/>
      </c>
      <c r="AI37" s="56" t="str">
        <f>IF(AND('Mapa final'!$Y$17="Baja",'Mapa final'!$AA$17="Catastrófico"),CONCATENATE("R2C",'Mapa final'!$O$17),"")</f>
        <v/>
      </c>
      <c r="AJ37" s="56" t="str">
        <f>IF(AND('Mapa final'!$Y$18="Baja",'Mapa final'!$AA$18="Catastrófico"),CONCATENATE("R2C",'Mapa final'!$O$18),"")</f>
        <v/>
      </c>
      <c r="AK37" s="56" t="str">
        <f>IF(AND('Mapa final'!$Y$19="Baja",'Mapa final'!$AA$19="Catastrófico"),CONCATENATE("R2C",'Mapa final'!$O$19),"")</f>
        <v/>
      </c>
      <c r="AL37" s="56" t="str">
        <f>IF(AND('Mapa final'!$Y$20="Baja",'Mapa final'!$AA$20="Catastrófico"),CONCATENATE("R2C",'Mapa final'!$O$20),"")</f>
        <v/>
      </c>
      <c r="AM37" s="57" t="str">
        <f>IF(AND('Mapa final'!$Y$21="Baja",'Mapa final'!$AA$21="Catastrófico"),CONCATENATE("R2C",'Mapa final'!$O$21),"")</f>
        <v/>
      </c>
      <c r="AN37" s="83"/>
      <c r="AO37" s="356"/>
      <c r="AP37" s="357"/>
      <c r="AQ37" s="357"/>
      <c r="AR37" s="357"/>
      <c r="AS37" s="357"/>
      <c r="AT37" s="358"/>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237"/>
      <c r="C38" s="237"/>
      <c r="D38" s="238"/>
      <c r="E38" s="336"/>
      <c r="F38" s="335"/>
      <c r="G38" s="335"/>
      <c r="H38" s="335"/>
      <c r="I38" s="335"/>
      <c r="J38" s="76" t="str">
        <f>IF(AND('Mapa final'!$Y$22="Baja",'Mapa final'!$AA$22="Leve"),CONCATENATE("R3C",'Mapa final'!$O$22),"")</f>
        <v/>
      </c>
      <c r="K38" s="77" t="str">
        <f>IF(AND('Mapa final'!$Y$23="Baja",'Mapa final'!$AA$23="Leve"),CONCATENATE("R3C",'Mapa final'!$O$23),"")</f>
        <v/>
      </c>
      <c r="L38" s="77" t="str">
        <f>IF(AND('Mapa final'!$Y$24="Baja",'Mapa final'!$AA$24="Leve"),CONCATENATE("R3C",'Mapa final'!$O$24),"")</f>
        <v/>
      </c>
      <c r="M38" s="77" t="str">
        <f>IF(AND('Mapa final'!$Y$25="Baja",'Mapa final'!$AA$25="Leve"),CONCATENATE("R3C",'Mapa final'!$O$25),"")</f>
        <v/>
      </c>
      <c r="N38" s="77" t="str">
        <f>IF(AND('Mapa final'!$Y$26="Baja",'Mapa final'!$AA$26="Leve"),CONCATENATE("R3C",'Mapa final'!$O$26),"")</f>
        <v/>
      </c>
      <c r="O38" s="78" t="str">
        <f>IF(AND('Mapa final'!$Y$27="Baja",'Mapa final'!$AA$27="Leve"),CONCATENATE("R3C",'Mapa final'!$O$27),"")</f>
        <v/>
      </c>
      <c r="P38" s="67" t="str">
        <f>IF(AND('Mapa final'!$Y$22="Baja",'Mapa final'!$AA$22="Menor"),CONCATENATE("R3C",'Mapa final'!$O$22),"")</f>
        <v/>
      </c>
      <c r="Q38" s="68" t="str">
        <f>IF(AND('Mapa final'!$Y$23="Baja",'Mapa final'!$AA$23="Menor"),CONCATENATE("R3C",'Mapa final'!$O$23),"")</f>
        <v/>
      </c>
      <c r="R38" s="68" t="str">
        <f>IF(AND('Mapa final'!$Y$24="Baja",'Mapa final'!$AA$24="Menor"),CONCATENATE("R3C",'Mapa final'!$O$24),"")</f>
        <v/>
      </c>
      <c r="S38" s="68" t="str">
        <f>IF(AND('Mapa final'!$Y$25="Baja",'Mapa final'!$AA$25="Menor"),CONCATENATE("R3C",'Mapa final'!$O$25),"")</f>
        <v/>
      </c>
      <c r="T38" s="68" t="str">
        <f>IF(AND('Mapa final'!$Y$26="Baja",'Mapa final'!$AA$26="Menor"),CONCATENATE("R3C",'Mapa final'!$O$26),"")</f>
        <v/>
      </c>
      <c r="U38" s="69" t="str">
        <f>IF(AND('Mapa final'!$Y$27="Baja",'Mapa final'!$AA$27="Menor"),CONCATENATE("R3C",'Mapa final'!$O$27),"")</f>
        <v/>
      </c>
      <c r="V38" s="67" t="str">
        <f>IF(AND('Mapa final'!$Y$22="Baja",'Mapa final'!$AA$22="Moderado"),CONCATENATE("R3C",'Mapa final'!$O$22),"")</f>
        <v/>
      </c>
      <c r="W38" s="68" t="str">
        <f>IF(AND('Mapa final'!$Y$23="Baja",'Mapa final'!$AA$23="Moderado"),CONCATENATE("R3C",'Mapa final'!$O$23),"")</f>
        <v/>
      </c>
      <c r="X38" s="68" t="str">
        <f>IF(AND('Mapa final'!$Y$24="Baja",'Mapa final'!$AA$24="Moderado"),CONCATENATE("R3C",'Mapa final'!$O$24),"")</f>
        <v/>
      </c>
      <c r="Y38" s="68" t="str">
        <f>IF(AND('Mapa final'!$Y$25="Baja",'Mapa final'!$AA$25="Moderado"),CONCATENATE("R3C",'Mapa final'!$O$25),"")</f>
        <v/>
      </c>
      <c r="Z38" s="68" t="str">
        <f>IF(AND('Mapa final'!$Y$26="Baja",'Mapa final'!$AA$26="Moderado"),CONCATENATE("R3C",'Mapa final'!$O$26),"")</f>
        <v/>
      </c>
      <c r="AA38" s="69" t="str">
        <f>IF(AND('Mapa final'!$Y$27="Baja",'Mapa final'!$AA$27="Moderado"),CONCATENATE("R3C",'Mapa final'!$O$27),"")</f>
        <v/>
      </c>
      <c r="AB38" s="52" t="str">
        <f>IF(AND('Mapa final'!$Y$22="Baja",'Mapa final'!$AA$22="Mayor"),CONCATENATE("R3C",'Mapa final'!$O$22),"")</f>
        <v/>
      </c>
      <c r="AC38" s="53" t="str">
        <f>IF(AND('Mapa final'!$Y$23="Baja",'Mapa final'!$AA$23="Mayor"),CONCATENATE("R3C",'Mapa final'!$O$23),"")</f>
        <v/>
      </c>
      <c r="AD38" s="53" t="str">
        <f>IF(AND('Mapa final'!$Y$24="Baja",'Mapa final'!$AA$24="Mayor"),CONCATENATE("R3C",'Mapa final'!$O$24),"")</f>
        <v/>
      </c>
      <c r="AE38" s="53" t="str">
        <f>IF(AND('Mapa final'!$Y$25="Baja",'Mapa final'!$AA$25="Mayor"),CONCATENATE("R3C",'Mapa final'!$O$25),"")</f>
        <v/>
      </c>
      <c r="AF38" s="53" t="str">
        <f>IF(AND('Mapa final'!$Y$26="Baja",'Mapa final'!$AA$26="Mayor"),CONCATENATE("R3C",'Mapa final'!$O$26),"")</f>
        <v/>
      </c>
      <c r="AG38" s="54" t="str">
        <f>IF(AND('Mapa final'!$Y$27="Baja",'Mapa final'!$AA$27="Mayor"),CONCATENATE("R3C",'Mapa final'!$O$27),"")</f>
        <v/>
      </c>
      <c r="AH38" s="55" t="str">
        <f>IF(AND('Mapa final'!$Y$22="Baja",'Mapa final'!$AA$22="Catastrófico"),CONCATENATE("R3C",'Mapa final'!$O$22),"")</f>
        <v/>
      </c>
      <c r="AI38" s="56" t="str">
        <f>IF(AND('Mapa final'!$Y$23="Baja",'Mapa final'!$AA$23="Catastrófico"),CONCATENATE("R3C",'Mapa final'!$O$23),"")</f>
        <v/>
      </c>
      <c r="AJ38" s="56" t="str">
        <f>IF(AND('Mapa final'!$Y$24="Baja",'Mapa final'!$AA$24="Catastrófico"),CONCATENATE("R3C",'Mapa final'!$O$24),"")</f>
        <v/>
      </c>
      <c r="AK38" s="56" t="str">
        <f>IF(AND('Mapa final'!$Y$25="Baja",'Mapa final'!$AA$25="Catastrófico"),CONCATENATE("R3C",'Mapa final'!$O$25),"")</f>
        <v/>
      </c>
      <c r="AL38" s="56" t="str">
        <f>IF(AND('Mapa final'!$Y$26="Baja",'Mapa final'!$AA$26="Catastrófico"),CONCATENATE("R3C",'Mapa final'!$O$26),"")</f>
        <v/>
      </c>
      <c r="AM38" s="57" t="str">
        <f>IF(AND('Mapa final'!$Y$27="Baja",'Mapa final'!$AA$27="Catastrófico"),CONCATENATE("R3C",'Mapa final'!$O$27),"")</f>
        <v/>
      </c>
      <c r="AN38" s="83"/>
      <c r="AO38" s="356"/>
      <c r="AP38" s="357"/>
      <c r="AQ38" s="357"/>
      <c r="AR38" s="357"/>
      <c r="AS38" s="357"/>
      <c r="AT38" s="358"/>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237"/>
      <c r="C39" s="237"/>
      <c r="D39" s="238"/>
      <c r="E39" s="336"/>
      <c r="F39" s="335"/>
      <c r="G39" s="335"/>
      <c r="H39" s="335"/>
      <c r="I39" s="335"/>
      <c r="J39" s="76" t="str">
        <f>IF(AND('Mapa final'!$Y$28="Baja",'Mapa final'!$AA$28="Leve"),CONCATENATE("R4C",'Mapa final'!$O$28),"")</f>
        <v/>
      </c>
      <c r="K39" s="77" t="str">
        <f>IF(AND('Mapa final'!$Y$29="Baja",'Mapa final'!$AA$29="Leve"),CONCATENATE("R4C",'Mapa final'!$O$29),"")</f>
        <v/>
      </c>
      <c r="L39" s="77" t="str">
        <f>IF(AND('Mapa final'!$Y$30="Baja",'Mapa final'!$AA$30="Leve"),CONCATENATE("R4C",'Mapa final'!$O$30),"")</f>
        <v/>
      </c>
      <c r="M39" s="77" t="str">
        <f>IF(AND('Mapa final'!$Y$31="Baja",'Mapa final'!$AA$31="Leve"),CONCATENATE("R4C",'Mapa final'!$O$31),"")</f>
        <v/>
      </c>
      <c r="N39" s="77" t="str">
        <f>IF(AND('Mapa final'!$Y$32="Baja",'Mapa final'!$AA$32="Leve"),CONCATENATE("R4C",'Mapa final'!$O$32),"")</f>
        <v/>
      </c>
      <c r="O39" s="78" t="str">
        <f>IF(AND('Mapa final'!$Y$33="Baja",'Mapa final'!$AA$33="Leve"),CONCATENATE("R4C",'Mapa final'!$O$33),"")</f>
        <v/>
      </c>
      <c r="P39" s="67" t="str">
        <f>IF(AND('Mapa final'!$Y$28="Baja",'Mapa final'!$AA$28="Menor"),CONCATENATE("R4C",'Mapa final'!$O$28),"")</f>
        <v/>
      </c>
      <c r="Q39" s="68" t="str">
        <f>IF(AND('Mapa final'!$Y$29="Baja",'Mapa final'!$AA$29="Menor"),CONCATENATE("R4C",'Mapa final'!$O$29),"")</f>
        <v/>
      </c>
      <c r="R39" s="68" t="str">
        <f>IF(AND('Mapa final'!$Y$30="Baja",'Mapa final'!$AA$30="Menor"),CONCATENATE("R4C",'Mapa final'!$O$30),"")</f>
        <v/>
      </c>
      <c r="S39" s="68" t="str">
        <f>IF(AND('Mapa final'!$Y$31="Baja",'Mapa final'!$AA$31="Menor"),CONCATENATE("R4C",'Mapa final'!$O$31),"")</f>
        <v/>
      </c>
      <c r="T39" s="68" t="str">
        <f>IF(AND('Mapa final'!$Y$32="Baja",'Mapa final'!$AA$32="Menor"),CONCATENATE("R4C",'Mapa final'!$O$32),"")</f>
        <v/>
      </c>
      <c r="U39" s="69" t="str">
        <f>IF(AND('Mapa final'!$Y$33="Baja",'Mapa final'!$AA$33="Menor"),CONCATENATE("R4C",'Mapa final'!$O$33),"")</f>
        <v/>
      </c>
      <c r="V39" s="67" t="str">
        <f>IF(AND('Mapa final'!$Y$28="Baja",'Mapa final'!$AA$28="Moderado"),CONCATENATE("R4C",'Mapa final'!$O$28),"")</f>
        <v/>
      </c>
      <c r="W39" s="68" t="str">
        <f>IF(AND('Mapa final'!$Y$29="Baja",'Mapa final'!$AA$29="Moderado"),CONCATENATE("R4C",'Mapa final'!$O$29),"")</f>
        <v/>
      </c>
      <c r="X39" s="68" t="str">
        <f>IF(AND('Mapa final'!$Y$30="Baja",'Mapa final'!$AA$30="Moderado"),CONCATENATE("R4C",'Mapa final'!$O$30),"")</f>
        <v/>
      </c>
      <c r="Y39" s="68" t="str">
        <f>IF(AND('Mapa final'!$Y$31="Baja",'Mapa final'!$AA$31="Moderado"),CONCATENATE("R4C",'Mapa final'!$O$31),"")</f>
        <v/>
      </c>
      <c r="Z39" s="68" t="str">
        <f>IF(AND('Mapa final'!$Y$32="Baja",'Mapa final'!$AA$32="Moderado"),CONCATENATE("R4C",'Mapa final'!$O$32),"")</f>
        <v/>
      </c>
      <c r="AA39" s="69" t="str">
        <f>IF(AND('Mapa final'!$Y$33="Baja",'Mapa final'!$AA$33="Moderado"),CONCATENATE("R4C",'Mapa final'!$O$33),"")</f>
        <v/>
      </c>
      <c r="AB39" s="52" t="str">
        <f>IF(AND('Mapa final'!$Y$28="Baja",'Mapa final'!$AA$28="Mayor"),CONCATENATE("R4C",'Mapa final'!$O$28),"")</f>
        <v/>
      </c>
      <c r="AC39" s="53" t="str">
        <f>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IF(AND('Mapa final'!$Y$28="Baja",'Mapa final'!$AA$28="Catastrófico"),CONCATENATE("R4C",'Mapa final'!$O$28),"")</f>
        <v/>
      </c>
      <c r="AI39" s="56" t="str">
        <f>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3"/>
      <c r="AO39" s="356"/>
      <c r="AP39" s="357"/>
      <c r="AQ39" s="357"/>
      <c r="AR39" s="357"/>
      <c r="AS39" s="357"/>
      <c r="AT39" s="358"/>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237"/>
      <c r="C40" s="237"/>
      <c r="D40" s="238"/>
      <c r="E40" s="336"/>
      <c r="F40" s="335"/>
      <c r="G40" s="335"/>
      <c r="H40" s="335"/>
      <c r="I40" s="335"/>
      <c r="J40" s="76" t="str">
        <f>IF(AND('Mapa final'!$Y$34="Baja",'Mapa final'!$AA$34="Leve"),CONCATENATE("R5C",'Mapa final'!$O$34),"")</f>
        <v/>
      </c>
      <c r="K40" s="77" t="str">
        <f>IF(AND('Mapa final'!$Y$35="Baja",'Mapa final'!$AA$35="Leve"),CONCATENATE("R5C",'Mapa final'!$O$35),"")</f>
        <v/>
      </c>
      <c r="L40" s="77" t="str">
        <f>IF(AND('Mapa final'!$Y$36="Baja",'Mapa final'!$AA$36="Leve"),CONCATENATE("R5C",'Mapa final'!$O$36),"")</f>
        <v/>
      </c>
      <c r="M40" s="77" t="str">
        <f>IF(AND('Mapa final'!$Y$37="Baja",'Mapa final'!$AA$37="Leve"),CONCATENATE("R5C",'Mapa final'!$O$37),"")</f>
        <v/>
      </c>
      <c r="N40" s="77" t="str">
        <f>IF(AND('Mapa final'!$Y$38="Baja",'Mapa final'!$AA$38="Leve"),CONCATENATE("R5C",'Mapa final'!$O$38),"")</f>
        <v/>
      </c>
      <c r="O40" s="78" t="str">
        <f>IF(AND('Mapa final'!$Y$39="Baja",'Mapa final'!$AA$39="Leve"),CONCATENATE("R5C",'Mapa final'!$O$39),"")</f>
        <v/>
      </c>
      <c r="P40" s="67" t="str">
        <f>IF(AND('Mapa final'!$Y$34="Baja",'Mapa final'!$AA$34="Menor"),CONCATENATE("R5C",'Mapa final'!$O$34),"")</f>
        <v/>
      </c>
      <c r="Q40" s="68" t="str">
        <f>IF(AND('Mapa final'!$Y$35="Baja",'Mapa final'!$AA$35="Menor"),CONCATENATE("R5C",'Mapa final'!$O$35),"")</f>
        <v/>
      </c>
      <c r="R40" s="68" t="str">
        <f>IF(AND('Mapa final'!$Y$36="Baja",'Mapa final'!$AA$36="Menor"),CONCATENATE("R5C",'Mapa final'!$O$36),"")</f>
        <v/>
      </c>
      <c r="S40" s="68" t="str">
        <f>IF(AND('Mapa final'!$Y$37="Baja",'Mapa final'!$AA$37="Menor"),CONCATENATE("R5C",'Mapa final'!$O$37),"")</f>
        <v/>
      </c>
      <c r="T40" s="68" t="str">
        <f>IF(AND('Mapa final'!$Y$38="Baja",'Mapa final'!$AA$38="Menor"),CONCATENATE("R5C",'Mapa final'!$O$38),"")</f>
        <v/>
      </c>
      <c r="U40" s="69" t="str">
        <f>IF(AND('Mapa final'!$Y$39="Baja",'Mapa final'!$AA$39="Menor"),CONCATENATE("R5C",'Mapa final'!$O$39),"")</f>
        <v/>
      </c>
      <c r="V40" s="67" t="str">
        <f>IF(AND('Mapa final'!$Y$34="Baja",'Mapa final'!$AA$34="Moderado"),CONCATENATE("R5C",'Mapa final'!$O$34),"")</f>
        <v/>
      </c>
      <c r="W40" s="68" t="str">
        <f>IF(AND('Mapa final'!$Y$35="Baja",'Mapa final'!$AA$35="Moderado"),CONCATENATE("R5C",'Mapa final'!$O$35),"")</f>
        <v/>
      </c>
      <c r="X40" s="68" t="str">
        <f>IF(AND('Mapa final'!$Y$36="Baja",'Mapa final'!$AA$36="Moderado"),CONCATENATE("R5C",'Mapa final'!$O$36),"")</f>
        <v/>
      </c>
      <c r="Y40" s="68" t="str">
        <f>IF(AND('Mapa final'!$Y$37="Baja",'Mapa final'!$AA$37="Moderado"),CONCATENATE("R5C",'Mapa final'!$O$37),"")</f>
        <v/>
      </c>
      <c r="Z40" s="68" t="str">
        <f>IF(AND('Mapa final'!$Y$38="Baja",'Mapa final'!$AA$38="Moderado"),CONCATENATE("R5C",'Mapa final'!$O$38),"")</f>
        <v/>
      </c>
      <c r="AA40" s="69" t="str">
        <f>IF(AND('Mapa final'!$Y$39="Baja",'Mapa final'!$AA$39="Moderado"),CONCATENATE("R5C",'Mapa final'!$O$39),"")</f>
        <v/>
      </c>
      <c r="AB40" s="52" t="str">
        <f>IF(AND('Mapa final'!$Y$34="Baja",'Mapa final'!$AA$34="Mayor"),CONCATENATE("R5C",'Mapa final'!$O$34),"")</f>
        <v/>
      </c>
      <c r="AC40" s="53" t="str">
        <f>IF(AND('Mapa final'!$Y$35="Baja",'Mapa final'!$AA$35="Mayor"),CONCATENATE("R5C",'Mapa final'!$O$35),"")</f>
        <v/>
      </c>
      <c r="AD40" s="53" t="str">
        <f>IF(AND('Mapa final'!$Y$36="Baja",'Mapa final'!$AA$36="Mayor"),CONCATENATE("R5C",'Mapa final'!$O$36),"")</f>
        <v/>
      </c>
      <c r="AE40" s="53" t="str">
        <f>IF(AND('Mapa final'!$Y$37="Baja",'Mapa final'!$AA$37="Mayor"),CONCATENATE("R5C",'Mapa final'!$O$37),"")</f>
        <v/>
      </c>
      <c r="AF40" s="53" t="str">
        <f>IF(AND('Mapa final'!$Y$38="Baja",'Mapa final'!$AA$38="Mayor"),CONCATENATE("R5C",'Mapa final'!$O$38),"")</f>
        <v/>
      </c>
      <c r="AG40" s="54" t="str">
        <f>IF(AND('Mapa final'!$Y$39="Baja",'Mapa final'!$AA$39="Mayor"),CONCATENATE("R5C",'Mapa final'!$O$39),"")</f>
        <v/>
      </c>
      <c r="AH40" s="55" t="str">
        <f>IF(AND('Mapa final'!$Y$34="Baja",'Mapa final'!$AA$34="Catastrófico"),CONCATENATE("R5C",'Mapa final'!$O$34),"")</f>
        <v/>
      </c>
      <c r="AI40" s="56" t="str">
        <f>IF(AND('Mapa final'!$Y$35="Baja",'Mapa final'!$AA$35="Catastrófico"),CONCATENATE("R5C",'Mapa final'!$O$35),"")</f>
        <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3"/>
      <c r="AO40" s="356"/>
      <c r="AP40" s="357"/>
      <c r="AQ40" s="357"/>
      <c r="AR40" s="357"/>
      <c r="AS40" s="357"/>
      <c r="AT40" s="358"/>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237"/>
      <c r="C41" s="237"/>
      <c r="D41" s="238"/>
      <c r="E41" s="336"/>
      <c r="F41" s="335"/>
      <c r="G41" s="335"/>
      <c r="H41" s="335"/>
      <c r="I41" s="335"/>
      <c r="J41" s="76" t="str">
        <f>IF(AND('Mapa final'!$Y$40="Baja",'Mapa final'!$AA$40="Leve"),CONCATENATE("R6C",'Mapa final'!$O$40),"")</f>
        <v/>
      </c>
      <c r="K41" s="77" t="str">
        <f>IF(AND('Mapa final'!$Y$41="Baja",'Mapa final'!$AA$41="Leve"),CONCATENATE("R6C",'Mapa final'!$O$41),"")</f>
        <v/>
      </c>
      <c r="L41" s="77" t="str">
        <f>IF(AND('Mapa final'!$Y$42="Baja",'Mapa final'!$AA$42="Leve"),CONCATENATE("R6C",'Mapa final'!$O$42),"")</f>
        <v/>
      </c>
      <c r="M41" s="77" t="str">
        <f>IF(AND('Mapa final'!$Y$43="Baja",'Mapa final'!$AA$43="Leve"),CONCATENATE("R6C",'Mapa final'!$O$43),"")</f>
        <v/>
      </c>
      <c r="N41" s="77" t="str">
        <f>IF(AND('Mapa final'!$Y$44="Baja",'Mapa final'!$AA$44="Leve"),CONCATENATE("R6C",'Mapa final'!$O$44),"")</f>
        <v/>
      </c>
      <c r="O41" s="78" t="str">
        <f>IF(AND('Mapa final'!$Y$45="Baja",'Mapa final'!$AA$45="Leve"),CONCATENATE("R6C",'Mapa final'!$O$45),"")</f>
        <v/>
      </c>
      <c r="P41" s="67" t="str">
        <f>IF(AND('Mapa final'!$Y$40="Baja",'Mapa final'!$AA$40="Menor"),CONCATENATE("R6C",'Mapa final'!$O$40),"")</f>
        <v/>
      </c>
      <c r="Q41" s="68" t="str">
        <f>IF(AND('Mapa final'!$Y$41="Baja",'Mapa final'!$AA$41="Menor"),CONCATENATE("R6C",'Mapa final'!$O$41),"")</f>
        <v/>
      </c>
      <c r="R41" s="68" t="str">
        <f>IF(AND('Mapa final'!$Y$42="Baja",'Mapa final'!$AA$42="Menor"),CONCATENATE("R6C",'Mapa final'!$O$42),"")</f>
        <v/>
      </c>
      <c r="S41" s="68" t="str">
        <f>IF(AND('Mapa final'!$Y$43="Baja",'Mapa final'!$AA$43="Menor"),CONCATENATE("R6C",'Mapa final'!$O$43),"")</f>
        <v/>
      </c>
      <c r="T41" s="68" t="str">
        <f>IF(AND('Mapa final'!$Y$44="Baja",'Mapa final'!$AA$44="Menor"),CONCATENATE("R6C",'Mapa final'!$O$44),"")</f>
        <v/>
      </c>
      <c r="U41" s="69" t="str">
        <f>IF(AND('Mapa final'!$Y$45="Baja",'Mapa final'!$AA$45="Menor"),CONCATENATE("R6C",'Mapa final'!$O$45),"")</f>
        <v/>
      </c>
      <c r="V41" s="67" t="str">
        <f>IF(AND('Mapa final'!$Y$40="Baja",'Mapa final'!$AA$40="Moderado"),CONCATENATE("R6C",'Mapa final'!$O$40),"")</f>
        <v/>
      </c>
      <c r="W41" s="68" t="str">
        <f>IF(AND('Mapa final'!$Y$41="Baja",'Mapa final'!$AA$41="Moderado"),CONCATENATE("R6C",'Mapa final'!$O$41),"")</f>
        <v/>
      </c>
      <c r="X41" s="68" t="str">
        <f>IF(AND('Mapa final'!$Y$42="Baja",'Mapa final'!$AA$42="Moderado"),CONCATENATE("R6C",'Mapa final'!$O$42),"")</f>
        <v/>
      </c>
      <c r="Y41" s="68" t="str">
        <f>IF(AND('Mapa final'!$Y$43="Baja",'Mapa final'!$AA$43="Moderado"),CONCATENATE("R6C",'Mapa final'!$O$43),"")</f>
        <v/>
      </c>
      <c r="Z41" s="68" t="str">
        <f>IF(AND('Mapa final'!$Y$44="Baja",'Mapa final'!$AA$44="Moderado"),CONCATENATE("R6C",'Mapa final'!$O$44),"")</f>
        <v/>
      </c>
      <c r="AA41" s="69" t="str">
        <f>IF(AND('Mapa final'!$Y$45="Baja",'Mapa final'!$AA$45="Moderado"),CONCATENATE("R6C",'Mapa final'!$O$45),"")</f>
        <v/>
      </c>
      <c r="AB41" s="52" t="str">
        <f>IF(AND('Mapa final'!$Y$40="Baja",'Mapa final'!$AA$40="Mayor"),CONCATENATE("R6C",'Mapa final'!$O$40),"")</f>
        <v/>
      </c>
      <c r="AC41" s="53" t="str">
        <f>IF(AND('Mapa final'!$Y$41="Baja",'Mapa final'!$AA$41="Mayor"),CONCATENATE("R6C",'Mapa final'!$O$41),"")</f>
        <v/>
      </c>
      <c r="AD41" s="53" t="str">
        <f>IF(AND('Mapa final'!$Y$42="Baja",'Mapa final'!$AA$42="Mayor"),CONCATENATE("R6C",'Mapa final'!$O$42),"")</f>
        <v/>
      </c>
      <c r="AE41" s="53" t="str">
        <f>IF(AND('Mapa final'!$Y$43="Baja",'Mapa final'!$AA$43="Mayor"),CONCATENATE("R6C",'Mapa final'!$O$43),"")</f>
        <v/>
      </c>
      <c r="AF41" s="53" t="str">
        <f>IF(AND('Mapa final'!$Y$44="Baja",'Mapa final'!$AA$44="Mayor"),CONCATENATE("R6C",'Mapa final'!$O$44),"")</f>
        <v/>
      </c>
      <c r="AG41" s="54" t="str">
        <f>IF(AND('Mapa final'!$Y$45="Baja",'Mapa final'!$AA$45="Mayor"),CONCATENATE("R6C",'Mapa final'!$O$45),"")</f>
        <v/>
      </c>
      <c r="AH41" s="55" t="str">
        <f>IF(AND('Mapa final'!$Y$40="Baja",'Mapa final'!$AA$40="Catastrófico"),CONCATENATE("R6C",'Mapa final'!$O$40),"")</f>
        <v/>
      </c>
      <c r="AI41" s="56" t="str">
        <f>IF(AND('Mapa final'!$Y$41="Baja",'Mapa final'!$AA$41="Catastrófico"),CONCATENATE("R6C",'Mapa final'!$O$41),"")</f>
        <v/>
      </c>
      <c r="AJ41" s="56" t="str">
        <f>IF(AND('Mapa final'!$Y$42="Baja",'Mapa final'!$AA$42="Catastrófico"),CONCATENATE("R6C",'Mapa final'!$O$42),"")</f>
        <v/>
      </c>
      <c r="AK41" s="56" t="str">
        <f>IF(AND('Mapa final'!$Y$43="Baja",'Mapa final'!$AA$43="Catastrófico"),CONCATENATE("R6C",'Mapa final'!$O$43),"")</f>
        <v/>
      </c>
      <c r="AL41" s="56" t="str">
        <f>IF(AND('Mapa final'!$Y$44="Baja",'Mapa final'!$AA$44="Catastrófico"),CONCATENATE("R6C",'Mapa final'!$O$44),"")</f>
        <v/>
      </c>
      <c r="AM41" s="57" t="str">
        <f>IF(AND('Mapa final'!$Y$45="Baja",'Mapa final'!$AA$45="Catastrófico"),CONCATENATE("R6C",'Mapa final'!$O$45),"")</f>
        <v/>
      </c>
      <c r="AN41" s="83"/>
      <c r="AO41" s="356"/>
      <c r="AP41" s="357"/>
      <c r="AQ41" s="357"/>
      <c r="AR41" s="357"/>
      <c r="AS41" s="357"/>
      <c r="AT41" s="358"/>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237"/>
      <c r="C42" s="237"/>
      <c r="D42" s="238"/>
      <c r="E42" s="336"/>
      <c r="F42" s="335"/>
      <c r="G42" s="335"/>
      <c r="H42" s="335"/>
      <c r="I42" s="335"/>
      <c r="J42" s="76" t="str">
        <f>IF(AND('Mapa final'!$Y$46="Baja",'Mapa final'!$AA$46="Leve"),CONCATENATE("R7C",'Mapa final'!$O$46),"")</f>
        <v/>
      </c>
      <c r="K42" s="77" t="str">
        <f>IF(AND('Mapa final'!$Y$47="Baja",'Mapa final'!$AA$47="Leve"),CONCATENATE("R7C",'Mapa final'!$O$47),"")</f>
        <v/>
      </c>
      <c r="L42" s="77" t="str">
        <f>IF(AND('Mapa final'!$Y$48="Baja",'Mapa final'!$AA$48="Leve"),CONCATENATE("R7C",'Mapa final'!$O$48),"")</f>
        <v/>
      </c>
      <c r="M42" s="77" t="str">
        <f>IF(AND('Mapa final'!$Y$49="Baja",'Mapa final'!$AA$49="Leve"),CONCATENATE("R7C",'Mapa final'!$O$49),"")</f>
        <v/>
      </c>
      <c r="N42" s="77" t="str">
        <f>IF(AND('Mapa final'!$Y$50="Baja",'Mapa final'!$AA$50="Leve"),CONCATENATE("R7C",'Mapa final'!$O$50),"")</f>
        <v/>
      </c>
      <c r="O42" s="78" t="str">
        <f>IF(AND('Mapa final'!$Y$51="Baja",'Mapa final'!$AA$51="Leve"),CONCATENATE("R7C",'Mapa final'!$O$51),"")</f>
        <v/>
      </c>
      <c r="P42" s="67" t="str">
        <f>IF(AND('Mapa final'!$Y$46="Baja",'Mapa final'!$AA$46="Menor"),CONCATENATE("R7C",'Mapa final'!$O$46),"")</f>
        <v/>
      </c>
      <c r="Q42" s="68" t="str">
        <f>IF(AND('Mapa final'!$Y$47="Baja",'Mapa final'!$AA$47="Menor"),CONCATENATE("R7C",'Mapa final'!$O$47),"")</f>
        <v/>
      </c>
      <c r="R42" s="68" t="str">
        <f>IF(AND('Mapa final'!$Y$48="Baja",'Mapa final'!$AA$48="Menor"),CONCATENATE("R7C",'Mapa final'!$O$48),"")</f>
        <v/>
      </c>
      <c r="S42" s="68" t="str">
        <f>IF(AND('Mapa final'!$Y$49="Baja",'Mapa final'!$AA$49="Menor"),CONCATENATE("R7C",'Mapa final'!$O$49),"")</f>
        <v/>
      </c>
      <c r="T42" s="68" t="str">
        <f>IF(AND('Mapa final'!$Y$50="Baja",'Mapa final'!$AA$50="Menor"),CONCATENATE("R7C",'Mapa final'!$O$50),"")</f>
        <v/>
      </c>
      <c r="U42" s="69" t="str">
        <f>IF(AND('Mapa final'!$Y$51="Baja",'Mapa final'!$AA$51="Menor"),CONCATENATE("R7C",'Mapa final'!$O$51),"")</f>
        <v/>
      </c>
      <c r="V42" s="67" t="str">
        <f>IF(AND('Mapa final'!$Y$46="Baja",'Mapa final'!$AA$46="Moderado"),CONCATENATE("R7C",'Mapa final'!$O$46),"")</f>
        <v/>
      </c>
      <c r="W42" s="68" t="str">
        <f>IF(AND('Mapa final'!$Y$47="Baja",'Mapa final'!$AA$47="Moderado"),CONCATENATE("R7C",'Mapa final'!$O$47),"")</f>
        <v/>
      </c>
      <c r="X42" s="68" t="str">
        <f>IF(AND('Mapa final'!$Y$48="Baja",'Mapa final'!$AA$48="Moderado"),CONCATENATE("R7C",'Mapa final'!$O$48),"")</f>
        <v/>
      </c>
      <c r="Y42" s="68" t="str">
        <f>IF(AND('Mapa final'!$Y$49="Baja",'Mapa final'!$AA$49="Moderado"),CONCATENATE("R7C",'Mapa final'!$O$49),"")</f>
        <v/>
      </c>
      <c r="Z42" s="68" t="str">
        <f>IF(AND('Mapa final'!$Y$50="Baja",'Mapa final'!$AA$50="Moderado"),CONCATENATE("R7C",'Mapa final'!$O$50),"")</f>
        <v/>
      </c>
      <c r="AA42" s="69" t="str">
        <f>IF(AND('Mapa final'!$Y$51="Baja",'Mapa final'!$AA$51="Moderado"),CONCATENATE("R7C",'Mapa final'!$O$51),"")</f>
        <v/>
      </c>
      <c r="AB42" s="52" t="str">
        <f>IF(AND('Mapa final'!$Y$46="Baja",'Mapa final'!$AA$46="Mayor"),CONCATENATE("R7C",'Mapa final'!$O$46),"")</f>
        <v/>
      </c>
      <c r="AC42" s="53" t="str">
        <f>IF(AND('Mapa final'!$Y$47="Baja",'Mapa final'!$AA$47="Mayor"),CONCATENATE("R7C",'Mapa final'!$O$47),"")</f>
        <v/>
      </c>
      <c r="AD42" s="53" t="str">
        <f>IF(AND('Mapa final'!$Y$48="Baja",'Mapa final'!$AA$48="Mayor"),CONCATENATE("R7C",'Mapa final'!$O$48),"")</f>
        <v/>
      </c>
      <c r="AE42" s="53" t="str">
        <f>IF(AND('Mapa final'!$Y$49="Baja",'Mapa final'!$AA$49="Mayor"),CONCATENATE("R7C",'Mapa final'!$O$49),"")</f>
        <v/>
      </c>
      <c r="AF42" s="53" t="str">
        <f>IF(AND('Mapa final'!$Y$50="Baja",'Mapa final'!$AA$50="Mayor"),CONCATENATE("R7C",'Mapa final'!$O$50),"")</f>
        <v/>
      </c>
      <c r="AG42" s="54" t="str">
        <f>IF(AND('Mapa final'!$Y$51="Baja",'Mapa final'!$AA$51="Mayor"),CONCATENATE("R7C",'Mapa final'!$O$51),"")</f>
        <v/>
      </c>
      <c r="AH42" s="55" t="str">
        <f>IF(AND('Mapa final'!$Y$46="Baja",'Mapa final'!$AA$46="Catastrófico"),CONCATENATE("R7C",'Mapa final'!$O$46),"")</f>
        <v/>
      </c>
      <c r="AI42" s="56" t="str">
        <f>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3"/>
      <c r="AO42" s="356"/>
      <c r="AP42" s="357"/>
      <c r="AQ42" s="357"/>
      <c r="AR42" s="357"/>
      <c r="AS42" s="357"/>
      <c r="AT42" s="358"/>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237"/>
      <c r="C43" s="237"/>
      <c r="D43" s="238"/>
      <c r="E43" s="336"/>
      <c r="F43" s="335"/>
      <c r="G43" s="335"/>
      <c r="H43" s="335"/>
      <c r="I43" s="335"/>
      <c r="J43" s="76" t="str">
        <f>IF(AND('Mapa final'!$Y$52="Baja",'Mapa final'!$AA$52="Leve"),CONCATENATE("R8C",'Mapa final'!$O$52),"")</f>
        <v/>
      </c>
      <c r="K43" s="77" t="str">
        <f>IF(AND('Mapa final'!$Y$53="Baja",'Mapa final'!$AA$53="Leve"),CONCATENATE("R8C",'Mapa final'!$O$53),"")</f>
        <v/>
      </c>
      <c r="L43" s="77" t="str">
        <f>IF(AND('Mapa final'!$Y$54="Baja",'Mapa final'!$AA$54="Leve"),CONCATENATE("R8C",'Mapa final'!$O$54),"")</f>
        <v/>
      </c>
      <c r="M43" s="77" t="str">
        <f>IF(AND('Mapa final'!$Y$55="Baja",'Mapa final'!$AA$55="Leve"),CONCATENATE("R8C",'Mapa final'!$O$55),"")</f>
        <v/>
      </c>
      <c r="N43" s="77" t="str">
        <f>IF(AND('Mapa final'!$Y$56="Baja",'Mapa final'!$AA$56="Leve"),CONCATENATE("R8C",'Mapa final'!$O$56),"")</f>
        <v/>
      </c>
      <c r="O43" s="78" t="str">
        <f>IF(AND('Mapa final'!$Y$57="Baja",'Mapa final'!$AA$57="Leve"),CONCATENATE("R8C",'Mapa final'!$O$57),"")</f>
        <v/>
      </c>
      <c r="P43" s="67" t="str">
        <f>IF(AND('Mapa final'!$Y$52="Baja",'Mapa final'!$AA$52="Menor"),CONCATENATE("R8C",'Mapa final'!$O$52),"")</f>
        <v/>
      </c>
      <c r="Q43" s="68" t="str">
        <f>IF(AND('Mapa final'!$Y$53="Baja",'Mapa final'!$AA$53="Menor"),CONCATENATE("R8C",'Mapa final'!$O$53),"")</f>
        <v/>
      </c>
      <c r="R43" s="68" t="str">
        <f>IF(AND('Mapa final'!$Y$54="Baja",'Mapa final'!$AA$54="Menor"),CONCATENATE("R8C",'Mapa final'!$O$54),"")</f>
        <v/>
      </c>
      <c r="S43" s="68" t="str">
        <f>IF(AND('Mapa final'!$Y$55="Baja",'Mapa final'!$AA$55="Menor"),CONCATENATE("R8C",'Mapa final'!$O$55),"")</f>
        <v/>
      </c>
      <c r="T43" s="68" t="str">
        <f>IF(AND('Mapa final'!$Y$56="Baja",'Mapa final'!$AA$56="Menor"),CONCATENATE("R8C",'Mapa final'!$O$56),"")</f>
        <v/>
      </c>
      <c r="U43" s="69" t="str">
        <f>IF(AND('Mapa final'!$Y$57="Baja",'Mapa final'!$AA$57="Menor"),CONCATENATE("R8C",'Mapa final'!$O$57),"")</f>
        <v/>
      </c>
      <c r="V43" s="67" t="str">
        <f>IF(AND('Mapa final'!$Y$52="Baja",'Mapa final'!$AA$52="Moderado"),CONCATENATE("R8C",'Mapa final'!$O$52),"")</f>
        <v/>
      </c>
      <c r="W43" s="68" t="str">
        <f>IF(AND('Mapa final'!$Y$53="Baja",'Mapa final'!$AA$53="Moderado"),CONCATENATE("R8C",'Mapa final'!$O$53),"")</f>
        <v/>
      </c>
      <c r="X43" s="68" t="str">
        <f>IF(AND('Mapa final'!$Y$54="Baja",'Mapa final'!$AA$54="Moderado"),CONCATENATE("R8C",'Mapa final'!$O$54),"")</f>
        <v/>
      </c>
      <c r="Y43" s="68" t="str">
        <f>IF(AND('Mapa final'!$Y$55="Baja",'Mapa final'!$AA$55="Moderado"),CONCATENATE("R8C",'Mapa final'!$O$55),"")</f>
        <v/>
      </c>
      <c r="Z43" s="68" t="str">
        <f>IF(AND('Mapa final'!$Y$56="Baja",'Mapa final'!$AA$56="Moderado"),CONCATENATE("R8C",'Mapa final'!$O$56),"")</f>
        <v/>
      </c>
      <c r="AA43" s="69" t="str">
        <f>IF(AND('Mapa final'!$Y$57="Baja",'Mapa final'!$AA$57="Moderado"),CONCATENATE("R8C",'Mapa final'!$O$57),"")</f>
        <v/>
      </c>
      <c r="AB43" s="52" t="str">
        <f>IF(AND('Mapa final'!$Y$52="Baja",'Mapa final'!$AA$52="Mayor"),CONCATENATE("R8C",'Mapa final'!$O$52),"")</f>
        <v/>
      </c>
      <c r="AC43" s="53" t="str">
        <f>IF(AND('Mapa final'!$Y$53="Baja",'Mapa final'!$AA$53="Mayor"),CONCATENATE("R8C",'Mapa final'!$O$53),"")</f>
        <v/>
      </c>
      <c r="AD43" s="53" t="str">
        <f>IF(AND('Mapa final'!$Y$54="Baja",'Mapa final'!$AA$54="Mayor"),CONCATENATE("R8C",'Mapa final'!$O$54),"")</f>
        <v/>
      </c>
      <c r="AE43" s="53" t="str">
        <f>IF(AND('Mapa final'!$Y$55="Baja",'Mapa final'!$AA$55="Mayor"),CONCATENATE("R8C",'Mapa final'!$O$55),"")</f>
        <v/>
      </c>
      <c r="AF43" s="53" t="str">
        <f>IF(AND('Mapa final'!$Y$56="Baja",'Mapa final'!$AA$56="Mayor"),CONCATENATE("R8C",'Mapa final'!$O$56),"")</f>
        <v/>
      </c>
      <c r="AG43" s="54" t="str">
        <f>IF(AND('Mapa final'!$Y$57="Baja",'Mapa final'!$AA$57="Mayor"),CONCATENATE("R8C",'Mapa final'!$O$57),"")</f>
        <v/>
      </c>
      <c r="AH43" s="55" t="str">
        <f>IF(AND('Mapa final'!$Y$52="Baja",'Mapa final'!$AA$52="Catastrófico"),CONCATENATE("R8C",'Mapa final'!$O$52),"")</f>
        <v/>
      </c>
      <c r="AI43" s="56" t="str">
        <f>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3"/>
      <c r="AO43" s="356"/>
      <c r="AP43" s="357"/>
      <c r="AQ43" s="357"/>
      <c r="AR43" s="357"/>
      <c r="AS43" s="357"/>
      <c r="AT43" s="358"/>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237"/>
      <c r="C44" s="237"/>
      <c r="D44" s="238"/>
      <c r="E44" s="336"/>
      <c r="F44" s="335"/>
      <c r="G44" s="335"/>
      <c r="H44" s="335"/>
      <c r="I44" s="335"/>
      <c r="J44" s="76" t="str">
        <f>IF(AND('Mapa final'!$Y$58="Baja",'Mapa final'!$AA$58="Leve"),CONCATENATE("R9C",'Mapa final'!$O$58),"")</f>
        <v/>
      </c>
      <c r="K44" s="77" t="str">
        <f>IF(AND('Mapa final'!$Y$59="Baja",'Mapa final'!$AA$59="Leve"),CONCATENATE("R9C",'Mapa final'!$O$59),"")</f>
        <v/>
      </c>
      <c r="L44" s="77" t="str">
        <f>IF(AND('Mapa final'!$Y$60="Baja",'Mapa final'!$AA$60="Leve"),CONCATENATE("R9C",'Mapa final'!$O$60),"")</f>
        <v/>
      </c>
      <c r="M44" s="77" t="str">
        <f>IF(AND('Mapa final'!$Y$61="Baja",'Mapa final'!$AA$61="Leve"),CONCATENATE("R9C",'Mapa final'!$O$61),"")</f>
        <v/>
      </c>
      <c r="N44" s="77" t="str">
        <f>IF(AND('Mapa final'!$Y$62="Baja",'Mapa final'!$AA$62="Leve"),CONCATENATE("R9C",'Mapa final'!$O$62),"")</f>
        <v/>
      </c>
      <c r="O44" s="78" t="str">
        <f>IF(AND('Mapa final'!$Y$63="Baja",'Mapa final'!$AA$63="Leve"),CONCATENATE("R9C",'Mapa final'!$O$63),"")</f>
        <v/>
      </c>
      <c r="P44" s="67" t="str">
        <f>IF(AND('Mapa final'!$Y$58="Baja",'Mapa final'!$AA$58="Menor"),CONCATENATE("R9C",'Mapa final'!$O$58),"")</f>
        <v/>
      </c>
      <c r="Q44" s="68" t="str">
        <f>IF(AND('Mapa final'!$Y$59="Baja",'Mapa final'!$AA$59="Menor"),CONCATENATE("R9C",'Mapa final'!$O$59),"")</f>
        <v/>
      </c>
      <c r="R44" s="68" t="str">
        <f>IF(AND('Mapa final'!$Y$60="Baja",'Mapa final'!$AA$60="Menor"),CONCATENATE("R9C",'Mapa final'!$O$60),"")</f>
        <v/>
      </c>
      <c r="S44" s="68" t="str">
        <f>IF(AND('Mapa final'!$Y$61="Baja",'Mapa final'!$AA$61="Menor"),CONCATENATE("R9C",'Mapa final'!$O$61),"")</f>
        <v/>
      </c>
      <c r="T44" s="68" t="str">
        <f>IF(AND('Mapa final'!$Y$62="Baja",'Mapa final'!$AA$62="Menor"),CONCATENATE("R9C",'Mapa final'!$O$62),"")</f>
        <v/>
      </c>
      <c r="U44" s="69" t="str">
        <f>IF(AND('Mapa final'!$Y$63="Baja",'Mapa final'!$AA$63="Menor"),CONCATENATE("R9C",'Mapa final'!$O$63),"")</f>
        <v/>
      </c>
      <c r="V44" s="67" t="str">
        <f>IF(AND('Mapa final'!$Y$58="Baja",'Mapa final'!$AA$58="Moderado"),CONCATENATE("R9C",'Mapa final'!$O$58),"")</f>
        <v/>
      </c>
      <c r="W44" s="68" t="str">
        <f>IF(AND('Mapa final'!$Y$59="Baja",'Mapa final'!$AA$59="Moderado"),CONCATENATE("R9C",'Mapa final'!$O$59),"")</f>
        <v/>
      </c>
      <c r="X44" s="68" t="str">
        <f>IF(AND('Mapa final'!$Y$60="Baja",'Mapa final'!$AA$60="Moderado"),CONCATENATE("R9C",'Mapa final'!$O$60),"")</f>
        <v/>
      </c>
      <c r="Y44" s="68" t="str">
        <f>IF(AND('Mapa final'!$Y$61="Baja",'Mapa final'!$AA$61="Moderado"),CONCATENATE("R9C",'Mapa final'!$O$61),"")</f>
        <v/>
      </c>
      <c r="Z44" s="68" t="str">
        <f>IF(AND('Mapa final'!$Y$62="Baja",'Mapa final'!$AA$62="Moderado"),CONCATENATE("R9C",'Mapa final'!$O$62),"")</f>
        <v/>
      </c>
      <c r="AA44" s="69" t="str">
        <f>IF(AND('Mapa final'!$Y$63="Baja",'Mapa final'!$AA$63="Moderado"),CONCATENATE("R9C",'Mapa final'!$O$63),"")</f>
        <v/>
      </c>
      <c r="AB44" s="52" t="str">
        <f>IF(AND('Mapa final'!$Y$58="Baja",'Mapa final'!$AA$58="Mayor"),CONCATENATE("R9C",'Mapa final'!$O$58),"")</f>
        <v/>
      </c>
      <c r="AC44" s="53" t="str">
        <f>IF(AND('Mapa final'!$Y$59="Baja",'Mapa final'!$AA$59="Mayor"),CONCATENATE("R9C",'Mapa final'!$O$59),"")</f>
        <v/>
      </c>
      <c r="AD44" s="53" t="str">
        <f>IF(AND('Mapa final'!$Y$60="Baja",'Mapa final'!$AA$60="Mayor"),CONCATENATE("R9C",'Mapa final'!$O$60),"")</f>
        <v/>
      </c>
      <c r="AE44" s="53" t="str">
        <f>IF(AND('Mapa final'!$Y$61="Baja",'Mapa final'!$AA$61="Mayor"),CONCATENATE("R9C",'Mapa final'!$O$61),"")</f>
        <v/>
      </c>
      <c r="AF44" s="53" t="str">
        <f>IF(AND('Mapa final'!$Y$62="Baja",'Mapa final'!$AA$62="Mayor"),CONCATENATE("R9C",'Mapa final'!$O$62),"")</f>
        <v/>
      </c>
      <c r="AG44" s="54" t="str">
        <f>IF(AND('Mapa final'!$Y$63="Baja",'Mapa final'!$AA$63="Mayor"),CONCATENATE("R9C",'Mapa final'!$O$63),"")</f>
        <v/>
      </c>
      <c r="AH44" s="55" t="str">
        <f>IF(AND('Mapa final'!$Y$58="Baja",'Mapa final'!$AA$58="Catastrófico"),CONCATENATE("R9C",'Mapa final'!$O$58),"")</f>
        <v/>
      </c>
      <c r="AI44" s="56" t="str">
        <f>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3"/>
      <c r="AO44" s="356"/>
      <c r="AP44" s="357"/>
      <c r="AQ44" s="357"/>
      <c r="AR44" s="357"/>
      <c r="AS44" s="357"/>
      <c r="AT44" s="358"/>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237"/>
      <c r="C45" s="237"/>
      <c r="D45" s="238"/>
      <c r="E45" s="337"/>
      <c r="F45" s="338"/>
      <c r="G45" s="338"/>
      <c r="H45" s="338"/>
      <c r="I45" s="338"/>
      <c r="J45" s="79" t="str">
        <f>IF(AND('Mapa final'!$Y$64="Baja",'Mapa final'!$AA$64="Leve"),CONCATENATE("R10C",'Mapa final'!$O$64),"")</f>
        <v/>
      </c>
      <c r="K45" s="80" t="str">
        <f>IF(AND('Mapa final'!$Y$65="Baja",'Mapa final'!$AA$65="Leve"),CONCATENATE("R10C",'Mapa final'!$O$65),"")</f>
        <v/>
      </c>
      <c r="L45" s="80" t="str">
        <f>IF(AND('Mapa final'!$Y$66="Baja",'Mapa final'!$AA$66="Leve"),CONCATENATE("R10C",'Mapa final'!$O$66),"")</f>
        <v/>
      </c>
      <c r="M45" s="80" t="str">
        <f>IF(AND('Mapa final'!$Y$67="Baja",'Mapa final'!$AA$67="Leve"),CONCATENATE("R10C",'Mapa final'!$O$67),"")</f>
        <v/>
      </c>
      <c r="N45" s="80" t="str">
        <f>IF(AND('Mapa final'!$Y$68="Baja",'Mapa final'!$AA$68="Leve"),CONCATENATE("R10C",'Mapa final'!$O$68),"")</f>
        <v/>
      </c>
      <c r="O45" s="81" t="str">
        <f>IF(AND('Mapa final'!$Y$69="Baja",'Mapa final'!$AA$69="Leve"),CONCATENATE("R10C",'Mapa final'!$O$69),"")</f>
        <v/>
      </c>
      <c r="P45" s="67" t="str">
        <f>IF(AND('Mapa final'!$Y$64="Baja",'Mapa final'!$AA$64="Menor"),CONCATENATE("R10C",'Mapa final'!$O$64),"")</f>
        <v/>
      </c>
      <c r="Q45" s="68" t="str">
        <f>IF(AND('Mapa final'!$Y$65="Baja",'Mapa final'!$AA$65="Menor"),CONCATENATE("R10C",'Mapa final'!$O$65),"")</f>
        <v/>
      </c>
      <c r="R45" s="68" t="str">
        <f>IF(AND('Mapa final'!$Y$66="Baja",'Mapa final'!$AA$66="Menor"),CONCATENATE("R10C",'Mapa final'!$O$66),"")</f>
        <v/>
      </c>
      <c r="S45" s="68" t="str">
        <f>IF(AND('Mapa final'!$Y$67="Baja",'Mapa final'!$AA$67="Menor"),CONCATENATE("R10C",'Mapa final'!$O$67),"")</f>
        <v/>
      </c>
      <c r="T45" s="68" t="str">
        <f>IF(AND('Mapa final'!$Y$68="Baja",'Mapa final'!$AA$68="Menor"),CONCATENATE("R10C",'Mapa final'!$O$68),"")</f>
        <v/>
      </c>
      <c r="U45" s="69" t="str">
        <f>IF(AND('Mapa final'!$Y$69="Baja",'Mapa final'!$AA$69="Menor"),CONCATENATE("R10C",'Mapa final'!$O$69),"")</f>
        <v/>
      </c>
      <c r="V45" s="70" t="str">
        <f>IF(AND('Mapa final'!$Y$64="Baja",'Mapa final'!$AA$64="Moderado"),CONCATENATE("R10C",'Mapa final'!$O$64),"")</f>
        <v/>
      </c>
      <c r="W45" s="71" t="str">
        <f>IF(AND('Mapa final'!$Y$65="Baja",'Mapa final'!$AA$65="Moderado"),CONCATENATE("R10C",'Mapa final'!$O$65),"")</f>
        <v/>
      </c>
      <c r="X45" s="71" t="str">
        <f>IF(AND('Mapa final'!$Y$66="Baja",'Mapa final'!$AA$66="Moderado"),CONCATENATE("R10C",'Mapa final'!$O$66),"")</f>
        <v/>
      </c>
      <c r="Y45" s="71" t="str">
        <f>IF(AND('Mapa final'!$Y$67="Baja",'Mapa final'!$AA$67="Moderado"),CONCATENATE("R10C",'Mapa final'!$O$67),"")</f>
        <v/>
      </c>
      <c r="Z45" s="71" t="str">
        <f>IF(AND('Mapa final'!$Y$68="Baja",'Mapa final'!$AA$68="Moderado"),CONCATENATE("R10C",'Mapa final'!$O$68),"")</f>
        <v/>
      </c>
      <c r="AA45" s="72" t="str">
        <f>IF(AND('Mapa final'!$Y$69="Baja",'Mapa final'!$AA$69="Moderado"),CONCATENATE("R10C",'Mapa final'!$O$69),"")</f>
        <v/>
      </c>
      <c r="AB45" s="58" t="str">
        <f>IF(AND('Mapa final'!$Y$64="Baja",'Mapa final'!$AA$64="Mayor"),CONCATENATE("R10C",'Mapa final'!$O$64),"")</f>
        <v/>
      </c>
      <c r="AC45" s="59" t="str">
        <f>IF(AND('Mapa final'!$Y$65="Baja",'Mapa final'!$AA$65="Mayor"),CONCATENATE("R10C",'Mapa final'!$O$65),"")</f>
        <v/>
      </c>
      <c r="AD45" s="59" t="str">
        <f>IF(AND('Mapa final'!$Y$66="Baja",'Mapa final'!$AA$66="Mayor"),CONCATENATE("R10C",'Mapa final'!$O$66),"")</f>
        <v/>
      </c>
      <c r="AE45" s="59" t="str">
        <f>IF(AND('Mapa final'!$Y$67="Baja",'Mapa final'!$AA$67="Mayor"),CONCATENATE("R10C",'Mapa final'!$O$67),"")</f>
        <v/>
      </c>
      <c r="AF45" s="59" t="str">
        <f>IF(AND('Mapa final'!$Y$68="Baja",'Mapa final'!$AA$68="Mayor"),CONCATENATE("R10C",'Mapa final'!$O$68),"")</f>
        <v/>
      </c>
      <c r="AG45" s="60" t="str">
        <f>IF(AND('Mapa final'!$Y$69="Baja",'Mapa final'!$AA$69="Mayor"),CONCATENATE("R10C",'Mapa final'!$O$69),"")</f>
        <v/>
      </c>
      <c r="AH45" s="61" t="str">
        <f>IF(AND('Mapa final'!$Y$64="Baja",'Mapa final'!$AA$64="Catastrófico"),CONCATENATE("R10C",'Mapa final'!$O$64),"")</f>
        <v/>
      </c>
      <c r="AI45" s="62" t="str">
        <f>IF(AND('Mapa final'!$Y$65="Baja",'Mapa final'!$AA$65="Catastrófico"),CONCATENATE("R10C",'Mapa final'!$O$65),"")</f>
        <v/>
      </c>
      <c r="AJ45" s="62" t="str">
        <f>IF(AND('Mapa final'!$Y$66="Baja",'Mapa final'!$AA$66="Catastrófico"),CONCATENATE("R10C",'Mapa final'!$O$66),"")</f>
        <v/>
      </c>
      <c r="AK45" s="62" t="str">
        <f>IF(AND('Mapa final'!$Y$67="Baja",'Mapa final'!$AA$67="Catastrófico"),CONCATENATE("R10C",'Mapa final'!$O$67),"")</f>
        <v/>
      </c>
      <c r="AL45" s="62" t="str">
        <f>IF(AND('Mapa final'!$Y$68="Baja",'Mapa final'!$AA$68="Catastrófico"),CONCATENATE("R10C",'Mapa final'!$O$68),"")</f>
        <v/>
      </c>
      <c r="AM45" s="63" t="str">
        <f>IF(AND('Mapa final'!$Y$69="Baja",'Mapa final'!$AA$69="Catastrófico"),CONCATENATE("R10C",'Mapa final'!$O$69),"")</f>
        <v/>
      </c>
      <c r="AN45" s="83"/>
      <c r="AO45" s="359"/>
      <c r="AP45" s="360"/>
      <c r="AQ45" s="360"/>
      <c r="AR45" s="360"/>
      <c r="AS45" s="360"/>
      <c r="AT45" s="361"/>
    </row>
    <row r="46" spans="1:80" ht="46.5" customHeight="1" x14ac:dyDescent="0.35">
      <c r="A46" s="83"/>
      <c r="B46" s="237"/>
      <c r="C46" s="237"/>
      <c r="D46" s="238"/>
      <c r="E46" s="332" t="s">
        <v>113</v>
      </c>
      <c r="F46" s="333"/>
      <c r="G46" s="333"/>
      <c r="H46" s="333"/>
      <c r="I46" s="350"/>
      <c r="J46" s="73" t="str">
        <f ca="1">IF(AND('Mapa final'!$Y$10="Muy Baja",'Mapa final'!$AA$10="Leve"),CONCATENATE("R1C",'Mapa final'!$O$10),"")</f>
        <v/>
      </c>
      <c r="K46" s="74" t="str">
        <f>IF(AND('Mapa final'!$Y$11="Muy Baja",'Mapa final'!$AA$11="Leve"),CONCATENATE("R1C",'Mapa final'!$O$11),"")</f>
        <v/>
      </c>
      <c r="L46" s="74" t="str">
        <f>IF(AND('Mapa final'!$Y$12="Muy Baja",'Mapa final'!$AA$12="Leve"),CONCATENATE("R1C",'Mapa final'!$O$12),"")</f>
        <v/>
      </c>
      <c r="M46" s="74" t="str">
        <f>IF(AND('Mapa final'!$Y$13="Muy Baja",'Mapa final'!$AA$13="Leve"),CONCATENATE("R1C",'Mapa final'!$O$13),"")</f>
        <v/>
      </c>
      <c r="N46" s="74" t="str">
        <f>IF(AND('Mapa final'!$Y$14="Muy Baja",'Mapa final'!$AA$14="Leve"),CONCATENATE("R1C",'Mapa final'!$O$14),"")</f>
        <v/>
      </c>
      <c r="O46" s="75" t="str">
        <f>IF(AND('Mapa final'!$Y$15="Muy Baja",'Mapa final'!$AA$15="Leve"),CONCATENATE("R1C",'Mapa final'!$O$15),"")</f>
        <v/>
      </c>
      <c r="P46" s="73" t="str">
        <f ca="1">IF(AND('Mapa final'!$Y$10="Muy Baja",'Mapa final'!$AA$10="Menor"),CONCATENATE("R1C",'Mapa final'!$O$10),"")</f>
        <v/>
      </c>
      <c r="Q46" s="74" t="str">
        <f>IF(AND('Mapa final'!$Y$11="Muy Baja",'Mapa final'!$AA$11="Menor"),CONCATENATE("R1C",'Mapa final'!$O$11),"")</f>
        <v/>
      </c>
      <c r="R46" s="74" t="str">
        <f>IF(AND('Mapa final'!$Y$12="Muy Baja",'Mapa final'!$AA$12="Menor"),CONCATENATE("R1C",'Mapa final'!$O$12),"")</f>
        <v/>
      </c>
      <c r="S46" s="74" t="str">
        <f>IF(AND('Mapa final'!$Y$13="Muy Baja",'Mapa final'!$AA$13="Menor"),CONCATENATE("R1C",'Mapa final'!$O$13),"")</f>
        <v/>
      </c>
      <c r="T46" s="74" t="str">
        <f>IF(AND('Mapa final'!$Y$14="Muy Baja",'Mapa final'!$AA$14="Menor"),CONCATENATE("R1C",'Mapa final'!$O$14),"")</f>
        <v/>
      </c>
      <c r="U46" s="75" t="str">
        <f>IF(AND('Mapa final'!$Y$15="Muy Baja",'Mapa final'!$AA$15="Menor"),CONCATENATE("R1C",'Mapa final'!$O$15),"")</f>
        <v/>
      </c>
      <c r="V46" s="64" t="str">
        <f ca="1">IF(AND('Mapa final'!$Y$10="Muy Baja",'Mapa final'!$AA$10="Moderado"),CONCATENATE("R1C",'Mapa final'!$O$10),"")</f>
        <v/>
      </c>
      <c r="W46" s="82" t="str">
        <f>IF(AND('Mapa final'!$Y$11="Muy Baja",'Mapa final'!$AA$11="Moderado"),CONCATENATE("R1C",'Mapa final'!$O$11),"")</f>
        <v/>
      </c>
      <c r="X46" s="65" t="str">
        <f>IF(AND('Mapa final'!$Y$12="Muy Baja",'Mapa final'!$AA$12="Moderado"),CONCATENATE("R1C",'Mapa final'!$O$12),"")</f>
        <v/>
      </c>
      <c r="Y46" s="65" t="str">
        <f>IF(AND('Mapa final'!$Y$13="Muy Baja",'Mapa final'!$AA$13="Moderado"),CONCATENATE("R1C",'Mapa final'!$O$13),"")</f>
        <v/>
      </c>
      <c r="Z46" s="65" t="str">
        <f>IF(AND('Mapa final'!$Y$14="Muy Baja",'Mapa final'!$AA$14="Moderado"),CONCATENATE("R1C",'Mapa final'!$O$14),"")</f>
        <v/>
      </c>
      <c r="AA46" s="66" t="str">
        <f>IF(AND('Mapa final'!$Y$15="Muy Baja",'Mapa final'!$AA$15="Moderado"),CONCATENATE("R1C",'Mapa final'!$O$15),"")</f>
        <v/>
      </c>
      <c r="AB46" s="46" t="str">
        <f ca="1">IF(AND('Mapa final'!$Y$10="Muy Baja",'Mapa final'!$AA$10="Mayor"),CONCATENATE("R1C",'Mapa final'!$O$10),"")</f>
        <v/>
      </c>
      <c r="AC46" s="47" t="str">
        <f>IF(AND('Mapa final'!$Y$11="Muy Baja",'Mapa final'!$AA$11="Mayor"),CONCATENATE("R1C",'Mapa final'!$O$11),"")</f>
        <v/>
      </c>
      <c r="AD46" s="47" t="str">
        <f>IF(AND('Mapa final'!$Y$12="Muy Baja",'Mapa final'!$AA$12="Mayor"),CONCATENATE("R1C",'Mapa final'!$O$12),"")</f>
        <v/>
      </c>
      <c r="AE46" s="47" t="str">
        <f>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 ca="1">IF(AND('Mapa final'!$Y$10="Muy Baja",'Mapa final'!$AA$10="Catastrófico"),CONCATENATE("R1C",'Mapa final'!$O$10),"")</f>
        <v/>
      </c>
      <c r="AI46" s="50" t="str">
        <f>IF(AND('Mapa final'!$Y$11="Muy Baja",'Mapa final'!$AA$11="Catastrófico"),CONCATENATE("R1C",'Mapa final'!$O$11),"")</f>
        <v/>
      </c>
      <c r="AJ46" s="50" t="str">
        <f>IF(AND('Mapa final'!$Y$12="Muy Baja",'Mapa final'!$AA$12="Catastrófico"),CONCATENATE("R1C",'Mapa final'!$O$12),"")</f>
        <v/>
      </c>
      <c r="AK46" s="50" t="str">
        <f>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237"/>
      <c r="C47" s="237"/>
      <c r="D47" s="238"/>
      <c r="E47" s="334"/>
      <c r="F47" s="335"/>
      <c r="G47" s="335"/>
      <c r="H47" s="335"/>
      <c r="I47" s="351"/>
      <c r="J47" s="76" t="str">
        <f ca="1">IF(AND('Mapa final'!$Y$16="Muy Baja",'Mapa final'!$AA$16="Leve"),CONCATENATE("R2C",'Mapa final'!$O$16),"")</f>
        <v/>
      </c>
      <c r="K47" s="77" t="str">
        <f>IF(AND('Mapa final'!$Y$17="Muy Baja",'Mapa final'!$AA$17="Leve"),CONCATENATE("R2C",'Mapa final'!$O$17),"")</f>
        <v/>
      </c>
      <c r="L47" s="77" t="str">
        <f>IF(AND('Mapa final'!$Y$18="Muy Baja",'Mapa final'!$AA$18="Leve"),CONCATENATE("R2C",'Mapa final'!$O$18),"")</f>
        <v/>
      </c>
      <c r="M47" s="77" t="str">
        <f>IF(AND('Mapa final'!$Y$19="Muy Baja",'Mapa final'!$AA$19="Leve"),CONCATENATE("R2C",'Mapa final'!$O$19),"")</f>
        <v/>
      </c>
      <c r="N47" s="77" t="str">
        <f>IF(AND('Mapa final'!$Y$20="Muy Baja",'Mapa final'!$AA$20="Leve"),CONCATENATE("R2C",'Mapa final'!$O$20),"")</f>
        <v/>
      </c>
      <c r="O47" s="78" t="str">
        <f>IF(AND('Mapa final'!$Y$21="Muy Baja",'Mapa final'!$AA$21="Leve"),CONCATENATE("R2C",'Mapa final'!$O$21),"")</f>
        <v/>
      </c>
      <c r="P47" s="76" t="str">
        <f ca="1">IF(AND('Mapa final'!$Y$16="Muy Baja",'Mapa final'!$AA$16="Menor"),CONCATENATE("R2C",'Mapa final'!$O$16),"")</f>
        <v/>
      </c>
      <c r="Q47" s="77" t="str">
        <f>IF(AND('Mapa final'!$Y$17="Muy Baja",'Mapa final'!$AA$17="Menor"),CONCATENATE("R2C",'Mapa final'!$O$17),"")</f>
        <v/>
      </c>
      <c r="R47" s="77" t="str">
        <f>IF(AND('Mapa final'!$Y$18="Muy Baja",'Mapa final'!$AA$18="Menor"),CONCATENATE("R2C",'Mapa final'!$O$18),"")</f>
        <v/>
      </c>
      <c r="S47" s="77" t="str">
        <f>IF(AND('Mapa final'!$Y$19="Muy Baja",'Mapa final'!$AA$19="Menor"),CONCATENATE("R2C",'Mapa final'!$O$19),"")</f>
        <v/>
      </c>
      <c r="T47" s="77" t="str">
        <f>IF(AND('Mapa final'!$Y$20="Muy Baja",'Mapa final'!$AA$20="Menor"),CONCATENATE("R2C",'Mapa final'!$O$20),"")</f>
        <v/>
      </c>
      <c r="U47" s="78" t="str">
        <f>IF(AND('Mapa final'!$Y$21="Muy Baja",'Mapa final'!$AA$21="Menor"),CONCATENATE("R2C",'Mapa final'!$O$21),"")</f>
        <v/>
      </c>
      <c r="V47" s="67" t="str">
        <f ca="1">IF(AND('Mapa final'!$Y$16="Muy Baja",'Mapa final'!$AA$16="Moderado"),CONCATENATE("R2C",'Mapa final'!$O$16),"")</f>
        <v/>
      </c>
      <c r="W47" s="68" t="str">
        <f>IF(AND('Mapa final'!$Y$17="Muy Baja",'Mapa final'!$AA$17="Moderado"),CONCATENATE("R2C",'Mapa final'!$O$17),"")</f>
        <v/>
      </c>
      <c r="X47" s="68" t="str">
        <f>IF(AND('Mapa final'!$Y$18="Muy Baja",'Mapa final'!$AA$18="Moderado"),CONCATENATE("R2C",'Mapa final'!$O$18),"")</f>
        <v/>
      </c>
      <c r="Y47" s="68" t="str">
        <f>IF(AND('Mapa final'!$Y$19="Muy Baja",'Mapa final'!$AA$19="Moderado"),CONCATENATE("R2C",'Mapa final'!$O$19),"")</f>
        <v/>
      </c>
      <c r="Z47" s="68" t="str">
        <f>IF(AND('Mapa final'!$Y$20="Muy Baja",'Mapa final'!$AA$20="Moderado"),CONCATENATE("R2C",'Mapa final'!$O$20),"")</f>
        <v/>
      </c>
      <c r="AA47" s="69" t="str">
        <f>IF(AND('Mapa final'!$Y$21="Muy Baja",'Mapa final'!$AA$21="Moderado"),CONCATENATE("R2C",'Mapa final'!$O$21),"")</f>
        <v/>
      </c>
      <c r="AB47" s="52" t="str">
        <f ca="1">IF(AND('Mapa final'!$Y$16="Muy Baja",'Mapa final'!$AA$16="Mayor"),CONCATENATE("R2C",'Mapa final'!$O$16),"")</f>
        <v/>
      </c>
      <c r="AC47" s="53" t="str">
        <f>IF(AND('Mapa final'!$Y$17="Muy Baja",'Mapa final'!$AA$17="Mayor"),CONCATENATE("R2C",'Mapa final'!$O$17),"")</f>
        <v/>
      </c>
      <c r="AD47" s="53" t="str">
        <f>IF(AND('Mapa final'!$Y$18="Muy Baja",'Mapa final'!$AA$18="Mayor"),CONCATENATE("R2C",'Mapa final'!$O$18),"")</f>
        <v/>
      </c>
      <c r="AE47" s="53" t="str">
        <f>IF(AND('Mapa final'!$Y$19="Muy Baja",'Mapa final'!$AA$19="Mayor"),CONCATENATE("R2C",'Mapa final'!$O$19),"")</f>
        <v/>
      </c>
      <c r="AF47" s="53" t="str">
        <f>IF(AND('Mapa final'!$Y$20="Muy Baja",'Mapa final'!$AA$20="Mayor"),CONCATENATE("R2C",'Mapa final'!$O$20),"")</f>
        <v/>
      </c>
      <c r="AG47" s="54" t="str">
        <f>IF(AND('Mapa final'!$Y$21="Muy Baja",'Mapa final'!$AA$21="Mayor"),CONCATENATE("R2C",'Mapa final'!$O$21),"")</f>
        <v/>
      </c>
      <c r="AH47" s="55" t="str">
        <f ca="1">IF(AND('Mapa final'!$Y$16="Muy Baja",'Mapa final'!$AA$16="Catastrófico"),CONCATENATE("R2C",'Mapa final'!$O$16),"")</f>
        <v/>
      </c>
      <c r="AI47" s="56" t="str">
        <f>IF(AND('Mapa final'!$Y$17="Muy Baja",'Mapa final'!$AA$17="Catastrófico"),CONCATENATE("R2C",'Mapa final'!$O$17),"")</f>
        <v/>
      </c>
      <c r="AJ47" s="56" t="str">
        <f>IF(AND('Mapa final'!$Y$18="Muy Baja",'Mapa final'!$AA$18="Catastrófico"),CONCATENATE("R2C",'Mapa final'!$O$18),"")</f>
        <v/>
      </c>
      <c r="AK47" s="56" t="str">
        <f>IF(AND('Mapa final'!$Y$19="Muy Baja",'Mapa final'!$AA$19="Catastrófico"),CONCATENATE("R2C",'Mapa final'!$O$19),"")</f>
        <v/>
      </c>
      <c r="AL47" s="56" t="str">
        <f>IF(AND('Mapa final'!$Y$20="Muy Baja",'Mapa final'!$AA$20="Catastrófico"),CONCATENATE("R2C",'Mapa final'!$O$20),"")</f>
        <v/>
      </c>
      <c r="AM47" s="57" t="str">
        <f>IF(AND('Mapa final'!$Y$21="Muy Baja",'Mapa final'!$AA$21="Catastrófico"),CONCATENATE("R2C",'Mapa final'!$O$21),"")</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237"/>
      <c r="C48" s="237"/>
      <c r="D48" s="238"/>
      <c r="E48" s="334"/>
      <c r="F48" s="335"/>
      <c r="G48" s="335"/>
      <c r="H48" s="335"/>
      <c r="I48" s="351"/>
      <c r="J48" s="76" t="str">
        <f>IF(AND('Mapa final'!$Y$22="Muy Baja",'Mapa final'!$AA$22="Leve"),CONCATENATE("R3C",'Mapa final'!$O$22),"")</f>
        <v/>
      </c>
      <c r="K48" s="77" t="str">
        <f>IF(AND('Mapa final'!$Y$23="Muy Baja",'Mapa final'!$AA$23="Leve"),CONCATENATE("R3C",'Mapa final'!$O$23),"")</f>
        <v/>
      </c>
      <c r="L48" s="77" t="str">
        <f>IF(AND('Mapa final'!$Y$24="Muy Baja",'Mapa final'!$AA$24="Leve"),CONCATENATE("R3C",'Mapa final'!$O$24),"")</f>
        <v/>
      </c>
      <c r="M48" s="77" t="str">
        <f>IF(AND('Mapa final'!$Y$25="Muy Baja",'Mapa final'!$AA$25="Leve"),CONCATENATE("R3C",'Mapa final'!$O$25),"")</f>
        <v/>
      </c>
      <c r="N48" s="77" t="str">
        <f>IF(AND('Mapa final'!$Y$26="Muy Baja",'Mapa final'!$AA$26="Leve"),CONCATENATE("R3C",'Mapa final'!$O$26),"")</f>
        <v/>
      </c>
      <c r="O48" s="78" t="str">
        <f>IF(AND('Mapa final'!$Y$27="Muy Baja",'Mapa final'!$AA$27="Leve"),CONCATENATE("R3C",'Mapa final'!$O$27),"")</f>
        <v/>
      </c>
      <c r="P48" s="76" t="str">
        <f>IF(AND('Mapa final'!$Y$22="Muy Baja",'Mapa final'!$AA$22="Menor"),CONCATENATE("R3C",'Mapa final'!$O$22),"")</f>
        <v/>
      </c>
      <c r="Q48" s="77" t="str">
        <f>IF(AND('Mapa final'!$Y$23="Muy Baja",'Mapa final'!$AA$23="Menor"),CONCATENATE("R3C",'Mapa final'!$O$23),"")</f>
        <v/>
      </c>
      <c r="R48" s="77" t="str">
        <f>IF(AND('Mapa final'!$Y$24="Muy Baja",'Mapa final'!$AA$24="Menor"),CONCATENATE("R3C",'Mapa final'!$O$24),"")</f>
        <v/>
      </c>
      <c r="S48" s="77" t="str">
        <f>IF(AND('Mapa final'!$Y$25="Muy Baja",'Mapa final'!$AA$25="Menor"),CONCATENATE("R3C",'Mapa final'!$O$25),"")</f>
        <v/>
      </c>
      <c r="T48" s="77" t="str">
        <f>IF(AND('Mapa final'!$Y$26="Muy Baja",'Mapa final'!$AA$26="Menor"),CONCATENATE("R3C",'Mapa final'!$O$26),"")</f>
        <v/>
      </c>
      <c r="U48" s="78" t="str">
        <f>IF(AND('Mapa final'!$Y$27="Muy Baja",'Mapa final'!$AA$27="Menor"),CONCATENATE("R3C",'Mapa final'!$O$27),"")</f>
        <v/>
      </c>
      <c r="V48" s="67" t="str">
        <f>IF(AND('Mapa final'!$Y$22="Muy Baja",'Mapa final'!$AA$22="Moderado"),CONCATENATE("R3C",'Mapa final'!$O$22),"")</f>
        <v/>
      </c>
      <c r="W48" s="68" t="str">
        <f>IF(AND('Mapa final'!$Y$23="Muy Baja",'Mapa final'!$AA$23="Moderado"),CONCATENATE("R3C",'Mapa final'!$O$23),"")</f>
        <v/>
      </c>
      <c r="X48" s="68" t="str">
        <f>IF(AND('Mapa final'!$Y$24="Muy Baja",'Mapa final'!$AA$24="Moderado"),CONCATENATE("R3C",'Mapa final'!$O$24),"")</f>
        <v/>
      </c>
      <c r="Y48" s="68" t="str">
        <f>IF(AND('Mapa final'!$Y$25="Muy Baja",'Mapa final'!$AA$25="Moderado"),CONCATENATE("R3C",'Mapa final'!$O$25),"")</f>
        <v/>
      </c>
      <c r="Z48" s="68" t="str">
        <f>IF(AND('Mapa final'!$Y$26="Muy Baja",'Mapa final'!$AA$26="Moderado"),CONCATENATE("R3C",'Mapa final'!$O$26),"")</f>
        <v/>
      </c>
      <c r="AA48" s="69" t="str">
        <f>IF(AND('Mapa final'!$Y$27="Muy Baja",'Mapa final'!$AA$27="Moderado"),CONCATENATE("R3C",'Mapa final'!$O$27),"")</f>
        <v/>
      </c>
      <c r="AB48" s="52" t="str">
        <f>IF(AND('Mapa final'!$Y$22="Muy Baja",'Mapa final'!$AA$22="Mayor"),CONCATENATE("R3C",'Mapa final'!$O$22),"")</f>
        <v/>
      </c>
      <c r="AC48" s="53" t="str">
        <f>IF(AND('Mapa final'!$Y$23="Muy Baja",'Mapa final'!$AA$23="Mayor"),CONCATENATE("R3C",'Mapa final'!$O$23),"")</f>
        <v/>
      </c>
      <c r="AD48" s="53" t="str">
        <f>IF(AND('Mapa final'!$Y$24="Muy Baja",'Mapa final'!$AA$24="Mayor"),CONCATENATE("R3C",'Mapa final'!$O$24),"")</f>
        <v/>
      </c>
      <c r="AE48" s="53" t="str">
        <f>IF(AND('Mapa final'!$Y$25="Muy Baja",'Mapa final'!$AA$25="Mayor"),CONCATENATE("R3C",'Mapa final'!$O$25),"")</f>
        <v/>
      </c>
      <c r="AF48" s="53" t="str">
        <f>IF(AND('Mapa final'!$Y$26="Muy Baja",'Mapa final'!$AA$26="Mayor"),CONCATENATE("R3C",'Mapa final'!$O$26),"")</f>
        <v/>
      </c>
      <c r="AG48" s="54" t="str">
        <f>IF(AND('Mapa final'!$Y$27="Muy Baja",'Mapa final'!$AA$27="Mayor"),CONCATENATE("R3C",'Mapa final'!$O$27),"")</f>
        <v/>
      </c>
      <c r="AH48" s="55" t="str">
        <f>IF(AND('Mapa final'!$Y$22="Muy Baja",'Mapa final'!$AA$22="Catastrófico"),CONCATENATE("R3C",'Mapa final'!$O$22),"")</f>
        <v/>
      </c>
      <c r="AI48" s="56" t="str">
        <f>IF(AND('Mapa final'!$Y$23="Muy Baja",'Mapa final'!$AA$23="Catastrófico"),CONCATENATE("R3C",'Mapa final'!$O$23),"")</f>
        <v/>
      </c>
      <c r="AJ48" s="56" t="str">
        <f>IF(AND('Mapa final'!$Y$24="Muy Baja",'Mapa final'!$AA$24="Catastrófico"),CONCATENATE("R3C",'Mapa final'!$O$24),"")</f>
        <v/>
      </c>
      <c r="AK48" s="56" t="str">
        <f>IF(AND('Mapa final'!$Y$25="Muy Baja",'Mapa final'!$AA$25="Catastrófico"),CONCATENATE("R3C",'Mapa final'!$O$25),"")</f>
        <v/>
      </c>
      <c r="AL48" s="56" t="str">
        <f>IF(AND('Mapa final'!$Y$26="Muy Baja",'Mapa final'!$AA$26="Catastrófico"),CONCATENATE("R3C",'Mapa final'!$O$26),"")</f>
        <v/>
      </c>
      <c r="AM48" s="57" t="str">
        <f>IF(AND('Mapa final'!$Y$27="Muy Baja",'Mapa final'!$AA$27="Catastrófico"),CONCATENATE("R3C",'Mapa final'!$O$27),"")</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237"/>
      <c r="C49" s="237"/>
      <c r="D49" s="238"/>
      <c r="E49" s="336"/>
      <c r="F49" s="335"/>
      <c r="G49" s="335"/>
      <c r="H49" s="335"/>
      <c r="I49" s="351"/>
      <c r="J49" s="76" t="str">
        <f>IF(AND('Mapa final'!$Y$28="Muy Baja",'Mapa final'!$AA$28="Leve"),CONCATENATE("R4C",'Mapa final'!$O$28),"")</f>
        <v/>
      </c>
      <c r="K49" s="77" t="str">
        <f>IF(AND('Mapa final'!$Y$29="Muy Baja",'Mapa final'!$AA$29="Leve"),CONCATENATE("R4C",'Mapa final'!$O$29),"")</f>
        <v/>
      </c>
      <c r="L49" s="77" t="str">
        <f>IF(AND('Mapa final'!$Y$30="Muy Baja",'Mapa final'!$AA$30="Leve"),CONCATENATE("R4C",'Mapa final'!$O$30),"")</f>
        <v/>
      </c>
      <c r="M49" s="77" t="str">
        <f>IF(AND('Mapa final'!$Y$31="Muy Baja",'Mapa final'!$AA$31="Leve"),CONCATENATE("R4C",'Mapa final'!$O$31),"")</f>
        <v/>
      </c>
      <c r="N49" s="77" t="str">
        <f>IF(AND('Mapa final'!$Y$32="Muy Baja",'Mapa final'!$AA$32="Leve"),CONCATENATE("R4C",'Mapa final'!$O$32),"")</f>
        <v/>
      </c>
      <c r="O49" s="78" t="str">
        <f>IF(AND('Mapa final'!$Y$33="Muy Baja",'Mapa final'!$AA$33="Leve"),CONCATENATE("R4C",'Mapa final'!$O$33),"")</f>
        <v/>
      </c>
      <c r="P49" s="76" t="str">
        <f>IF(AND('Mapa final'!$Y$28="Muy Baja",'Mapa final'!$AA$28="Menor"),CONCATENATE("R4C",'Mapa final'!$O$28),"")</f>
        <v/>
      </c>
      <c r="Q49" s="77" t="str">
        <f>IF(AND('Mapa final'!$Y$29="Muy Baja",'Mapa final'!$AA$29="Menor"),CONCATENATE("R4C",'Mapa final'!$O$29),"")</f>
        <v/>
      </c>
      <c r="R49" s="77" t="str">
        <f>IF(AND('Mapa final'!$Y$30="Muy Baja",'Mapa final'!$AA$30="Menor"),CONCATENATE("R4C",'Mapa final'!$O$30),"")</f>
        <v/>
      </c>
      <c r="S49" s="77" t="str">
        <f>IF(AND('Mapa final'!$Y$31="Muy Baja",'Mapa final'!$AA$31="Menor"),CONCATENATE("R4C",'Mapa final'!$O$31),"")</f>
        <v/>
      </c>
      <c r="T49" s="77" t="str">
        <f>IF(AND('Mapa final'!$Y$32="Muy Baja",'Mapa final'!$AA$32="Menor"),CONCATENATE("R4C",'Mapa final'!$O$32),"")</f>
        <v/>
      </c>
      <c r="U49" s="78" t="str">
        <f>IF(AND('Mapa final'!$Y$33="Muy Baja",'Mapa final'!$AA$33="Menor"),CONCATENATE("R4C",'Mapa final'!$O$33),"")</f>
        <v/>
      </c>
      <c r="V49" s="67" t="str">
        <f>IF(AND('Mapa final'!$Y$28="Muy Baja",'Mapa final'!$AA$28="Moderado"),CONCATENATE("R4C",'Mapa final'!$O$28),"")</f>
        <v/>
      </c>
      <c r="W49" s="68" t="str">
        <f>IF(AND('Mapa final'!$Y$29="Muy Baja",'Mapa final'!$AA$29="Moderado"),CONCATENATE("R4C",'Mapa final'!$O$29),"")</f>
        <v/>
      </c>
      <c r="X49" s="68" t="str">
        <f>IF(AND('Mapa final'!$Y$30="Muy Baja",'Mapa final'!$AA$30="Moderado"),CONCATENATE("R4C",'Mapa final'!$O$30),"")</f>
        <v/>
      </c>
      <c r="Y49" s="68" t="str">
        <f>IF(AND('Mapa final'!$Y$31="Muy Baja",'Mapa final'!$AA$31="Moderado"),CONCATENATE("R4C",'Mapa final'!$O$31),"")</f>
        <v/>
      </c>
      <c r="Z49" s="68" t="str">
        <f>IF(AND('Mapa final'!$Y$32="Muy Baja",'Mapa final'!$AA$32="Moderado"),CONCATENATE("R4C",'Mapa final'!$O$32),"")</f>
        <v/>
      </c>
      <c r="AA49" s="69" t="str">
        <f>IF(AND('Mapa final'!$Y$33="Muy Baja",'Mapa final'!$AA$33="Moderado"),CONCATENATE("R4C",'Mapa final'!$O$33),"")</f>
        <v/>
      </c>
      <c r="AB49" s="52" t="str">
        <f>IF(AND('Mapa final'!$Y$28="Muy Baja",'Mapa final'!$AA$28="Mayor"),CONCATENATE("R4C",'Mapa final'!$O$28),"")</f>
        <v/>
      </c>
      <c r="AC49" s="53" t="str">
        <f>IF(AND('Mapa final'!$Y$29="Muy Baja",'Mapa final'!$AA$29="Mayor"),CONCATENATE("R4C",'Mapa final'!$O$29),"")</f>
        <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IF(AND('Mapa final'!$Y$28="Muy Baja",'Mapa final'!$AA$28="Catastrófico"),CONCATENATE("R4C",'Mapa final'!$O$28),"")</f>
        <v/>
      </c>
      <c r="AI49" s="56" t="str">
        <f>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237"/>
      <c r="C50" s="237"/>
      <c r="D50" s="238"/>
      <c r="E50" s="336"/>
      <c r="F50" s="335"/>
      <c r="G50" s="335"/>
      <c r="H50" s="335"/>
      <c r="I50" s="351"/>
      <c r="J50" s="76" t="str">
        <f>IF(AND('Mapa final'!$Y$34="Muy Baja",'Mapa final'!$AA$34="Leve"),CONCATENATE("R5C",'Mapa final'!$O$34),"")</f>
        <v/>
      </c>
      <c r="K50" s="77" t="str">
        <f>IF(AND('Mapa final'!$Y$35="Muy Baja",'Mapa final'!$AA$35="Leve"),CONCATENATE("R5C",'Mapa final'!$O$35),"")</f>
        <v/>
      </c>
      <c r="L50" s="77" t="str">
        <f>IF(AND('Mapa final'!$Y$36="Muy Baja",'Mapa final'!$AA$36="Leve"),CONCATENATE("R5C",'Mapa final'!$O$36),"")</f>
        <v/>
      </c>
      <c r="M50" s="77" t="str">
        <f>IF(AND('Mapa final'!$Y$37="Muy Baja",'Mapa final'!$AA$37="Leve"),CONCATENATE("R5C",'Mapa final'!$O$37),"")</f>
        <v/>
      </c>
      <c r="N50" s="77" t="str">
        <f>IF(AND('Mapa final'!$Y$38="Muy Baja",'Mapa final'!$AA$38="Leve"),CONCATENATE("R5C",'Mapa final'!$O$38),"")</f>
        <v/>
      </c>
      <c r="O50" s="78" t="str">
        <f>IF(AND('Mapa final'!$Y$39="Muy Baja",'Mapa final'!$AA$39="Leve"),CONCATENATE("R5C",'Mapa final'!$O$39),"")</f>
        <v/>
      </c>
      <c r="P50" s="76" t="str">
        <f>IF(AND('Mapa final'!$Y$34="Muy Baja",'Mapa final'!$AA$34="Menor"),CONCATENATE("R5C",'Mapa final'!$O$34),"")</f>
        <v/>
      </c>
      <c r="Q50" s="77" t="str">
        <f>IF(AND('Mapa final'!$Y$35="Muy Baja",'Mapa final'!$AA$35="Menor"),CONCATENATE("R5C",'Mapa final'!$O$35),"")</f>
        <v/>
      </c>
      <c r="R50" s="77" t="str">
        <f>IF(AND('Mapa final'!$Y$36="Muy Baja",'Mapa final'!$AA$36="Menor"),CONCATENATE("R5C",'Mapa final'!$O$36),"")</f>
        <v/>
      </c>
      <c r="S50" s="77" t="str">
        <f>IF(AND('Mapa final'!$Y$37="Muy Baja",'Mapa final'!$AA$37="Menor"),CONCATENATE("R5C",'Mapa final'!$O$37),"")</f>
        <v/>
      </c>
      <c r="T50" s="77" t="str">
        <f>IF(AND('Mapa final'!$Y$38="Muy Baja",'Mapa final'!$AA$38="Menor"),CONCATENATE("R5C",'Mapa final'!$O$38),"")</f>
        <v/>
      </c>
      <c r="U50" s="78" t="str">
        <f>IF(AND('Mapa final'!$Y$39="Muy Baja",'Mapa final'!$AA$39="Menor"),CONCATENATE("R5C",'Mapa final'!$O$39),"")</f>
        <v/>
      </c>
      <c r="V50" s="67" t="str">
        <f>IF(AND('Mapa final'!$Y$34="Muy Baja",'Mapa final'!$AA$34="Moderado"),CONCATENATE("R5C",'Mapa final'!$O$34),"")</f>
        <v/>
      </c>
      <c r="W50" s="68" t="str">
        <f>IF(AND('Mapa final'!$Y$35="Muy Baja",'Mapa final'!$AA$35="Moderado"),CONCATENATE("R5C",'Mapa final'!$O$35),"")</f>
        <v/>
      </c>
      <c r="X50" s="68" t="str">
        <f>IF(AND('Mapa final'!$Y$36="Muy Baja",'Mapa final'!$AA$36="Moderado"),CONCATENATE("R5C",'Mapa final'!$O$36),"")</f>
        <v/>
      </c>
      <c r="Y50" s="68" t="str">
        <f>IF(AND('Mapa final'!$Y$37="Muy Baja",'Mapa final'!$AA$37="Moderado"),CONCATENATE("R5C",'Mapa final'!$O$37),"")</f>
        <v/>
      </c>
      <c r="Z50" s="68" t="str">
        <f>IF(AND('Mapa final'!$Y$38="Muy Baja",'Mapa final'!$AA$38="Moderado"),CONCATENATE("R5C",'Mapa final'!$O$38),"")</f>
        <v/>
      </c>
      <c r="AA50" s="69" t="str">
        <f>IF(AND('Mapa final'!$Y$39="Muy Baja",'Mapa final'!$AA$39="Moderado"),CONCATENATE("R5C",'Mapa final'!$O$39),"")</f>
        <v/>
      </c>
      <c r="AB50" s="52" t="str">
        <f>IF(AND('Mapa final'!$Y$34="Muy Baja",'Mapa final'!$AA$34="Mayor"),CONCATENATE("R5C",'Mapa final'!$O$34),"")</f>
        <v/>
      </c>
      <c r="AC50" s="53" t="str">
        <f>IF(AND('Mapa final'!$Y$35="Muy Baja",'Mapa final'!$AA$35="Mayor"),CONCATENATE("R5C",'Mapa final'!$O$35),"")</f>
        <v/>
      </c>
      <c r="AD50" s="53" t="str">
        <f>IF(AND('Mapa final'!$Y$36="Muy Baja",'Mapa final'!$AA$36="Mayor"),CONCATENATE("R5C",'Mapa final'!$O$36),"")</f>
        <v/>
      </c>
      <c r="AE50" s="53" t="str">
        <f>IF(AND('Mapa final'!$Y$37="Muy Baja",'Mapa final'!$AA$37="Mayor"),CONCATENATE("R5C",'Mapa final'!$O$37),"")</f>
        <v/>
      </c>
      <c r="AF50" s="53" t="str">
        <f>IF(AND('Mapa final'!$Y$38="Muy Baja",'Mapa final'!$AA$38="Mayor"),CONCATENATE("R5C",'Mapa final'!$O$38),"")</f>
        <v/>
      </c>
      <c r="AG50" s="54" t="str">
        <f>IF(AND('Mapa final'!$Y$39="Muy Baja",'Mapa final'!$AA$39="Mayor"),CONCATENATE("R5C",'Mapa final'!$O$39),"")</f>
        <v/>
      </c>
      <c r="AH50" s="55" t="str">
        <f>IF(AND('Mapa final'!$Y$34="Muy Baja",'Mapa final'!$AA$34="Catastrófico"),CONCATENATE("R5C",'Mapa final'!$O$34),"")</f>
        <v/>
      </c>
      <c r="AI50" s="56" t="str">
        <f>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237"/>
      <c r="C51" s="237"/>
      <c r="D51" s="238"/>
      <c r="E51" s="336"/>
      <c r="F51" s="335"/>
      <c r="G51" s="335"/>
      <c r="H51" s="335"/>
      <c r="I51" s="351"/>
      <c r="J51" s="76" t="str">
        <f>IF(AND('Mapa final'!$Y$40="Muy Baja",'Mapa final'!$AA$40="Leve"),CONCATENATE("R6C",'Mapa final'!$O$40),"")</f>
        <v/>
      </c>
      <c r="K51" s="77" t="str">
        <f>IF(AND('Mapa final'!$Y$41="Muy Baja",'Mapa final'!$AA$41="Leve"),CONCATENATE("R6C",'Mapa final'!$O$41),"")</f>
        <v/>
      </c>
      <c r="L51" s="77" t="str">
        <f>IF(AND('Mapa final'!$Y$42="Muy Baja",'Mapa final'!$AA$42="Leve"),CONCATENATE("R6C",'Mapa final'!$O$42),"")</f>
        <v/>
      </c>
      <c r="M51" s="77" t="str">
        <f>IF(AND('Mapa final'!$Y$43="Muy Baja",'Mapa final'!$AA$43="Leve"),CONCATENATE("R6C",'Mapa final'!$O$43),"")</f>
        <v/>
      </c>
      <c r="N51" s="77" t="str">
        <f>IF(AND('Mapa final'!$Y$44="Muy Baja",'Mapa final'!$AA$44="Leve"),CONCATENATE("R6C",'Mapa final'!$O$44),"")</f>
        <v/>
      </c>
      <c r="O51" s="78" t="str">
        <f>IF(AND('Mapa final'!$Y$45="Muy Baja",'Mapa final'!$AA$45="Leve"),CONCATENATE("R6C",'Mapa final'!$O$45),"")</f>
        <v/>
      </c>
      <c r="P51" s="76" t="str">
        <f>IF(AND('Mapa final'!$Y$40="Muy Baja",'Mapa final'!$AA$40="Menor"),CONCATENATE("R6C",'Mapa final'!$O$40),"")</f>
        <v/>
      </c>
      <c r="Q51" s="77" t="str">
        <f>IF(AND('Mapa final'!$Y$41="Muy Baja",'Mapa final'!$AA$41="Menor"),CONCATENATE("R6C",'Mapa final'!$O$41),"")</f>
        <v/>
      </c>
      <c r="R51" s="77" t="str">
        <f>IF(AND('Mapa final'!$Y$42="Muy Baja",'Mapa final'!$AA$42="Menor"),CONCATENATE("R6C",'Mapa final'!$O$42),"")</f>
        <v/>
      </c>
      <c r="S51" s="77" t="str">
        <f>IF(AND('Mapa final'!$Y$43="Muy Baja",'Mapa final'!$AA$43="Menor"),CONCATENATE("R6C",'Mapa final'!$O$43),"")</f>
        <v/>
      </c>
      <c r="T51" s="77" t="str">
        <f>IF(AND('Mapa final'!$Y$44="Muy Baja",'Mapa final'!$AA$44="Menor"),CONCATENATE("R6C",'Mapa final'!$O$44),"")</f>
        <v/>
      </c>
      <c r="U51" s="78" t="str">
        <f>IF(AND('Mapa final'!$Y$45="Muy Baja",'Mapa final'!$AA$45="Menor"),CONCATENATE("R6C",'Mapa final'!$O$45),"")</f>
        <v/>
      </c>
      <c r="V51" s="67" t="str">
        <f>IF(AND('Mapa final'!$Y$40="Muy Baja",'Mapa final'!$AA$40="Moderado"),CONCATENATE("R6C",'Mapa final'!$O$40),"")</f>
        <v/>
      </c>
      <c r="W51" s="68" t="str">
        <f>IF(AND('Mapa final'!$Y$41="Muy Baja",'Mapa final'!$AA$41="Moderado"),CONCATENATE("R6C",'Mapa final'!$O$41),"")</f>
        <v/>
      </c>
      <c r="X51" s="68" t="str">
        <f>IF(AND('Mapa final'!$Y$42="Muy Baja",'Mapa final'!$AA$42="Moderado"),CONCATENATE("R6C",'Mapa final'!$O$42),"")</f>
        <v/>
      </c>
      <c r="Y51" s="68" t="str">
        <f>IF(AND('Mapa final'!$Y$43="Muy Baja",'Mapa final'!$AA$43="Moderado"),CONCATENATE("R6C",'Mapa final'!$O$43),"")</f>
        <v/>
      </c>
      <c r="Z51" s="68" t="str">
        <f>IF(AND('Mapa final'!$Y$44="Muy Baja",'Mapa final'!$AA$44="Moderado"),CONCATENATE("R6C",'Mapa final'!$O$44),"")</f>
        <v/>
      </c>
      <c r="AA51" s="69" t="str">
        <f>IF(AND('Mapa final'!$Y$45="Muy Baja",'Mapa final'!$AA$45="Moderado"),CONCATENATE("R6C",'Mapa final'!$O$45),"")</f>
        <v/>
      </c>
      <c r="AB51" s="52" t="str">
        <f>IF(AND('Mapa final'!$Y$40="Muy Baja",'Mapa final'!$AA$40="Mayor"),CONCATENATE("R6C",'Mapa final'!$O$40),"")</f>
        <v/>
      </c>
      <c r="AC51" s="53" t="str">
        <f>IF(AND('Mapa final'!$Y$41="Muy Baja",'Mapa final'!$AA$41="Mayor"),CONCATENATE("R6C",'Mapa final'!$O$41),"")</f>
        <v/>
      </c>
      <c r="AD51" s="53" t="str">
        <f>IF(AND('Mapa final'!$Y$42="Muy Baja",'Mapa final'!$AA$42="Mayor"),CONCATENATE("R6C",'Mapa final'!$O$42),"")</f>
        <v/>
      </c>
      <c r="AE51" s="53" t="str">
        <f>IF(AND('Mapa final'!$Y$43="Muy Baja",'Mapa final'!$AA$43="Mayor"),CONCATENATE("R6C",'Mapa final'!$O$43),"")</f>
        <v/>
      </c>
      <c r="AF51" s="53" t="str">
        <f>IF(AND('Mapa final'!$Y$44="Muy Baja",'Mapa final'!$AA$44="Mayor"),CONCATENATE("R6C",'Mapa final'!$O$44),"")</f>
        <v/>
      </c>
      <c r="AG51" s="54" t="str">
        <f>IF(AND('Mapa final'!$Y$45="Muy Baja",'Mapa final'!$AA$45="Mayor"),CONCATENATE("R6C",'Mapa final'!$O$45),"")</f>
        <v/>
      </c>
      <c r="AH51" s="55" t="str">
        <f>IF(AND('Mapa final'!$Y$40="Muy Baja",'Mapa final'!$AA$40="Catastrófico"),CONCATENATE("R6C",'Mapa final'!$O$40),"")</f>
        <v/>
      </c>
      <c r="AI51" s="56" t="str">
        <f>IF(AND('Mapa final'!$Y$41="Muy Baja",'Mapa final'!$AA$41="Catastrófico"),CONCATENATE("R6C",'Mapa final'!$O$41),"")</f>
        <v/>
      </c>
      <c r="AJ51" s="56" t="str">
        <f>IF(AND('Mapa final'!$Y$42="Muy Baja",'Mapa final'!$AA$42="Catastrófico"),CONCATENATE("R6C",'Mapa final'!$O$42),"")</f>
        <v/>
      </c>
      <c r="AK51" s="56" t="str">
        <f>IF(AND('Mapa final'!$Y$43="Muy Baja",'Mapa final'!$AA$43="Catastrófico"),CONCATENATE("R6C",'Mapa final'!$O$43),"")</f>
        <v/>
      </c>
      <c r="AL51" s="56" t="str">
        <f>IF(AND('Mapa final'!$Y$44="Muy Baja",'Mapa final'!$AA$44="Catastrófico"),CONCATENATE("R6C",'Mapa final'!$O$44),"")</f>
        <v/>
      </c>
      <c r="AM51" s="57" t="str">
        <f>IF(AND('Mapa final'!$Y$45="Muy Baja",'Mapa final'!$AA$45="Catastrófico"),CONCATENATE("R6C",'Mapa final'!$O$45),"")</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237"/>
      <c r="C52" s="237"/>
      <c r="D52" s="238"/>
      <c r="E52" s="336"/>
      <c r="F52" s="335"/>
      <c r="G52" s="335"/>
      <c r="H52" s="335"/>
      <c r="I52" s="351"/>
      <c r="J52" s="76" t="str">
        <f>IF(AND('Mapa final'!$Y$46="Muy Baja",'Mapa final'!$AA$46="Leve"),CONCATENATE("R7C",'Mapa final'!$O$46),"")</f>
        <v/>
      </c>
      <c r="K52" s="77" t="str">
        <f>IF(AND('Mapa final'!$Y$47="Muy Baja",'Mapa final'!$AA$47="Leve"),CONCATENATE("R7C",'Mapa final'!$O$47),"")</f>
        <v/>
      </c>
      <c r="L52" s="77" t="str">
        <f>IF(AND('Mapa final'!$Y$48="Muy Baja",'Mapa final'!$AA$48="Leve"),CONCATENATE("R7C",'Mapa final'!$O$48),"")</f>
        <v/>
      </c>
      <c r="M52" s="77" t="str">
        <f>IF(AND('Mapa final'!$Y$49="Muy Baja",'Mapa final'!$AA$49="Leve"),CONCATENATE("R7C",'Mapa final'!$O$49),"")</f>
        <v/>
      </c>
      <c r="N52" s="77" t="str">
        <f>IF(AND('Mapa final'!$Y$50="Muy Baja",'Mapa final'!$AA$50="Leve"),CONCATENATE("R7C",'Mapa final'!$O$50),"")</f>
        <v/>
      </c>
      <c r="O52" s="78" t="str">
        <f>IF(AND('Mapa final'!$Y$51="Muy Baja",'Mapa final'!$AA$51="Leve"),CONCATENATE("R7C",'Mapa final'!$O$51),"")</f>
        <v/>
      </c>
      <c r="P52" s="76" t="str">
        <f>IF(AND('Mapa final'!$Y$46="Muy Baja",'Mapa final'!$AA$46="Menor"),CONCATENATE("R7C",'Mapa final'!$O$46),"")</f>
        <v/>
      </c>
      <c r="Q52" s="77" t="str">
        <f>IF(AND('Mapa final'!$Y$47="Muy Baja",'Mapa final'!$AA$47="Menor"),CONCATENATE("R7C",'Mapa final'!$O$47),"")</f>
        <v/>
      </c>
      <c r="R52" s="77" t="str">
        <f>IF(AND('Mapa final'!$Y$48="Muy Baja",'Mapa final'!$AA$48="Menor"),CONCATENATE("R7C",'Mapa final'!$O$48),"")</f>
        <v/>
      </c>
      <c r="S52" s="77" t="str">
        <f>IF(AND('Mapa final'!$Y$49="Muy Baja",'Mapa final'!$AA$49="Menor"),CONCATENATE("R7C",'Mapa final'!$O$49),"")</f>
        <v/>
      </c>
      <c r="T52" s="77" t="str">
        <f>IF(AND('Mapa final'!$Y$50="Muy Baja",'Mapa final'!$AA$50="Menor"),CONCATENATE("R7C",'Mapa final'!$O$50),"")</f>
        <v/>
      </c>
      <c r="U52" s="78" t="str">
        <f>IF(AND('Mapa final'!$Y$51="Muy Baja",'Mapa final'!$AA$51="Menor"),CONCATENATE("R7C",'Mapa final'!$O$51),"")</f>
        <v/>
      </c>
      <c r="V52" s="67" t="str">
        <f>IF(AND('Mapa final'!$Y$46="Muy Baja",'Mapa final'!$AA$46="Moderado"),CONCATENATE("R7C",'Mapa final'!$O$46),"")</f>
        <v/>
      </c>
      <c r="W52" s="68" t="str">
        <f>IF(AND('Mapa final'!$Y$47="Muy Baja",'Mapa final'!$AA$47="Moderado"),CONCATENATE("R7C",'Mapa final'!$O$47),"")</f>
        <v/>
      </c>
      <c r="X52" s="68" t="str">
        <f>IF(AND('Mapa final'!$Y$48="Muy Baja",'Mapa final'!$AA$48="Moderado"),CONCATENATE("R7C",'Mapa final'!$O$48),"")</f>
        <v/>
      </c>
      <c r="Y52" s="68" t="str">
        <f>IF(AND('Mapa final'!$Y$49="Muy Baja",'Mapa final'!$AA$49="Moderado"),CONCATENATE("R7C",'Mapa final'!$O$49),"")</f>
        <v/>
      </c>
      <c r="Z52" s="68" t="str">
        <f>IF(AND('Mapa final'!$Y$50="Muy Baja",'Mapa final'!$AA$50="Moderado"),CONCATENATE("R7C",'Mapa final'!$O$50),"")</f>
        <v/>
      </c>
      <c r="AA52" s="69" t="str">
        <f>IF(AND('Mapa final'!$Y$51="Muy Baja",'Mapa final'!$AA$51="Moderado"),CONCATENATE("R7C",'Mapa final'!$O$51),"")</f>
        <v/>
      </c>
      <c r="AB52" s="52" t="str">
        <f>IF(AND('Mapa final'!$Y$46="Muy Baja",'Mapa final'!$AA$46="Mayor"),CONCATENATE("R7C",'Mapa final'!$O$46),"")</f>
        <v/>
      </c>
      <c r="AC52" s="53" t="str">
        <f>IF(AND('Mapa final'!$Y$47="Muy Baja",'Mapa final'!$AA$47="Mayor"),CONCATENATE("R7C",'Mapa final'!$O$47),"")</f>
        <v/>
      </c>
      <c r="AD52" s="53" t="str">
        <f>IF(AND('Mapa final'!$Y$48="Muy Baja",'Mapa final'!$AA$48="Mayor"),CONCATENATE("R7C",'Mapa final'!$O$48),"")</f>
        <v/>
      </c>
      <c r="AE52" s="53" t="str">
        <f>IF(AND('Mapa final'!$Y$49="Muy Baja",'Mapa final'!$AA$49="Mayor"),CONCATENATE("R7C",'Mapa final'!$O$49),"")</f>
        <v/>
      </c>
      <c r="AF52" s="53" t="str">
        <f>IF(AND('Mapa final'!$Y$50="Muy Baja",'Mapa final'!$AA$50="Mayor"),CONCATENATE("R7C",'Mapa final'!$O$50),"")</f>
        <v/>
      </c>
      <c r="AG52" s="54" t="str">
        <f>IF(AND('Mapa final'!$Y$51="Muy Baja",'Mapa final'!$AA$51="Mayor"),CONCATENATE("R7C",'Mapa final'!$O$51),"")</f>
        <v/>
      </c>
      <c r="AH52" s="55" t="str">
        <f>IF(AND('Mapa final'!$Y$46="Muy Baja",'Mapa final'!$AA$46="Catastrófico"),CONCATENATE("R7C",'Mapa final'!$O$46),"")</f>
        <v/>
      </c>
      <c r="AI52" s="56" t="str">
        <f>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237"/>
      <c r="C53" s="237"/>
      <c r="D53" s="238"/>
      <c r="E53" s="336"/>
      <c r="F53" s="335"/>
      <c r="G53" s="335"/>
      <c r="H53" s="335"/>
      <c r="I53" s="351"/>
      <c r="J53" s="76" t="str">
        <f>IF(AND('Mapa final'!$Y$52="Muy Baja",'Mapa final'!$AA$52="Leve"),CONCATENATE("R8C",'Mapa final'!$O$52),"")</f>
        <v/>
      </c>
      <c r="K53" s="77" t="str">
        <f>IF(AND('Mapa final'!$Y$53="Muy Baja",'Mapa final'!$AA$53="Leve"),CONCATENATE("R8C",'Mapa final'!$O$53),"")</f>
        <v/>
      </c>
      <c r="L53" s="77" t="str">
        <f>IF(AND('Mapa final'!$Y$54="Muy Baja",'Mapa final'!$AA$54="Leve"),CONCATENATE("R8C",'Mapa final'!$O$54),"")</f>
        <v/>
      </c>
      <c r="M53" s="77" t="str">
        <f>IF(AND('Mapa final'!$Y$55="Muy Baja",'Mapa final'!$AA$55="Leve"),CONCATENATE("R8C",'Mapa final'!$O$55),"")</f>
        <v/>
      </c>
      <c r="N53" s="77" t="str">
        <f>IF(AND('Mapa final'!$Y$56="Muy Baja",'Mapa final'!$AA$56="Leve"),CONCATENATE("R8C",'Mapa final'!$O$56),"")</f>
        <v/>
      </c>
      <c r="O53" s="78" t="str">
        <f>IF(AND('Mapa final'!$Y$57="Muy Baja",'Mapa final'!$AA$57="Leve"),CONCATENATE("R8C",'Mapa final'!$O$57),"")</f>
        <v/>
      </c>
      <c r="P53" s="76" t="str">
        <f>IF(AND('Mapa final'!$Y$52="Muy Baja",'Mapa final'!$AA$52="Menor"),CONCATENATE("R8C",'Mapa final'!$O$52),"")</f>
        <v/>
      </c>
      <c r="Q53" s="77" t="str">
        <f>IF(AND('Mapa final'!$Y$53="Muy Baja",'Mapa final'!$AA$53="Menor"),CONCATENATE("R8C",'Mapa final'!$O$53),"")</f>
        <v/>
      </c>
      <c r="R53" s="77" t="str">
        <f>IF(AND('Mapa final'!$Y$54="Muy Baja",'Mapa final'!$AA$54="Menor"),CONCATENATE("R8C",'Mapa final'!$O$54),"")</f>
        <v/>
      </c>
      <c r="S53" s="77" t="str">
        <f>IF(AND('Mapa final'!$Y$55="Muy Baja",'Mapa final'!$AA$55="Menor"),CONCATENATE("R8C",'Mapa final'!$O$55),"")</f>
        <v/>
      </c>
      <c r="T53" s="77" t="str">
        <f>IF(AND('Mapa final'!$Y$56="Muy Baja",'Mapa final'!$AA$56="Menor"),CONCATENATE("R8C",'Mapa final'!$O$56),"")</f>
        <v/>
      </c>
      <c r="U53" s="78" t="str">
        <f>IF(AND('Mapa final'!$Y$57="Muy Baja",'Mapa final'!$AA$57="Menor"),CONCATENATE("R8C",'Mapa final'!$O$57),"")</f>
        <v/>
      </c>
      <c r="V53" s="67" t="str">
        <f>IF(AND('Mapa final'!$Y$52="Muy Baja",'Mapa final'!$AA$52="Moderado"),CONCATENATE("R8C",'Mapa final'!$O$52),"")</f>
        <v/>
      </c>
      <c r="W53" s="68" t="str">
        <f>IF(AND('Mapa final'!$Y$53="Muy Baja",'Mapa final'!$AA$53="Moderado"),CONCATENATE("R8C",'Mapa final'!$O$53),"")</f>
        <v/>
      </c>
      <c r="X53" s="68" t="str">
        <f>IF(AND('Mapa final'!$Y$54="Muy Baja",'Mapa final'!$AA$54="Moderado"),CONCATENATE("R8C",'Mapa final'!$O$54),"")</f>
        <v/>
      </c>
      <c r="Y53" s="68" t="str">
        <f>IF(AND('Mapa final'!$Y$55="Muy Baja",'Mapa final'!$AA$55="Moderado"),CONCATENATE("R8C",'Mapa final'!$O$55),"")</f>
        <v/>
      </c>
      <c r="Z53" s="68" t="str">
        <f>IF(AND('Mapa final'!$Y$56="Muy Baja",'Mapa final'!$AA$56="Moderado"),CONCATENATE("R8C",'Mapa final'!$O$56),"")</f>
        <v/>
      </c>
      <c r="AA53" s="69" t="str">
        <f>IF(AND('Mapa final'!$Y$57="Muy Baja",'Mapa final'!$AA$57="Moderado"),CONCATENATE("R8C",'Mapa final'!$O$57),"")</f>
        <v/>
      </c>
      <c r="AB53" s="52" t="str">
        <f>IF(AND('Mapa final'!$Y$52="Muy Baja",'Mapa final'!$AA$52="Mayor"),CONCATENATE("R8C",'Mapa final'!$O$52),"")</f>
        <v/>
      </c>
      <c r="AC53" s="53" t="str">
        <f>IF(AND('Mapa final'!$Y$53="Muy Baja",'Mapa final'!$AA$53="Mayor"),CONCATENATE("R8C",'Mapa final'!$O$53),"")</f>
        <v/>
      </c>
      <c r="AD53" s="53" t="str">
        <f>IF(AND('Mapa final'!$Y$54="Muy Baja",'Mapa final'!$AA$54="Mayor"),CONCATENATE("R8C",'Mapa final'!$O$54),"")</f>
        <v/>
      </c>
      <c r="AE53" s="53" t="str">
        <f>IF(AND('Mapa final'!$Y$55="Muy Baja",'Mapa final'!$AA$55="Mayor"),CONCATENATE("R8C",'Mapa final'!$O$55),"")</f>
        <v/>
      </c>
      <c r="AF53" s="53" t="str">
        <f>IF(AND('Mapa final'!$Y$56="Muy Baja",'Mapa final'!$AA$56="Mayor"),CONCATENATE("R8C",'Mapa final'!$O$56),"")</f>
        <v/>
      </c>
      <c r="AG53" s="54" t="str">
        <f>IF(AND('Mapa final'!$Y$57="Muy Baja",'Mapa final'!$AA$57="Mayor"),CONCATENATE("R8C",'Mapa final'!$O$57),"")</f>
        <v/>
      </c>
      <c r="AH53" s="55" t="str">
        <f>IF(AND('Mapa final'!$Y$52="Muy Baja",'Mapa final'!$AA$52="Catastrófico"),CONCATENATE("R8C",'Mapa final'!$O$52),"")</f>
        <v/>
      </c>
      <c r="AI53" s="56" t="str">
        <f>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237"/>
      <c r="C54" s="237"/>
      <c r="D54" s="238"/>
      <c r="E54" s="336"/>
      <c r="F54" s="335"/>
      <c r="G54" s="335"/>
      <c r="H54" s="335"/>
      <c r="I54" s="351"/>
      <c r="J54" s="76" t="str">
        <f>IF(AND('Mapa final'!$Y$58="Muy Baja",'Mapa final'!$AA$58="Leve"),CONCATENATE("R9C",'Mapa final'!$O$58),"")</f>
        <v/>
      </c>
      <c r="K54" s="77" t="str">
        <f>IF(AND('Mapa final'!$Y$59="Muy Baja",'Mapa final'!$AA$59="Leve"),CONCATENATE("R9C",'Mapa final'!$O$59),"")</f>
        <v/>
      </c>
      <c r="L54" s="77" t="str">
        <f>IF(AND('Mapa final'!$Y$60="Muy Baja",'Mapa final'!$AA$60="Leve"),CONCATENATE("R9C",'Mapa final'!$O$60),"")</f>
        <v/>
      </c>
      <c r="M54" s="77" t="str">
        <f>IF(AND('Mapa final'!$Y$61="Muy Baja",'Mapa final'!$AA$61="Leve"),CONCATENATE("R9C",'Mapa final'!$O$61),"")</f>
        <v/>
      </c>
      <c r="N54" s="77" t="str">
        <f>IF(AND('Mapa final'!$Y$62="Muy Baja",'Mapa final'!$AA$62="Leve"),CONCATENATE("R9C",'Mapa final'!$O$62),"")</f>
        <v/>
      </c>
      <c r="O54" s="78" t="str">
        <f>IF(AND('Mapa final'!$Y$63="Muy Baja",'Mapa final'!$AA$63="Leve"),CONCATENATE("R9C",'Mapa final'!$O$63),"")</f>
        <v/>
      </c>
      <c r="P54" s="76" t="str">
        <f>IF(AND('Mapa final'!$Y$58="Muy Baja",'Mapa final'!$AA$58="Menor"),CONCATENATE("R9C",'Mapa final'!$O$58),"")</f>
        <v/>
      </c>
      <c r="Q54" s="77" t="str">
        <f>IF(AND('Mapa final'!$Y$59="Muy Baja",'Mapa final'!$AA$59="Menor"),CONCATENATE("R9C",'Mapa final'!$O$59),"")</f>
        <v/>
      </c>
      <c r="R54" s="77" t="str">
        <f>IF(AND('Mapa final'!$Y$60="Muy Baja",'Mapa final'!$AA$60="Menor"),CONCATENATE("R9C",'Mapa final'!$O$60),"")</f>
        <v/>
      </c>
      <c r="S54" s="77" t="str">
        <f>IF(AND('Mapa final'!$Y$61="Muy Baja",'Mapa final'!$AA$61="Menor"),CONCATENATE("R9C",'Mapa final'!$O$61),"")</f>
        <v/>
      </c>
      <c r="T54" s="77" t="str">
        <f>IF(AND('Mapa final'!$Y$62="Muy Baja",'Mapa final'!$AA$62="Menor"),CONCATENATE("R9C",'Mapa final'!$O$62),"")</f>
        <v/>
      </c>
      <c r="U54" s="78" t="str">
        <f>IF(AND('Mapa final'!$Y$63="Muy Baja",'Mapa final'!$AA$63="Menor"),CONCATENATE("R9C",'Mapa final'!$O$63),"")</f>
        <v/>
      </c>
      <c r="V54" s="67" t="str">
        <f>IF(AND('Mapa final'!$Y$58="Muy Baja",'Mapa final'!$AA$58="Moderado"),CONCATENATE("R9C",'Mapa final'!$O$58),"")</f>
        <v/>
      </c>
      <c r="W54" s="68" t="str">
        <f>IF(AND('Mapa final'!$Y$59="Muy Baja",'Mapa final'!$AA$59="Moderado"),CONCATENATE("R9C",'Mapa final'!$O$59),"")</f>
        <v/>
      </c>
      <c r="X54" s="68" t="str">
        <f>IF(AND('Mapa final'!$Y$60="Muy Baja",'Mapa final'!$AA$60="Moderado"),CONCATENATE("R9C",'Mapa final'!$O$60),"")</f>
        <v/>
      </c>
      <c r="Y54" s="68" t="str">
        <f>IF(AND('Mapa final'!$Y$61="Muy Baja",'Mapa final'!$AA$61="Moderado"),CONCATENATE("R9C",'Mapa final'!$O$61),"")</f>
        <v/>
      </c>
      <c r="Z54" s="68" t="str">
        <f>IF(AND('Mapa final'!$Y$62="Muy Baja",'Mapa final'!$AA$62="Moderado"),CONCATENATE("R9C",'Mapa final'!$O$62),"")</f>
        <v/>
      </c>
      <c r="AA54" s="69" t="str">
        <f>IF(AND('Mapa final'!$Y$63="Muy Baja",'Mapa final'!$AA$63="Moderado"),CONCATENATE("R9C",'Mapa final'!$O$63),"")</f>
        <v/>
      </c>
      <c r="AB54" s="52" t="str">
        <f>IF(AND('Mapa final'!$Y$58="Muy Baja",'Mapa final'!$AA$58="Mayor"),CONCATENATE("R9C",'Mapa final'!$O$58),"")</f>
        <v/>
      </c>
      <c r="AC54" s="53" t="str">
        <f>IF(AND('Mapa final'!$Y$59="Muy Baja",'Mapa final'!$AA$59="Mayor"),CONCATENATE("R9C",'Mapa final'!$O$59),"")</f>
        <v/>
      </c>
      <c r="AD54" s="53" t="str">
        <f>IF(AND('Mapa final'!$Y$60="Muy Baja",'Mapa final'!$AA$60="Mayor"),CONCATENATE("R9C",'Mapa final'!$O$60),"")</f>
        <v/>
      </c>
      <c r="AE54" s="53" t="str">
        <f>IF(AND('Mapa final'!$Y$61="Muy Baja",'Mapa final'!$AA$61="Mayor"),CONCATENATE("R9C",'Mapa final'!$O$61),"")</f>
        <v/>
      </c>
      <c r="AF54" s="53" t="str">
        <f>IF(AND('Mapa final'!$Y$62="Muy Baja",'Mapa final'!$AA$62="Mayor"),CONCATENATE("R9C",'Mapa final'!$O$62),"")</f>
        <v/>
      </c>
      <c r="AG54" s="54" t="str">
        <f>IF(AND('Mapa final'!$Y$63="Muy Baja",'Mapa final'!$AA$63="Mayor"),CONCATENATE("R9C",'Mapa final'!$O$63),"")</f>
        <v/>
      </c>
      <c r="AH54" s="55" t="str">
        <f>IF(AND('Mapa final'!$Y$58="Muy Baja",'Mapa final'!$AA$58="Catastrófico"),CONCATENATE("R9C",'Mapa final'!$O$58),"")</f>
        <v/>
      </c>
      <c r="AI54" s="56" t="str">
        <f>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237"/>
      <c r="C55" s="237"/>
      <c r="D55" s="238"/>
      <c r="E55" s="337"/>
      <c r="F55" s="338"/>
      <c r="G55" s="338"/>
      <c r="H55" s="338"/>
      <c r="I55" s="352"/>
      <c r="J55" s="79" t="str">
        <f>IF(AND('Mapa final'!$Y$64="Muy Baja",'Mapa final'!$AA$64="Leve"),CONCATENATE("R10C",'Mapa final'!$O$64),"")</f>
        <v/>
      </c>
      <c r="K55" s="80" t="str">
        <f>IF(AND('Mapa final'!$Y$65="Muy Baja",'Mapa final'!$AA$65="Leve"),CONCATENATE("R10C",'Mapa final'!$O$65),"")</f>
        <v/>
      </c>
      <c r="L55" s="80" t="str">
        <f>IF(AND('Mapa final'!$Y$66="Muy Baja",'Mapa final'!$AA$66="Leve"),CONCATENATE("R10C",'Mapa final'!$O$66),"")</f>
        <v/>
      </c>
      <c r="M55" s="80" t="str">
        <f>IF(AND('Mapa final'!$Y$67="Muy Baja",'Mapa final'!$AA$67="Leve"),CONCATENATE("R10C",'Mapa final'!$O$67),"")</f>
        <v/>
      </c>
      <c r="N55" s="80" t="str">
        <f>IF(AND('Mapa final'!$Y$68="Muy Baja",'Mapa final'!$AA$68="Leve"),CONCATENATE("R10C",'Mapa final'!$O$68),"")</f>
        <v/>
      </c>
      <c r="O55" s="81" t="str">
        <f>IF(AND('Mapa final'!$Y$69="Muy Baja",'Mapa final'!$AA$69="Leve"),CONCATENATE("R10C",'Mapa final'!$O$69),"")</f>
        <v/>
      </c>
      <c r="P55" s="79" t="str">
        <f>IF(AND('Mapa final'!$Y$64="Muy Baja",'Mapa final'!$AA$64="Menor"),CONCATENATE("R10C",'Mapa final'!$O$64),"")</f>
        <v/>
      </c>
      <c r="Q55" s="80" t="str">
        <f>IF(AND('Mapa final'!$Y$65="Muy Baja",'Mapa final'!$AA$65="Menor"),CONCATENATE("R10C",'Mapa final'!$O$65),"")</f>
        <v/>
      </c>
      <c r="R55" s="80" t="str">
        <f>IF(AND('Mapa final'!$Y$66="Muy Baja",'Mapa final'!$AA$66="Menor"),CONCATENATE("R10C",'Mapa final'!$O$66),"")</f>
        <v/>
      </c>
      <c r="S55" s="80" t="str">
        <f>IF(AND('Mapa final'!$Y$67="Muy Baja",'Mapa final'!$AA$67="Menor"),CONCATENATE("R10C",'Mapa final'!$O$67),"")</f>
        <v/>
      </c>
      <c r="T55" s="80" t="str">
        <f>IF(AND('Mapa final'!$Y$68="Muy Baja",'Mapa final'!$AA$68="Menor"),CONCATENATE("R10C",'Mapa final'!$O$68),"")</f>
        <v/>
      </c>
      <c r="U55" s="81" t="str">
        <f>IF(AND('Mapa final'!$Y$69="Muy Baja",'Mapa final'!$AA$69="Menor"),CONCATENATE("R10C",'Mapa final'!$O$69),"")</f>
        <v/>
      </c>
      <c r="V55" s="70" t="str">
        <f>IF(AND('Mapa final'!$Y$64="Muy Baja",'Mapa final'!$AA$64="Moderado"),CONCATENATE("R10C",'Mapa final'!$O$64),"")</f>
        <v/>
      </c>
      <c r="W55" s="71" t="str">
        <f>IF(AND('Mapa final'!$Y$65="Muy Baja",'Mapa final'!$AA$65="Moderado"),CONCATENATE("R10C",'Mapa final'!$O$65),"")</f>
        <v/>
      </c>
      <c r="X55" s="71" t="str">
        <f>IF(AND('Mapa final'!$Y$66="Muy Baja",'Mapa final'!$AA$66="Moderado"),CONCATENATE("R10C",'Mapa final'!$O$66),"")</f>
        <v/>
      </c>
      <c r="Y55" s="71" t="str">
        <f>IF(AND('Mapa final'!$Y$67="Muy Baja",'Mapa final'!$AA$67="Moderado"),CONCATENATE("R10C",'Mapa final'!$O$67),"")</f>
        <v/>
      </c>
      <c r="Z55" s="71" t="str">
        <f>IF(AND('Mapa final'!$Y$68="Muy Baja",'Mapa final'!$AA$68="Moderado"),CONCATENATE("R10C",'Mapa final'!$O$68),"")</f>
        <v/>
      </c>
      <c r="AA55" s="72" t="str">
        <f>IF(AND('Mapa final'!$Y$69="Muy Baja",'Mapa final'!$AA$69="Moderado"),CONCATENATE("R10C",'Mapa final'!$O$69),"")</f>
        <v/>
      </c>
      <c r="AB55" s="58" t="str">
        <f>IF(AND('Mapa final'!$Y$64="Muy Baja",'Mapa final'!$AA$64="Mayor"),CONCATENATE("R10C",'Mapa final'!$O$64),"")</f>
        <v/>
      </c>
      <c r="AC55" s="59" t="str">
        <f>IF(AND('Mapa final'!$Y$65="Muy Baja",'Mapa final'!$AA$65="Mayor"),CONCATENATE("R10C",'Mapa final'!$O$65),"")</f>
        <v/>
      </c>
      <c r="AD55" s="59" t="str">
        <f>IF(AND('Mapa final'!$Y$66="Muy Baja",'Mapa final'!$AA$66="Mayor"),CONCATENATE("R10C",'Mapa final'!$O$66),"")</f>
        <v/>
      </c>
      <c r="AE55" s="59" t="str">
        <f>IF(AND('Mapa final'!$Y$67="Muy Baja",'Mapa final'!$AA$67="Mayor"),CONCATENATE("R10C",'Mapa final'!$O$67),"")</f>
        <v/>
      </c>
      <c r="AF55" s="59" t="str">
        <f>IF(AND('Mapa final'!$Y$68="Muy Baja",'Mapa final'!$AA$68="Mayor"),CONCATENATE("R10C",'Mapa final'!$O$68),"")</f>
        <v/>
      </c>
      <c r="AG55" s="60" t="str">
        <f>IF(AND('Mapa final'!$Y$69="Muy Baja",'Mapa final'!$AA$69="Mayor"),CONCATENATE("R10C",'Mapa final'!$O$69),"")</f>
        <v/>
      </c>
      <c r="AH55" s="61" t="str">
        <f>IF(AND('Mapa final'!$Y$64="Muy Baja",'Mapa final'!$AA$64="Catastrófico"),CONCATENATE("R10C",'Mapa final'!$O$64),"")</f>
        <v/>
      </c>
      <c r="AI55" s="62" t="str">
        <f>IF(AND('Mapa final'!$Y$65="Muy Baja",'Mapa final'!$AA$65="Catastrófico"),CONCATENATE("R10C",'Mapa final'!$O$65),"")</f>
        <v/>
      </c>
      <c r="AJ55" s="62" t="str">
        <f>IF(AND('Mapa final'!$Y$66="Muy Baja",'Mapa final'!$AA$66="Catastrófico"),CONCATENATE("R10C",'Mapa final'!$O$66),"")</f>
        <v/>
      </c>
      <c r="AK55" s="62" t="str">
        <f>IF(AND('Mapa final'!$Y$67="Muy Baja",'Mapa final'!$AA$67="Catastrófico"),CONCATENATE("R10C",'Mapa final'!$O$67),"")</f>
        <v/>
      </c>
      <c r="AL55" s="62" t="str">
        <f>IF(AND('Mapa final'!$Y$68="Muy Baja",'Mapa final'!$AA$68="Catastrófico"),CONCATENATE("R10C",'Mapa final'!$O$68),"")</f>
        <v/>
      </c>
      <c r="AM55" s="63" t="str">
        <f>IF(AND('Mapa final'!$Y$69="Muy Baja",'Mapa final'!$AA$69="Catastrófico"),CONCATENATE("R10C",'Mapa final'!$O$69),"")</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332" t="s">
        <v>112</v>
      </c>
      <c r="K56" s="333"/>
      <c r="L56" s="333"/>
      <c r="M56" s="333"/>
      <c r="N56" s="333"/>
      <c r="O56" s="350"/>
      <c r="P56" s="332" t="s">
        <v>111</v>
      </c>
      <c r="Q56" s="333"/>
      <c r="R56" s="333"/>
      <c r="S56" s="333"/>
      <c r="T56" s="333"/>
      <c r="U56" s="350"/>
      <c r="V56" s="332" t="s">
        <v>110</v>
      </c>
      <c r="W56" s="333"/>
      <c r="X56" s="333"/>
      <c r="Y56" s="333"/>
      <c r="Z56" s="333"/>
      <c r="AA56" s="350"/>
      <c r="AB56" s="332" t="s">
        <v>109</v>
      </c>
      <c r="AC56" s="371"/>
      <c r="AD56" s="333"/>
      <c r="AE56" s="333"/>
      <c r="AF56" s="333"/>
      <c r="AG56" s="350"/>
      <c r="AH56" s="332" t="s">
        <v>108</v>
      </c>
      <c r="AI56" s="333"/>
      <c r="AJ56" s="333"/>
      <c r="AK56" s="333"/>
      <c r="AL56" s="333"/>
      <c r="AM56" s="350"/>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336"/>
      <c r="K57" s="335"/>
      <c r="L57" s="335"/>
      <c r="M57" s="335"/>
      <c r="N57" s="335"/>
      <c r="O57" s="351"/>
      <c r="P57" s="336"/>
      <c r="Q57" s="335"/>
      <c r="R57" s="335"/>
      <c r="S57" s="335"/>
      <c r="T57" s="335"/>
      <c r="U57" s="351"/>
      <c r="V57" s="336"/>
      <c r="W57" s="335"/>
      <c r="X57" s="335"/>
      <c r="Y57" s="335"/>
      <c r="Z57" s="335"/>
      <c r="AA57" s="351"/>
      <c r="AB57" s="336"/>
      <c r="AC57" s="335"/>
      <c r="AD57" s="335"/>
      <c r="AE57" s="335"/>
      <c r="AF57" s="335"/>
      <c r="AG57" s="351"/>
      <c r="AH57" s="336"/>
      <c r="AI57" s="335"/>
      <c r="AJ57" s="335"/>
      <c r="AK57" s="335"/>
      <c r="AL57" s="335"/>
      <c r="AM57" s="351"/>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336"/>
      <c r="K58" s="335"/>
      <c r="L58" s="335"/>
      <c r="M58" s="335"/>
      <c r="N58" s="335"/>
      <c r="O58" s="351"/>
      <c r="P58" s="336"/>
      <c r="Q58" s="335"/>
      <c r="R58" s="335"/>
      <c r="S58" s="335"/>
      <c r="T58" s="335"/>
      <c r="U58" s="351"/>
      <c r="V58" s="336"/>
      <c r="W58" s="335"/>
      <c r="X58" s="335"/>
      <c r="Y58" s="335"/>
      <c r="Z58" s="335"/>
      <c r="AA58" s="351"/>
      <c r="AB58" s="336"/>
      <c r="AC58" s="335"/>
      <c r="AD58" s="335"/>
      <c r="AE58" s="335"/>
      <c r="AF58" s="335"/>
      <c r="AG58" s="351"/>
      <c r="AH58" s="336"/>
      <c r="AI58" s="335"/>
      <c r="AJ58" s="335"/>
      <c r="AK58" s="335"/>
      <c r="AL58" s="335"/>
      <c r="AM58" s="351"/>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336"/>
      <c r="K59" s="335"/>
      <c r="L59" s="335"/>
      <c r="M59" s="335"/>
      <c r="N59" s="335"/>
      <c r="O59" s="351"/>
      <c r="P59" s="336"/>
      <c r="Q59" s="335"/>
      <c r="R59" s="335"/>
      <c r="S59" s="335"/>
      <c r="T59" s="335"/>
      <c r="U59" s="351"/>
      <c r="V59" s="336"/>
      <c r="W59" s="335"/>
      <c r="X59" s="335"/>
      <c r="Y59" s="335"/>
      <c r="Z59" s="335"/>
      <c r="AA59" s="351"/>
      <c r="AB59" s="336"/>
      <c r="AC59" s="335"/>
      <c r="AD59" s="335"/>
      <c r="AE59" s="335"/>
      <c r="AF59" s="335"/>
      <c r="AG59" s="351"/>
      <c r="AH59" s="336"/>
      <c r="AI59" s="335"/>
      <c r="AJ59" s="335"/>
      <c r="AK59" s="335"/>
      <c r="AL59" s="335"/>
      <c r="AM59" s="351"/>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336"/>
      <c r="K60" s="335"/>
      <c r="L60" s="335"/>
      <c r="M60" s="335"/>
      <c r="N60" s="335"/>
      <c r="O60" s="351"/>
      <c r="P60" s="336"/>
      <c r="Q60" s="335"/>
      <c r="R60" s="335"/>
      <c r="S60" s="335"/>
      <c r="T60" s="335"/>
      <c r="U60" s="351"/>
      <c r="V60" s="336"/>
      <c r="W60" s="335"/>
      <c r="X60" s="335"/>
      <c r="Y60" s="335"/>
      <c r="Z60" s="335"/>
      <c r="AA60" s="351"/>
      <c r="AB60" s="336"/>
      <c r="AC60" s="335"/>
      <c r="AD60" s="335"/>
      <c r="AE60" s="335"/>
      <c r="AF60" s="335"/>
      <c r="AG60" s="351"/>
      <c r="AH60" s="336"/>
      <c r="AI60" s="335"/>
      <c r="AJ60" s="335"/>
      <c r="AK60" s="335"/>
      <c r="AL60" s="335"/>
      <c r="AM60" s="351"/>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337"/>
      <c r="K61" s="338"/>
      <c r="L61" s="338"/>
      <c r="M61" s="338"/>
      <c r="N61" s="338"/>
      <c r="O61" s="352"/>
      <c r="P61" s="337"/>
      <c r="Q61" s="338"/>
      <c r="R61" s="338"/>
      <c r="S61" s="338"/>
      <c r="T61" s="338"/>
      <c r="U61" s="352"/>
      <c r="V61" s="337"/>
      <c r="W61" s="338"/>
      <c r="X61" s="338"/>
      <c r="Y61" s="338"/>
      <c r="Z61" s="338"/>
      <c r="AA61" s="352"/>
      <c r="AB61" s="337"/>
      <c r="AC61" s="338"/>
      <c r="AD61" s="338"/>
      <c r="AE61" s="338"/>
      <c r="AF61" s="338"/>
      <c r="AG61" s="352"/>
      <c r="AH61" s="337"/>
      <c r="AI61" s="338"/>
      <c r="AJ61" s="338"/>
      <c r="AK61" s="338"/>
      <c r="AL61" s="338"/>
      <c r="AM61" s="352"/>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3"/>
      <c r="AV63" s="83"/>
      <c r="AW63" s="83"/>
      <c r="AX63" s="83"/>
      <c r="AY63" s="83"/>
      <c r="AZ63" s="83"/>
      <c r="BA63" s="83"/>
      <c r="BB63" s="83"/>
      <c r="BC63" s="83"/>
      <c r="BD63" s="83"/>
      <c r="BE63" s="83"/>
      <c r="BF63" s="83"/>
      <c r="BG63" s="83"/>
      <c r="BH63" s="83"/>
    </row>
    <row r="64" spans="1:80" ht="15" customHeight="1" x14ac:dyDescent="0.25">
      <c r="A64" s="83"/>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AK55"/>
  <sheetViews>
    <sheetView zoomScale="90" zoomScaleNormal="90" workbookViewId="0">
      <selection activeCell="B11" sqref="B11"/>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3"/>
      <c r="B1" s="372" t="s">
        <v>55</v>
      </c>
      <c r="C1" s="372"/>
      <c r="D1" s="372"/>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52</v>
      </c>
      <c r="D3" s="12" t="s">
        <v>4</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51</v>
      </c>
      <c r="C4" s="14" t="s">
        <v>102</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53</v>
      </c>
      <c r="C5" s="17" t="s">
        <v>103</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107</v>
      </c>
      <c r="C6" s="17" t="s">
        <v>104</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6</v>
      </c>
      <c r="C7" s="17" t="s">
        <v>105</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54</v>
      </c>
      <c r="C8" s="17" t="s">
        <v>106</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7"/>
      <c r="C9" s="107"/>
      <c r="D9" s="107"/>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8"/>
      <c r="C10" s="107"/>
      <c r="D10" s="107"/>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7"/>
      <c r="C11" s="107"/>
      <c r="D11" s="107"/>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7"/>
      <c r="C12" s="107"/>
      <c r="D12" s="107"/>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7"/>
      <c r="C13" s="107"/>
      <c r="D13" s="107"/>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7"/>
      <c r="C14" s="107"/>
      <c r="D14" s="107"/>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7"/>
      <c r="C15" s="107"/>
      <c r="D15" s="107"/>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7"/>
      <c r="C16" s="107"/>
      <c r="D16" s="107"/>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7"/>
      <c r="C17" s="107"/>
      <c r="D17" s="107"/>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7"/>
      <c r="C18" s="107"/>
      <c r="D18" s="107"/>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249977111117893"/>
  </sheetPr>
  <dimension ref="A1:U232"/>
  <sheetViews>
    <sheetView zoomScale="60" zoomScaleNormal="60" workbookViewId="0">
      <selection activeCell="C5" sqref="C5"/>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373" t="s">
        <v>63</v>
      </c>
      <c r="C1" s="373"/>
      <c r="D1" s="373"/>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4"/>
      <c r="C3" s="36" t="s">
        <v>56</v>
      </c>
      <c r="D3" s="36" t="s">
        <v>57</v>
      </c>
      <c r="E3" s="83"/>
      <c r="F3" s="83"/>
      <c r="G3" s="83"/>
      <c r="H3" s="83"/>
      <c r="I3" s="83"/>
      <c r="J3" s="83"/>
      <c r="K3" s="83"/>
      <c r="L3" s="83"/>
      <c r="M3" s="83"/>
      <c r="N3" s="83"/>
      <c r="O3" s="83"/>
      <c r="P3" s="83"/>
      <c r="Q3" s="83"/>
      <c r="R3" s="83"/>
      <c r="S3" s="83"/>
      <c r="T3" s="83"/>
      <c r="U3" s="83"/>
    </row>
    <row r="4" spans="1:21" ht="33.75" x14ac:dyDescent="0.25">
      <c r="A4" s="103" t="s">
        <v>83</v>
      </c>
      <c r="B4" s="39" t="s">
        <v>101</v>
      </c>
      <c r="C4" s="44" t="s">
        <v>158</v>
      </c>
      <c r="D4" s="37" t="s">
        <v>97</v>
      </c>
      <c r="E4" s="83"/>
      <c r="F4" s="83"/>
      <c r="G4" s="83"/>
      <c r="H4" s="83"/>
      <c r="I4" s="83"/>
      <c r="J4" s="83"/>
      <c r="K4" s="83"/>
      <c r="L4" s="83"/>
      <c r="M4" s="83"/>
      <c r="N4" s="83"/>
      <c r="O4" s="83"/>
      <c r="P4" s="83"/>
      <c r="Q4" s="83"/>
      <c r="R4" s="83"/>
      <c r="S4" s="83"/>
      <c r="T4" s="83"/>
      <c r="U4" s="83"/>
    </row>
    <row r="5" spans="1:21" ht="67.5" x14ac:dyDescent="0.25">
      <c r="A5" s="103" t="s">
        <v>84</v>
      </c>
      <c r="B5" s="40" t="s">
        <v>59</v>
      </c>
      <c r="C5" s="45" t="s">
        <v>93</v>
      </c>
      <c r="D5" s="38" t="s">
        <v>98</v>
      </c>
      <c r="E5" s="83"/>
      <c r="F5" s="83"/>
      <c r="G5" s="83"/>
      <c r="H5" s="83"/>
      <c r="I5" s="83"/>
      <c r="J5" s="83"/>
      <c r="K5" s="83"/>
      <c r="L5" s="83"/>
      <c r="M5" s="83"/>
      <c r="N5" s="83"/>
      <c r="O5" s="83"/>
      <c r="P5" s="83"/>
      <c r="Q5" s="83"/>
      <c r="R5" s="83"/>
      <c r="S5" s="83"/>
      <c r="T5" s="83"/>
      <c r="U5" s="83"/>
    </row>
    <row r="6" spans="1:21" ht="67.5" x14ac:dyDescent="0.25">
      <c r="A6" s="103" t="s">
        <v>81</v>
      </c>
      <c r="B6" s="41" t="s">
        <v>60</v>
      </c>
      <c r="C6" s="45" t="s">
        <v>94</v>
      </c>
      <c r="D6" s="38" t="s">
        <v>100</v>
      </c>
      <c r="E6" s="83"/>
      <c r="F6" s="83"/>
      <c r="G6" s="83"/>
      <c r="H6" s="83"/>
      <c r="I6" s="83"/>
      <c r="J6" s="83"/>
      <c r="K6" s="83"/>
      <c r="L6" s="83"/>
      <c r="M6" s="83"/>
      <c r="N6" s="83"/>
      <c r="O6" s="83"/>
      <c r="P6" s="83"/>
      <c r="Q6" s="83"/>
      <c r="R6" s="83"/>
      <c r="S6" s="83"/>
      <c r="T6" s="83"/>
      <c r="U6" s="83"/>
    </row>
    <row r="7" spans="1:21" ht="101.25" x14ac:dyDescent="0.25">
      <c r="A7" s="103" t="s">
        <v>7</v>
      </c>
      <c r="B7" s="42" t="s">
        <v>61</v>
      </c>
      <c r="C7" s="45" t="s">
        <v>95</v>
      </c>
      <c r="D7" s="38" t="s">
        <v>99</v>
      </c>
      <c r="E7" s="83"/>
      <c r="F7" s="83"/>
      <c r="G7" s="83"/>
      <c r="H7" s="83"/>
      <c r="I7" s="83"/>
      <c r="J7" s="83"/>
      <c r="K7" s="83"/>
      <c r="L7" s="83"/>
      <c r="M7" s="83"/>
      <c r="N7" s="83"/>
      <c r="O7" s="83"/>
      <c r="P7" s="83"/>
      <c r="Q7" s="83"/>
      <c r="R7" s="83"/>
      <c r="S7" s="83"/>
      <c r="T7" s="83"/>
      <c r="U7" s="83"/>
    </row>
    <row r="8" spans="1:21" ht="67.5" x14ac:dyDescent="0.25">
      <c r="A8" s="103" t="s">
        <v>85</v>
      </c>
      <c r="B8" s="43" t="s">
        <v>62</v>
      </c>
      <c r="C8" s="45" t="s">
        <v>96</v>
      </c>
      <c r="D8" s="38" t="s">
        <v>118</v>
      </c>
      <c r="E8" s="83"/>
      <c r="F8" s="83"/>
      <c r="G8" s="83"/>
      <c r="H8" s="83"/>
      <c r="I8" s="83"/>
      <c r="J8" s="83"/>
      <c r="K8" s="83"/>
      <c r="L8" s="83"/>
      <c r="M8" s="83"/>
      <c r="N8" s="83"/>
      <c r="O8" s="83"/>
      <c r="P8" s="83"/>
      <c r="Q8" s="83"/>
      <c r="R8" s="83"/>
      <c r="S8" s="83"/>
      <c r="T8" s="83"/>
      <c r="U8" s="83"/>
    </row>
    <row r="9" spans="1:21" ht="20.25" x14ac:dyDescent="0.25">
      <c r="A9" s="103"/>
      <c r="B9" s="103"/>
      <c r="C9" s="105"/>
      <c r="D9" s="105"/>
      <c r="E9" s="83"/>
      <c r="F9" s="83"/>
      <c r="G9" s="83"/>
      <c r="H9" s="83"/>
      <c r="I9" s="83"/>
      <c r="J9" s="83"/>
      <c r="K9" s="83"/>
      <c r="L9" s="83"/>
      <c r="M9" s="83"/>
      <c r="N9" s="83"/>
      <c r="O9" s="83"/>
      <c r="P9" s="83"/>
      <c r="Q9" s="83"/>
      <c r="R9" s="83"/>
      <c r="S9" s="83"/>
      <c r="T9" s="83"/>
      <c r="U9" s="83"/>
    </row>
    <row r="10" spans="1:21" ht="16.5" x14ac:dyDescent="0.25">
      <c r="A10" s="103"/>
      <c r="B10" s="106"/>
      <c r="C10" s="106"/>
      <c r="D10" s="106"/>
      <c r="E10" s="83"/>
      <c r="F10" s="83"/>
      <c r="G10" s="83"/>
      <c r="H10" s="83"/>
      <c r="I10" s="83"/>
      <c r="J10" s="83"/>
      <c r="K10" s="83"/>
      <c r="L10" s="83"/>
      <c r="M10" s="83"/>
      <c r="N10" s="83"/>
      <c r="O10" s="83"/>
      <c r="P10" s="83"/>
      <c r="Q10" s="83"/>
      <c r="R10" s="83"/>
      <c r="S10" s="83"/>
      <c r="T10" s="83"/>
      <c r="U10" s="83"/>
    </row>
    <row r="11" spans="1:21" x14ac:dyDescent="0.25">
      <c r="A11" s="103"/>
      <c r="B11" s="103" t="s">
        <v>91</v>
      </c>
      <c r="C11" s="103" t="s">
        <v>146</v>
      </c>
      <c r="D11" s="103" t="s">
        <v>153</v>
      </c>
      <c r="E11" s="83"/>
      <c r="F11" s="83"/>
      <c r="G11" s="83"/>
      <c r="H11" s="83"/>
      <c r="I11" s="83"/>
      <c r="J11" s="83"/>
      <c r="K11" s="83"/>
      <c r="L11" s="83"/>
      <c r="M11" s="83"/>
      <c r="N11" s="83"/>
      <c r="O11" s="83"/>
      <c r="P11" s="83"/>
      <c r="Q11" s="83"/>
      <c r="R11" s="83"/>
      <c r="S11" s="83"/>
      <c r="T11" s="83"/>
      <c r="U11" s="83"/>
    </row>
    <row r="12" spans="1:21" x14ac:dyDescent="0.25">
      <c r="A12" s="103"/>
      <c r="B12" s="103" t="s">
        <v>89</v>
      </c>
      <c r="C12" s="103" t="s">
        <v>150</v>
      </c>
      <c r="D12" s="103" t="s">
        <v>154</v>
      </c>
      <c r="E12" s="83"/>
      <c r="F12" s="83"/>
      <c r="G12" s="83"/>
      <c r="H12" s="83"/>
      <c r="I12" s="83"/>
      <c r="J12" s="83"/>
      <c r="K12" s="83"/>
      <c r="L12" s="83"/>
      <c r="M12" s="83"/>
      <c r="N12" s="83"/>
      <c r="O12" s="83"/>
      <c r="P12" s="83"/>
      <c r="Q12" s="83"/>
      <c r="R12" s="83"/>
      <c r="S12" s="83"/>
      <c r="T12" s="83"/>
      <c r="U12" s="83"/>
    </row>
    <row r="13" spans="1:21" x14ac:dyDescent="0.25">
      <c r="A13" s="103"/>
      <c r="B13" s="103"/>
      <c r="C13" s="103" t="s">
        <v>149</v>
      </c>
      <c r="D13" s="103" t="s">
        <v>155</v>
      </c>
      <c r="E13" s="83"/>
      <c r="F13" s="83"/>
      <c r="G13" s="83"/>
      <c r="H13" s="83"/>
      <c r="I13" s="83"/>
      <c r="J13" s="83"/>
      <c r="K13" s="83"/>
      <c r="L13" s="83"/>
      <c r="M13" s="83"/>
      <c r="N13" s="83"/>
      <c r="O13" s="83"/>
      <c r="P13" s="83"/>
      <c r="Q13" s="83"/>
      <c r="R13" s="83"/>
      <c r="S13" s="83"/>
      <c r="T13" s="83"/>
      <c r="U13" s="83"/>
    </row>
    <row r="14" spans="1:21" x14ac:dyDescent="0.25">
      <c r="A14" s="103"/>
      <c r="B14" s="103"/>
      <c r="C14" s="103" t="s">
        <v>151</v>
      </c>
      <c r="D14" s="103" t="s">
        <v>156</v>
      </c>
      <c r="E14" s="83"/>
      <c r="F14" s="83"/>
      <c r="G14" s="83"/>
      <c r="H14" s="83"/>
      <c r="I14" s="83"/>
      <c r="J14" s="83"/>
      <c r="K14" s="83"/>
      <c r="L14" s="83"/>
      <c r="M14" s="83"/>
      <c r="N14" s="83"/>
      <c r="O14" s="83"/>
      <c r="P14" s="83"/>
      <c r="Q14" s="83"/>
      <c r="R14" s="83"/>
      <c r="S14" s="83"/>
      <c r="T14" s="83"/>
      <c r="U14" s="83"/>
    </row>
    <row r="15" spans="1:21" x14ac:dyDescent="0.25">
      <c r="A15" s="103"/>
      <c r="B15" s="103"/>
      <c r="C15" s="103" t="s">
        <v>152</v>
      </c>
      <c r="D15" s="103" t="s">
        <v>157</v>
      </c>
      <c r="E15" s="83"/>
      <c r="F15" s="83"/>
      <c r="G15" s="83"/>
      <c r="H15" s="83"/>
      <c r="I15" s="83"/>
      <c r="J15" s="83"/>
      <c r="K15" s="83"/>
      <c r="L15" s="83"/>
      <c r="M15" s="83"/>
      <c r="N15" s="83"/>
      <c r="O15" s="83"/>
      <c r="P15" s="83"/>
      <c r="Q15" s="83"/>
      <c r="R15" s="83"/>
      <c r="S15" s="83"/>
      <c r="T15" s="83"/>
      <c r="U15" s="83"/>
    </row>
    <row r="16" spans="1:21" x14ac:dyDescent="0.25">
      <c r="A16" s="103"/>
      <c r="B16" s="103"/>
      <c r="C16" s="103"/>
      <c r="D16" s="103"/>
      <c r="E16" s="83"/>
      <c r="F16" s="83"/>
      <c r="G16" s="83"/>
      <c r="H16" s="83"/>
      <c r="I16" s="83"/>
      <c r="J16" s="83"/>
      <c r="K16" s="83"/>
      <c r="L16" s="83"/>
      <c r="M16" s="83"/>
      <c r="N16" s="83"/>
      <c r="O16" s="83"/>
    </row>
    <row r="17" spans="1:15" x14ac:dyDescent="0.25">
      <c r="A17" s="103"/>
      <c r="B17" s="103"/>
      <c r="C17" s="103"/>
      <c r="D17" s="103"/>
      <c r="E17" s="83"/>
      <c r="F17" s="83"/>
      <c r="G17" s="83"/>
      <c r="H17" s="83"/>
      <c r="I17" s="83"/>
      <c r="J17" s="83"/>
      <c r="K17" s="83"/>
      <c r="L17" s="83"/>
      <c r="M17" s="83"/>
      <c r="N17" s="83"/>
      <c r="O17" s="83"/>
    </row>
    <row r="18" spans="1:15" x14ac:dyDescent="0.25">
      <c r="A18" s="103"/>
      <c r="B18" s="107"/>
      <c r="C18" s="107"/>
      <c r="D18" s="107"/>
      <c r="E18" s="83"/>
      <c r="F18" s="83"/>
      <c r="G18" s="83"/>
      <c r="H18" s="83"/>
      <c r="I18" s="83"/>
      <c r="J18" s="83"/>
      <c r="K18" s="83"/>
      <c r="L18" s="83"/>
      <c r="M18" s="83"/>
      <c r="N18" s="83"/>
      <c r="O18" s="83"/>
    </row>
    <row r="19" spans="1:15" x14ac:dyDescent="0.25">
      <c r="A19" s="103"/>
      <c r="B19" s="107"/>
      <c r="C19" s="107"/>
      <c r="D19" s="107"/>
      <c r="E19" s="83"/>
      <c r="F19" s="83"/>
      <c r="G19" s="83"/>
      <c r="H19" s="83"/>
      <c r="I19" s="83"/>
      <c r="J19" s="83"/>
      <c r="K19" s="83"/>
      <c r="L19" s="83"/>
      <c r="M19" s="83"/>
      <c r="N19" s="83"/>
      <c r="O19" s="83"/>
    </row>
    <row r="20" spans="1:15" x14ac:dyDescent="0.25">
      <c r="A20" s="103"/>
      <c r="B20" s="107"/>
      <c r="C20" s="107"/>
      <c r="D20" s="107"/>
      <c r="E20" s="83"/>
      <c r="F20" s="83"/>
      <c r="G20" s="83"/>
      <c r="H20" s="83"/>
      <c r="I20" s="83"/>
      <c r="J20" s="83"/>
      <c r="K20" s="83"/>
      <c r="L20" s="83"/>
      <c r="M20" s="83"/>
      <c r="N20" s="83"/>
      <c r="O20" s="83"/>
    </row>
    <row r="21" spans="1:15" x14ac:dyDescent="0.25">
      <c r="A21" s="103"/>
      <c r="B21" s="107"/>
      <c r="C21" s="107"/>
      <c r="D21" s="107"/>
      <c r="E21" s="83"/>
      <c r="F21" s="83"/>
      <c r="G21" s="83"/>
      <c r="H21" s="83"/>
      <c r="I21" s="83"/>
      <c r="J21" s="83"/>
      <c r="K21" s="83"/>
      <c r="L21" s="83"/>
      <c r="M21" s="83"/>
      <c r="N21" s="83"/>
      <c r="O21" s="83"/>
    </row>
    <row r="22" spans="1:15" ht="20.25" x14ac:dyDescent="0.25">
      <c r="A22" s="103"/>
      <c r="B22" s="103"/>
      <c r="C22" s="105"/>
      <c r="D22" s="105"/>
      <c r="E22" s="83"/>
      <c r="F22" s="83"/>
      <c r="G22" s="83"/>
      <c r="H22" s="83"/>
      <c r="I22" s="83"/>
      <c r="J22" s="83"/>
      <c r="K22" s="83"/>
      <c r="L22" s="83"/>
      <c r="M22" s="83"/>
      <c r="N22" s="83"/>
      <c r="O22" s="83"/>
    </row>
    <row r="23" spans="1:15" ht="20.25" x14ac:dyDescent="0.25">
      <c r="A23" s="103"/>
      <c r="B23" s="103"/>
      <c r="C23" s="105"/>
      <c r="D23" s="105"/>
      <c r="E23" s="83"/>
      <c r="F23" s="83"/>
      <c r="G23" s="83"/>
      <c r="H23" s="83"/>
      <c r="I23" s="83"/>
      <c r="J23" s="83"/>
      <c r="K23" s="83"/>
      <c r="L23" s="83"/>
      <c r="M23" s="83"/>
      <c r="N23" s="83"/>
      <c r="O23" s="83"/>
    </row>
    <row r="24" spans="1:15" ht="20.25" x14ac:dyDescent="0.25">
      <c r="A24" s="103"/>
      <c r="B24" s="103"/>
      <c r="C24" s="105"/>
      <c r="D24" s="105"/>
      <c r="E24" s="83"/>
      <c r="F24" s="83"/>
      <c r="G24" s="83"/>
      <c r="H24" s="83"/>
      <c r="I24" s="83"/>
      <c r="J24" s="83"/>
      <c r="K24" s="83"/>
      <c r="L24" s="83"/>
      <c r="M24" s="83"/>
      <c r="N24" s="83"/>
      <c r="O24" s="83"/>
    </row>
    <row r="25" spans="1:15" ht="20.25" x14ac:dyDescent="0.25">
      <c r="A25" s="103"/>
      <c r="B25" s="103"/>
      <c r="C25" s="105"/>
      <c r="D25" s="105"/>
      <c r="E25" s="83"/>
      <c r="F25" s="83"/>
      <c r="G25" s="83"/>
      <c r="H25" s="83"/>
      <c r="I25" s="83"/>
      <c r="J25" s="83"/>
      <c r="K25" s="83"/>
      <c r="L25" s="83"/>
      <c r="M25" s="83"/>
      <c r="N25" s="83"/>
      <c r="O25" s="83"/>
    </row>
    <row r="26" spans="1:15" ht="20.25" x14ac:dyDescent="0.25">
      <c r="A26" s="103"/>
      <c r="B26" s="103"/>
      <c r="C26" s="105"/>
      <c r="D26" s="105"/>
      <c r="E26" s="83"/>
      <c r="F26" s="83"/>
      <c r="G26" s="83"/>
      <c r="H26" s="83"/>
      <c r="I26" s="83"/>
      <c r="J26" s="83"/>
      <c r="K26" s="83"/>
      <c r="L26" s="83"/>
      <c r="M26" s="83"/>
      <c r="N26" s="83"/>
      <c r="O26" s="83"/>
    </row>
    <row r="27" spans="1:15" ht="20.25" x14ac:dyDescent="0.25">
      <c r="A27" s="103"/>
      <c r="B27" s="103"/>
      <c r="C27" s="105"/>
      <c r="D27" s="105"/>
      <c r="E27" s="83"/>
      <c r="F27" s="83"/>
      <c r="G27" s="83"/>
      <c r="H27" s="83"/>
      <c r="I27" s="83"/>
      <c r="J27" s="83"/>
      <c r="K27" s="83"/>
      <c r="L27" s="83"/>
      <c r="M27" s="83"/>
      <c r="N27" s="83"/>
      <c r="O27" s="83"/>
    </row>
    <row r="28" spans="1:15" ht="20.25" x14ac:dyDescent="0.25">
      <c r="A28" s="103"/>
      <c r="B28" s="103"/>
      <c r="C28" s="105"/>
      <c r="D28" s="105"/>
      <c r="E28" s="83"/>
      <c r="F28" s="83"/>
      <c r="G28" s="83"/>
      <c r="H28" s="83"/>
      <c r="I28" s="83"/>
      <c r="J28" s="83"/>
      <c r="K28" s="83"/>
      <c r="L28" s="83"/>
      <c r="M28" s="83"/>
      <c r="N28" s="83"/>
      <c r="O28" s="83"/>
    </row>
    <row r="29" spans="1:15" ht="20.25" x14ac:dyDescent="0.25">
      <c r="A29" s="103"/>
      <c r="B29" s="103"/>
      <c r="C29" s="105"/>
      <c r="D29" s="105"/>
      <c r="E29" s="83"/>
      <c r="F29" s="83"/>
      <c r="G29" s="83"/>
      <c r="H29" s="83"/>
      <c r="I29" s="83"/>
      <c r="J29" s="83"/>
      <c r="K29" s="83"/>
      <c r="L29" s="83"/>
      <c r="M29" s="83"/>
      <c r="N29" s="83"/>
      <c r="O29" s="83"/>
    </row>
    <row r="30" spans="1:15" ht="20.25" x14ac:dyDescent="0.25">
      <c r="A30" s="103"/>
      <c r="B30" s="103"/>
      <c r="C30" s="105"/>
      <c r="D30" s="105"/>
      <c r="E30" s="83"/>
      <c r="F30" s="83"/>
      <c r="G30" s="83"/>
      <c r="H30" s="83"/>
      <c r="I30" s="83"/>
      <c r="J30" s="83"/>
      <c r="K30" s="83"/>
      <c r="L30" s="83"/>
      <c r="M30" s="83"/>
      <c r="N30" s="83"/>
      <c r="O30" s="83"/>
    </row>
    <row r="31" spans="1:15" ht="20.25" x14ac:dyDescent="0.25">
      <c r="A31" s="103"/>
      <c r="B31" s="103"/>
      <c r="C31" s="105"/>
      <c r="D31" s="105"/>
      <c r="E31" s="83"/>
      <c r="F31" s="83"/>
      <c r="G31" s="83"/>
      <c r="H31" s="83"/>
      <c r="I31" s="83"/>
      <c r="J31" s="83"/>
      <c r="K31" s="83"/>
      <c r="L31" s="83"/>
      <c r="M31" s="83"/>
      <c r="N31" s="83"/>
      <c r="O31" s="83"/>
    </row>
    <row r="32" spans="1:15" ht="20.25" x14ac:dyDescent="0.25">
      <c r="A32" s="103"/>
      <c r="B32" s="103"/>
      <c r="C32" s="105"/>
      <c r="D32" s="105"/>
      <c r="E32" s="83"/>
      <c r="F32" s="83"/>
      <c r="G32" s="83"/>
      <c r="H32" s="83"/>
      <c r="I32" s="83"/>
      <c r="J32" s="83"/>
      <c r="K32" s="83"/>
      <c r="L32" s="83"/>
      <c r="M32" s="83"/>
      <c r="N32" s="83"/>
      <c r="O32" s="83"/>
    </row>
    <row r="33" spans="1:15" ht="20.25" x14ac:dyDescent="0.25">
      <c r="A33" s="103"/>
      <c r="B33" s="103"/>
      <c r="C33" s="105"/>
      <c r="D33" s="105"/>
      <c r="E33" s="83"/>
      <c r="F33" s="83"/>
      <c r="G33" s="83"/>
      <c r="H33" s="83"/>
      <c r="I33" s="83"/>
      <c r="J33" s="83"/>
      <c r="K33" s="83"/>
      <c r="L33" s="83"/>
      <c r="M33" s="83"/>
      <c r="N33" s="83"/>
      <c r="O33" s="83"/>
    </row>
    <row r="34" spans="1:15" ht="20.25" x14ac:dyDescent="0.25">
      <c r="A34" s="103"/>
      <c r="B34" s="103"/>
      <c r="C34" s="105"/>
      <c r="D34" s="105"/>
      <c r="E34" s="83"/>
      <c r="F34" s="83"/>
      <c r="G34" s="83"/>
      <c r="H34" s="83"/>
      <c r="I34" s="83"/>
      <c r="J34" s="83"/>
      <c r="K34" s="83"/>
      <c r="L34" s="83"/>
      <c r="M34" s="83"/>
      <c r="N34" s="83"/>
      <c r="O34" s="83"/>
    </row>
    <row r="35" spans="1:15" ht="20.25" x14ac:dyDescent="0.25">
      <c r="A35" s="103"/>
      <c r="B35" s="103"/>
      <c r="C35" s="105"/>
      <c r="D35" s="105"/>
      <c r="E35" s="83"/>
      <c r="F35" s="83"/>
      <c r="G35" s="83"/>
      <c r="H35" s="83"/>
      <c r="I35" s="83"/>
      <c r="J35" s="83"/>
      <c r="K35" s="83"/>
      <c r="L35" s="83"/>
      <c r="M35" s="83"/>
      <c r="N35" s="83"/>
      <c r="O35" s="83"/>
    </row>
    <row r="36" spans="1:15" ht="20.25" x14ac:dyDescent="0.25">
      <c r="A36" s="103"/>
      <c r="B36" s="103"/>
      <c r="C36" s="105"/>
      <c r="D36" s="105"/>
      <c r="E36" s="83"/>
      <c r="F36" s="83"/>
      <c r="G36" s="83"/>
      <c r="H36" s="83"/>
      <c r="I36" s="83"/>
      <c r="J36" s="83"/>
      <c r="K36" s="83"/>
      <c r="L36" s="83"/>
      <c r="M36" s="83"/>
      <c r="N36" s="83"/>
      <c r="O36" s="83"/>
    </row>
    <row r="37" spans="1:15" ht="20.25" x14ac:dyDescent="0.25">
      <c r="A37" s="103"/>
      <c r="B37" s="103"/>
      <c r="C37" s="105"/>
      <c r="D37" s="105"/>
      <c r="E37" s="83"/>
      <c r="F37" s="83"/>
      <c r="G37" s="83"/>
      <c r="H37" s="83"/>
      <c r="I37" s="83"/>
      <c r="J37" s="83"/>
      <c r="K37" s="83"/>
      <c r="L37" s="83"/>
      <c r="M37" s="83"/>
      <c r="N37" s="83"/>
      <c r="O37" s="83"/>
    </row>
    <row r="38" spans="1:15" ht="20.25" x14ac:dyDescent="0.25">
      <c r="A38" s="103"/>
      <c r="B38" s="103"/>
      <c r="C38" s="105"/>
      <c r="D38" s="105"/>
      <c r="E38" s="83"/>
      <c r="F38" s="83"/>
      <c r="G38" s="83"/>
      <c r="H38" s="83"/>
      <c r="I38" s="83"/>
      <c r="J38" s="83"/>
      <c r="K38" s="83"/>
      <c r="L38" s="83"/>
      <c r="M38" s="83"/>
      <c r="N38" s="83"/>
      <c r="O38" s="83"/>
    </row>
    <row r="39" spans="1:15" ht="20.25" x14ac:dyDescent="0.25">
      <c r="A39" s="103"/>
      <c r="B39" s="103"/>
      <c r="C39" s="105"/>
      <c r="D39" s="105"/>
      <c r="E39" s="83"/>
      <c r="F39" s="83"/>
      <c r="G39" s="83"/>
      <c r="H39" s="83"/>
      <c r="I39" s="83"/>
      <c r="J39" s="83"/>
      <c r="K39" s="83"/>
      <c r="L39" s="83"/>
      <c r="M39" s="83"/>
      <c r="N39" s="83"/>
      <c r="O39" s="83"/>
    </row>
    <row r="40" spans="1:15" ht="20.25" x14ac:dyDescent="0.25">
      <c r="A40" s="103"/>
      <c r="B40" s="103"/>
      <c r="C40" s="105"/>
      <c r="D40" s="105"/>
      <c r="E40" s="83"/>
      <c r="F40" s="83"/>
      <c r="G40" s="83"/>
      <c r="H40" s="83"/>
      <c r="I40" s="83"/>
      <c r="J40" s="83"/>
      <c r="K40" s="83"/>
      <c r="L40" s="83"/>
      <c r="M40" s="83"/>
      <c r="N40" s="83"/>
      <c r="O40" s="83"/>
    </row>
    <row r="41" spans="1:15" ht="20.25" x14ac:dyDescent="0.25">
      <c r="A41" s="103"/>
      <c r="B41" s="103"/>
      <c r="C41" s="105"/>
      <c r="D41" s="105"/>
      <c r="E41" s="83"/>
      <c r="F41" s="83"/>
      <c r="G41" s="83"/>
      <c r="H41" s="83"/>
      <c r="I41" s="83"/>
      <c r="J41" s="83"/>
      <c r="K41" s="83"/>
      <c r="L41" s="83"/>
      <c r="M41" s="83"/>
      <c r="N41" s="83"/>
      <c r="O41" s="83"/>
    </row>
    <row r="42" spans="1:15" ht="20.25" x14ac:dyDescent="0.25">
      <c r="A42" s="103"/>
      <c r="B42" s="103"/>
      <c r="C42" s="105"/>
      <c r="D42" s="105"/>
      <c r="E42" s="83"/>
      <c r="F42" s="83"/>
      <c r="G42" s="83"/>
      <c r="H42" s="83"/>
      <c r="I42" s="83"/>
      <c r="J42" s="83"/>
      <c r="K42" s="83"/>
      <c r="L42" s="83"/>
      <c r="M42" s="83"/>
      <c r="N42" s="83"/>
      <c r="O42" s="83"/>
    </row>
    <row r="43" spans="1:15" ht="20.25" x14ac:dyDescent="0.25">
      <c r="A43" s="103"/>
      <c r="B43" s="103"/>
      <c r="C43" s="105"/>
      <c r="D43" s="105"/>
      <c r="E43" s="83"/>
      <c r="F43" s="83"/>
      <c r="G43" s="83"/>
      <c r="H43" s="83"/>
      <c r="I43" s="83"/>
      <c r="J43" s="83"/>
      <c r="K43" s="83"/>
      <c r="L43" s="83"/>
      <c r="M43" s="83"/>
      <c r="N43" s="83"/>
      <c r="O43" s="83"/>
    </row>
    <row r="44" spans="1:15" ht="20.25" x14ac:dyDescent="0.25">
      <c r="A44" s="103"/>
      <c r="B44" s="103"/>
      <c r="C44" s="105"/>
      <c r="D44" s="105"/>
      <c r="E44" s="83"/>
      <c r="F44" s="83"/>
      <c r="G44" s="83"/>
      <c r="H44" s="83"/>
      <c r="I44" s="83"/>
      <c r="J44" s="83"/>
      <c r="K44" s="83"/>
      <c r="L44" s="83"/>
      <c r="M44" s="83"/>
      <c r="N44" s="83"/>
      <c r="O44" s="83"/>
    </row>
    <row r="45" spans="1:15" ht="20.25" x14ac:dyDescent="0.25">
      <c r="A45" s="103"/>
      <c r="B45" s="103"/>
      <c r="C45" s="105"/>
      <c r="D45" s="105"/>
      <c r="E45" s="83"/>
      <c r="F45" s="83"/>
      <c r="G45" s="83"/>
      <c r="H45" s="83"/>
      <c r="I45" s="83"/>
      <c r="J45" s="83"/>
      <c r="K45" s="83"/>
      <c r="L45" s="83"/>
      <c r="M45" s="83"/>
      <c r="N45" s="83"/>
      <c r="O45" s="83"/>
    </row>
    <row r="46" spans="1:15" ht="20.25" x14ac:dyDescent="0.25">
      <c r="A46" s="103"/>
      <c r="B46" s="103"/>
      <c r="C46" s="105"/>
      <c r="D46" s="105"/>
      <c r="E46" s="83"/>
      <c r="F46" s="83"/>
      <c r="G46" s="83"/>
      <c r="H46" s="83"/>
      <c r="I46" s="83"/>
      <c r="J46" s="83"/>
      <c r="K46" s="83"/>
      <c r="L46" s="83"/>
      <c r="M46" s="83"/>
      <c r="N46" s="83"/>
      <c r="O46" s="83"/>
    </row>
    <row r="47" spans="1:15" ht="20.25" x14ac:dyDescent="0.25">
      <c r="A47" s="103"/>
      <c r="B47" s="103"/>
      <c r="C47" s="105"/>
      <c r="D47" s="105"/>
      <c r="E47" s="83"/>
      <c r="F47" s="83"/>
      <c r="G47" s="83"/>
      <c r="H47" s="83"/>
      <c r="I47" s="83"/>
      <c r="J47" s="83"/>
      <c r="K47" s="83"/>
      <c r="L47" s="83"/>
      <c r="M47" s="83"/>
      <c r="N47" s="83"/>
      <c r="O47" s="83"/>
    </row>
    <row r="48" spans="1:15" ht="20.25" x14ac:dyDescent="0.25">
      <c r="A48" s="103"/>
      <c r="B48" s="103"/>
      <c r="C48" s="105"/>
      <c r="D48" s="105"/>
      <c r="E48" s="83"/>
      <c r="F48" s="83"/>
      <c r="G48" s="83"/>
      <c r="H48" s="83"/>
      <c r="I48" s="83"/>
      <c r="J48" s="83"/>
      <c r="K48" s="83"/>
      <c r="L48" s="83"/>
      <c r="M48" s="83"/>
      <c r="N48" s="83"/>
      <c r="O48" s="83"/>
    </row>
    <row r="49" spans="1:15" ht="20.25" x14ac:dyDescent="0.25">
      <c r="A49" s="103"/>
      <c r="B49" s="103"/>
      <c r="C49" s="105"/>
      <c r="D49" s="105"/>
      <c r="E49" s="83"/>
      <c r="F49" s="83"/>
      <c r="G49" s="83"/>
      <c r="H49" s="83"/>
      <c r="I49" s="83"/>
      <c r="J49" s="83"/>
      <c r="K49" s="83"/>
      <c r="L49" s="83"/>
      <c r="M49" s="83"/>
      <c r="N49" s="83"/>
      <c r="O49" s="83"/>
    </row>
    <row r="50" spans="1:15" ht="20.25" x14ac:dyDescent="0.25">
      <c r="A50" s="103"/>
      <c r="B50" s="103"/>
      <c r="C50" s="105"/>
      <c r="D50" s="105"/>
      <c r="E50" s="83"/>
      <c r="F50" s="83"/>
      <c r="G50" s="83"/>
      <c r="H50" s="83"/>
      <c r="I50" s="83"/>
      <c r="J50" s="83"/>
      <c r="K50" s="83"/>
      <c r="L50" s="83"/>
      <c r="M50" s="83"/>
      <c r="N50" s="83"/>
      <c r="O50" s="83"/>
    </row>
    <row r="51" spans="1:15" ht="20.25" x14ac:dyDescent="0.25">
      <c r="A51" s="103"/>
      <c r="B51" s="103"/>
      <c r="C51" s="105"/>
      <c r="D51" s="105"/>
      <c r="E51" s="83"/>
      <c r="F51" s="83"/>
      <c r="G51" s="83"/>
      <c r="H51" s="83"/>
      <c r="I51" s="83"/>
      <c r="J51" s="83"/>
      <c r="K51" s="83"/>
      <c r="L51" s="83"/>
      <c r="M51" s="83"/>
      <c r="N51" s="83"/>
      <c r="O51" s="83"/>
    </row>
    <row r="52" spans="1:15" ht="20.25" x14ac:dyDescent="0.25">
      <c r="A52" s="103"/>
      <c r="B52" s="23"/>
      <c r="C52" s="34"/>
      <c r="D52" s="34"/>
    </row>
    <row r="53" spans="1:15" ht="20.25" x14ac:dyDescent="0.25">
      <c r="A53" s="103"/>
      <c r="B53" s="23"/>
      <c r="C53" s="34"/>
      <c r="D53" s="34"/>
    </row>
    <row r="54" spans="1:15" ht="20.25" x14ac:dyDescent="0.25">
      <c r="A54" s="103"/>
      <c r="B54" s="23"/>
      <c r="C54" s="34"/>
      <c r="D54" s="34"/>
    </row>
    <row r="55" spans="1:15" ht="20.25" x14ac:dyDescent="0.25">
      <c r="A55" s="103"/>
      <c r="B55" s="23"/>
      <c r="C55" s="34"/>
      <c r="D55" s="34"/>
    </row>
    <row r="56" spans="1:15" ht="20.25" x14ac:dyDescent="0.25">
      <c r="A56" s="103"/>
      <c r="B56" s="23"/>
      <c r="C56" s="34"/>
      <c r="D56" s="34"/>
    </row>
    <row r="57" spans="1:15" ht="20.25" x14ac:dyDescent="0.25">
      <c r="A57" s="103"/>
      <c r="B57" s="23"/>
      <c r="C57" s="34"/>
      <c r="D57" s="34"/>
    </row>
    <row r="58" spans="1:15" ht="20.25" x14ac:dyDescent="0.25">
      <c r="A58" s="103"/>
      <c r="B58" s="23"/>
      <c r="C58" s="34"/>
      <c r="D58" s="34"/>
    </row>
    <row r="59" spans="1:15" ht="20.25" x14ac:dyDescent="0.25">
      <c r="A59" s="103"/>
      <c r="B59" s="23"/>
      <c r="C59" s="34"/>
      <c r="D59" s="34"/>
    </row>
    <row r="60" spans="1:15" ht="20.25" x14ac:dyDescent="0.25">
      <c r="A60" s="103"/>
      <c r="B60" s="23"/>
      <c r="C60" s="34"/>
      <c r="D60" s="34"/>
    </row>
    <row r="61" spans="1:15" ht="20.25" x14ac:dyDescent="0.25">
      <c r="A61" s="103"/>
      <c r="B61" s="23"/>
      <c r="C61" s="34"/>
      <c r="D61" s="34"/>
    </row>
    <row r="62" spans="1:15" ht="20.25" x14ac:dyDescent="0.25">
      <c r="A62" s="103"/>
      <c r="B62" s="23"/>
      <c r="C62" s="34"/>
      <c r="D62" s="34"/>
    </row>
    <row r="63" spans="1:15" ht="20.25" x14ac:dyDescent="0.25">
      <c r="A63" s="103"/>
      <c r="B63" s="23"/>
      <c r="C63" s="34"/>
      <c r="D63" s="34"/>
    </row>
    <row r="64" spans="1:15" ht="20.25" x14ac:dyDescent="0.25">
      <c r="A64" s="103"/>
      <c r="B64" s="23"/>
      <c r="C64" s="34"/>
      <c r="D64" s="34"/>
    </row>
    <row r="65" spans="1:4" ht="20.25" x14ac:dyDescent="0.25">
      <c r="A65" s="103"/>
      <c r="B65" s="23"/>
      <c r="C65" s="34"/>
      <c r="D65" s="34"/>
    </row>
    <row r="66" spans="1:4" ht="20.25" x14ac:dyDescent="0.25">
      <c r="A66" s="103"/>
      <c r="B66" s="23"/>
      <c r="C66" s="34"/>
      <c r="D66" s="34"/>
    </row>
    <row r="67" spans="1:4" ht="20.25" x14ac:dyDescent="0.25">
      <c r="A67" s="103"/>
      <c r="B67" s="23"/>
      <c r="C67" s="34"/>
      <c r="D67" s="34"/>
    </row>
    <row r="68" spans="1:4" ht="20.25" x14ac:dyDescent="0.25">
      <c r="A68" s="103"/>
      <c r="B68" s="23"/>
      <c r="C68" s="34"/>
      <c r="D68" s="34"/>
    </row>
    <row r="69" spans="1:4" ht="20.25" x14ac:dyDescent="0.25">
      <c r="A69" s="103"/>
      <c r="B69" s="23"/>
      <c r="C69" s="34"/>
      <c r="D69" s="34"/>
    </row>
    <row r="70" spans="1:4" ht="20.25" x14ac:dyDescent="0.25">
      <c r="A70" s="103"/>
      <c r="B70" s="23"/>
      <c r="C70" s="34"/>
      <c r="D70" s="34"/>
    </row>
    <row r="71" spans="1:4" ht="20.25" x14ac:dyDescent="0.25">
      <c r="A71" s="103"/>
      <c r="B71" s="23"/>
      <c r="C71" s="34"/>
      <c r="D71" s="34"/>
    </row>
    <row r="72" spans="1:4" ht="20.25" x14ac:dyDescent="0.25">
      <c r="A72" s="103"/>
      <c r="B72" s="23"/>
      <c r="C72" s="34"/>
      <c r="D72" s="34"/>
    </row>
    <row r="73" spans="1:4" ht="20.25" x14ac:dyDescent="0.25">
      <c r="A73" s="103"/>
      <c r="B73" s="23"/>
      <c r="C73" s="34"/>
      <c r="D73" s="34"/>
    </row>
    <row r="74" spans="1:4" ht="20.25" x14ac:dyDescent="0.25">
      <c r="A74" s="103"/>
      <c r="B74" s="23"/>
      <c r="C74" s="34"/>
      <c r="D74" s="34"/>
    </row>
    <row r="75" spans="1:4" ht="20.25" x14ac:dyDescent="0.25">
      <c r="A75" s="103"/>
      <c r="B75" s="23"/>
      <c r="C75" s="34"/>
      <c r="D75" s="34"/>
    </row>
    <row r="76" spans="1:4" ht="20.25" x14ac:dyDescent="0.25">
      <c r="A76" s="103"/>
      <c r="B76" s="23"/>
      <c r="C76" s="34"/>
      <c r="D76" s="34"/>
    </row>
    <row r="77" spans="1:4" ht="20.25" x14ac:dyDescent="0.25">
      <c r="A77" s="103"/>
      <c r="B77" s="23"/>
      <c r="C77" s="34"/>
      <c r="D77" s="34"/>
    </row>
    <row r="78" spans="1:4" ht="20.25" x14ac:dyDescent="0.25">
      <c r="A78" s="103"/>
      <c r="B78" s="23"/>
      <c r="C78" s="34"/>
      <c r="D78" s="34"/>
    </row>
    <row r="79" spans="1:4" ht="20.25" x14ac:dyDescent="0.25">
      <c r="A79" s="103"/>
      <c r="B79" s="23"/>
      <c r="C79" s="34"/>
      <c r="D79" s="34"/>
    </row>
    <row r="80" spans="1:4" ht="20.25" x14ac:dyDescent="0.25">
      <c r="A80" s="103"/>
      <c r="B80" s="23"/>
      <c r="C80" s="34"/>
      <c r="D80" s="34"/>
    </row>
    <row r="81" spans="1:4" ht="20.25" x14ac:dyDescent="0.25">
      <c r="A81" s="103"/>
      <c r="B81" s="23"/>
      <c r="C81" s="34"/>
      <c r="D81" s="34"/>
    </row>
    <row r="82" spans="1:4" ht="20.25" x14ac:dyDescent="0.25">
      <c r="A82" s="103"/>
      <c r="B82" s="23"/>
      <c r="C82" s="34"/>
      <c r="D82" s="34"/>
    </row>
    <row r="83" spans="1:4" ht="20.25" x14ac:dyDescent="0.25">
      <c r="A83" s="103"/>
      <c r="B83" s="23"/>
      <c r="C83" s="34"/>
      <c r="D83" s="34"/>
    </row>
    <row r="84" spans="1:4" ht="20.25" x14ac:dyDescent="0.25">
      <c r="A84" s="103"/>
      <c r="B84" s="23"/>
      <c r="C84" s="34"/>
      <c r="D84" s="34"/>
    </row>
    <row r="85" spans="1:4" ht="20.25" x14ac:dyDescent="0.25">
      <c r="A85" s="103"/>
      <c r="B85" s="23"/>
      <c r="C85" s="34"/>
      <c r="D85" s="34"/>
    </row>
    <row r="86" spans="1:4" ht="20.25" x14ac:dyDescent="0.25">
      <c r="A86" s="103"/>
      <c r="B86" s="23"/>
      <c r="C86" s="34"/>
      <c r="D86" s="34"/>
    </row>
    <row r="87" spans="1:4" ht="20.25" x14ac:dyDescent="0.25">
      <c r="A87" s="103"/>
      <c r="B87" s="23"/>
      <c r="C87" s="34"/>
      <c r="D87" s="34"/>
    </row>
    <row r="88" spans="1:4" ht="20.25" x14ac:dyDescent="0.25">
      <c r="A88" s="103"/>
      <c r="B88" s="23"/>
      <c r="C88" s="34"/>
      <c r="D88" s="34"/>
    </row>
    <row r="89" spans="1:4" ht="20.25" x14ac:dyDescent="0.25">
      <c r="A89" s="103"/>
      <c r="B89" s="23"/>
      <c r="C89" s="34"/>
      <c r="D89" s="34"/>
    </row>
    <row r="90" spans="1:4" ht="20.25" x14ac:dyDescent="0.25">
      <c r="A90" s="103"/>
      <c r="B90" s="23"/>
      <c r="C90" s="34"/>
      <c r="D90" s="34"/>
    </row>
    <row r="91" spans="1:4" ht="20.25" x14ac:dyDescent="0.25">
      <c r="A91" s="103"/>
      <c r="B91" s="23"/>
      <c r="C91" s="34"/>
      <c r="D91" s="34"/>
    </row>
    <row r="92" spans="1:4" ht="20.25" x14ac:dyDescent="0.25">
      <c r="A92" s="103"/>
      <c r="B92" s="23"/>
      <c r="C92" s="34"/>
      <c r="D92" s="34"/>
    </row>
    <row r="93" spans="1:4" ht="20.25" x14ac:dyDescent="0.25">
      <c r="A93" s="103"/>
      <c r="B93" s="23"/>
      <c r="C93" s="34"/>
      <c r="D93" s="34"/>
    </row>
    <row r="94" spans="1:4" ht="20.25" x14ac:dyDescent="0.25">
      <c r="A94" s="103"/>
      <c r="B94" s="23"/>
      <c r="C94" s="34"/>
      <c r="D94" s="34"/>
    </row>
    <row r="95" spans="1:4" ht="20.25" x14ac:dyDescent="0.25">
      <c r="A95" s="103"/>
      <c r="B95" s="23"/>
      <c r="C95" s="34"/>
      <c r="D95" s="34"/>
    </row>
    <row r="96" spans="1:4" ht="20.25" x14ac:dyDescent="0.25">
      <c r="A96" s="103"/>
      <c r="B96" s="23"/>
      <c r="C96" s="34"/>
      <c r="D96" s="34"/>
    </row>
    <row r="97" spans="1:4" ht="20.25" x14ac:dyDescent="0.25">
      <c r="A97" s="103"/>
      <c r="B97" s="23"/>
      <c r="C97" s="34"/>
      <c r="D97" s="34"/>
    </row>
    <row r="98" spans="1:4" ht="20.25" x14ac:dyDescent="0.25">
      <c r="A98" s="103"/>
      <c r="B98" s="23"/>
      <c r="C98" s="34"/>
      <c r="D98" s="34"/>
    </row>
    <row r="99" spans="1:4" ht="20.25" x14ac:dyDescent="0.25">
      <c r="A99" s="103"/>
      <c r="B99" s="23"/>
      <c r="C99" s="34"/>
      <c r="D99" s="34"/>
    </row>
    <row r="100" spans="1:4" ht="20.25" x14ac:dyDescent="0.25">
      <c r="A100" s="103"/>
      <c r="B100" s="23"/>
      <c r="C100" s="34"/>
      <c r="D100" s="34"/>
    </row>
    <row r="101" spans="1:4" ht="20.25" x14ac:dyDescent="0.25">
      <c r="A101" s="103"/>
      <c r="B101" s="23"/>
      <c r="C101" s="34"/>
      <c r="D101" s="34"/>
    </row>
    <row r="102" spans="1:4" ht="20.25" x14ac:dyDescent="0.25">
      <c r="A102" s="103"/>
      <c r="B102" s="23"/>
      <c r="C102" s="34"/>
      <c r="D102" s="34"/>
    </row>
    <row r="103" spans="1:4" ht="20.25" x14ac:dyDescent="0.25">
      <c r="A103" s="103"/>
      <c r="B103" s="23"/>
      <c r="C103" s="34"/>
      <c r="D103" s="34"/>
    </row>
    <row r="104" spans="1:4" ht="20.25" x14ac:dyDescent="0.25">
      <c r="A104" s="103"/>
      <c r="B104" s="23"/>
      <c r="C104" s="34"/>
      <c r="D104" s="34"/>
    </row>
    <row r="105" spans="1:4" ht="20.25" x14ac:dyDescent="0.25">
      <c r="A105" s="103"/>
      <c r="B105" s="23"/>
      <c r="C105" s="34"/>
      <c r="D105" s="34"/>
    </row>
    <row r="106" spans="1:4" ht="20.25" x14ac:dyDescent="0.25">
      <c r="A106" s="103"/>
      <c r="B106" s="23"/>
      <c r="C106" s="34"/>
      <c r="D106" s="34"/>
    </row>
    <row r="107" spans="1:4" ht="20.25" x14ac:dyDescent="0.25">
      <c r="A107" s="103"/>
      <c r="B107" s="23"/>
      <c r="C107" s="34"/>
      <c r="D107" s="34"/>
    </row>
    <row r="108" spans="1:4" ht="20.25" x14ac:dyDescent="0.25">
      <c r="A108" s="103"/>
      <c r="B108" s="23"/>
      <c r="C108" s="34"/>
      <c r="D108" s="34"/>
    </row>
    <row r="109" spans="1:4" ht="20.25" x14ac:dyDescent="0.25">
      <c r="A109" s="103"/>
      <c r="B109" s="23"/>
      <c r="C109" s="34"/>
      <c r="D109" s="34"/>
    </row>
    <row r="110" spans="1:4" ht="20.25" x14ac:dyDescent="0.25">
      <c r="A110" s="103"/>
      <c r="B110" s="23"/>
      <c r="C110" s="34"/>
      <c r="D110" s="34"/>
    </row>
    <row r="111" spans="1:4" ht="20.25" x14ac:dyDescent="0.25">
      <c r="A111" s="103"/>
      <c r="B111" s="23"/>
      <c r="C111" s="34"/>
      <c r="D111" s="34"/>
    </row>
    <row r="112" spans="1:4" ht="20.25" x14ac:dyDescent="0.25">
      <c r="A112" s="103"/>
      <c r="B112" s="23"/>
      <c r="C112" s="34"/>
      <c r="D112" s="34"/>
    </row>
    <row r="113" spans="1:4" ht="20.25" x14ac:dyDescent="0.25">
      <c r="A113" s="103"/>
      <c r="B113" s="23"/>
      <c r="C113" s="34"/>
      <c r="D113" s="34"/>
    </row>
    <row r="114" spans="1:4" ht="20.25" x14ac:dyDescent="0.25">
      <c r="A114" s="103"/>
      <c r="B114" s="23"/>
      <c r="C114" s="34"/>
      <c r="D114" s="34"/>
    </row>
    <row r="115" spans="1:4" ht="20.25" x14ac:dyDescent="0.25">
      <c r="A115" s="103"/>
      <c r="B115" s="23"/>
      <c r="C115" s="34"/>
      <c r="D115" s="34"/>
    </row>
    <row r="116" spans="1:4" ht="20.25" x14ac:dyDescent="0.25">
      <c r="A116" s="103"/>
      <c r="B116" s="23"/>
      <c r="C116" s="34"/>
      <c r="D116" s="34"/>
    </row>
    <row r="117" spans="1:4" ht="20.25" x14ac:dyDescent="0.25">
      <c r="A117" s="103"/>
      <c r="B117" s="23"/>
      <c r="C117" s="34"/>
      <c r="D117" s="34"/>
    </row>
    <row r="118" spans="1:4" ht="20.25" x14ac:dyDescent="0.25">
      <c r="A118" s="103"/>
      <c r="B118" s="23"/>
      <c r="C118" s="34"/>
      <c r="D118" s="34"/>
    </row>
    <row r="119" spans="1:4" ht="20.25" x14ac:dyDescent="0.25">
      <c r="A119" s="103"/>
      <c r="B119" s="23"/>
      <c r="C119" s="34"/>
      <c r="D119" s="34"/>
    </row>
    <row r="120" spans="1:4" ht="20.25" x14ac:dyDescent="0.25">
      <c r="A120" s="103"/>
      <c r="B120" s="23"/>
      <c r="C120" s="34"/>
      <c r="D120" s="34"/>
    </row>
    <row r="121" spans="1:4" ht="20.25" x14ac:dyDescent="0.25">
      <c r="A121" s="103"/>
      <c r="B121" s="23"/>
      <c r="C121" s="34"/>
      <c r="D121" s="34"/>
    </row>
    <row r="122" spans="1:4" ht="20.25" x14ac:dyDescent="0.25">
      <c r="A122" s="103"/>
      <c r="B122" s="23"/>
      <c r="C122" s="34"/>
      <c r="D122" s="34"/>
    </row>
    <row r="123" spans="1:4" ht="20.25" x14ac:dyDescent="0.25">
      <c r="A123" s="103"/>
      <c r="B123" s="23"/>
      <c r="C123" s="34"/>
      <c r="D123" s="34"/>
    </row>
    <row r="124" spans="1:4" ht="20.25" x14ac:dyDescent="0.25">
      <c r="A124" s="103"/>
      <c r="B124" s="23"/>
      <c r="C124" s="34"/>
      <c r="D124" s="34"/>
    </row>
    <row r="125" spans="1:4" ht="20.25" x14ac:dyDescent="0.25">
      <c r="A125" s="103"/>
      <c r="B125" s="23"/>
      <c r="C125" s="34"/>
      <c r="D125" s="34"/>
    </row>
    <row r="126" spans="1:4" ht="20.25" x14ac:dyDescent="0.25">
      <c r="A126" s="103"/>
      <c r="B126" s="23"/>
      <c r="C126" s="34"/>
      <c r="D126" s="34"/>
    </row>
    <row r="127" spans="1:4" ht="20.25" x14ac:dyDescent="0.25">
      <c r="A127" s="103"/>
      <c r="B127" s="23"/>
      <c r="C127" s="34"/>
      <c r="D127" s="34"/>
    </row>
    <row r="128" spans="1:4" ht="20.25" x14ac:dyDescent="0.25">
      <c r="A128" s="103"/>
      <c r="B128" s="23"/>
      <c r="C128" s="34"/>
      <c r="D128" s="34"/>
    </row>
    <row r="129" spans="1:4" ht="20.25" x14ac:dyDescent="0.25">
      <c r="A129" s="103"/>
      <c r="B129" s="23"/>
      <c r="C129" s="34"/>
      <c r="D129" s="34"/>
    </row>
    <row r="130" spans="1:4" ht="20.25" x14ac:dyDescent="0.25">
      <c r="A130" s="103"/>
      <c r="B130" s="23"/>
      <c r="C130" s="34"/>
      <c r="D130" s="34"/>
    </row>
    <row r="131" spans="1:4" ht="20.25" x14ac:dyDescent="0.25">
      <c r="A131" s="103"/>
      <c r="B131" s="23"/>
      <c r="C131" s="34"/>
      <c r="D131" s="34"/>
    </row>
    <row r="132" spans="1:4" ht="20.25" x14ac:dyDescent="0.25">
      <c r="A132" s="103"/>
      <c r="B132" s="23"/>
      <c r="C132" s="34"/>
      <c r="D132" s="34"/>
    </row>
    <row r="133" spans="1:4" ht="20.25" x14ac:dyDescent="0.25">
      <c r="A133" s="103"/>
      <c r="B133" s="23"/>
      <c r="C133" s="34"/>
      <c r="D133" s="34"/>
    </row>
    <row r="134" spans="1:4" ht="20.25" x14ac:dyDescent="0.25">
      <c r="A134" s="103"/>
      <c r="B134" s="23"/>
      <c r="C134" s="34"/>
      <c r="D134" s="34"/>
    </row>
    <row r="135" spans="1:4" ht="20.25" x14ac:dyDescent="0.25">
      <c r="A135" s="103"/>
      <c r="B135" s="23"/>
      <c r="C135" s="34"/>
      <c r="D135" s="34"/>
    </row>
    <row r="136" spans="1:4" ht="20.25" x14ac:dyDescent="0.25">
      <c r="A136" s="103"/>
      <c r="B136" s="23"/>
      <c r="C136" s="34"/>
      <c r="D136" s="34"/>
    </row>
    <row r="137" spans="1:4" ht="20.25" x14ac:dyDescent="0.25">
      <c r="A137" s="103"/>
      <c r="B137" s="23"/>
      <c r="C137" s="34"/>
      <c r="D137" s="34"/>
    </row>
    <row r="138" spans="1:4" ht="20.25" x14ac:dyDescent="0.25">
      <c r="A138" s="103"/>
      <c r="B138" s="23"/>
      <c r="C138" s="34"/>
      <c r="D138" s="34"/>
    </row>
    <row r="139" spans="1:4" ht="20.25" x14ac:dyDescent="0.25">
      <c r="A139" s="103"/>
      <c r="B139" s="23"/>
      <c r="C139" s="34"/>
      <c r="D139" s="34"/>
    </row>
    <row r="140" spans="1:4" ht="20.25" x14ac:dyDescent="0.25">
      <c r="A140" s="103"/>
      <c r="B140" s="23"/>
      <c r="C140" s="34"/>
      <c r="D140" s="34"/>
    </row>
    <row r="141" spans="1:4" ht="20.25" x14ac:dyDescent="0.25">
      <c r="A141" s="103"/>
      <c r="B141" s="23"/>
      <c r="C141" s="34"/>
      <c r="D141" s="34"/>
    </row>
    <row r="142" spans="1:4" ht="20.25" x14ac:dyDescent="0.25">
      <c r="A142" s="103"/>
      <c r="B142" s="23"/>
      <c r="C142" s="34"/>
      <c r="D142" s="34"/>
    </row>
    <row r="143" spans="1:4" ht="20.25" x14ac:dyDescent="0.25">
      <c r="A143" s="103"/>
      <c r="B143" s="23"/>
      <c r="C143" s="34"/>
      <c r="D143" s="34"/>
    </row>
    <row r="144" spans="1:4" ht="20.25" x14ac:dyDescent="0.25">
      <c r="A144" s="103"/>
      <c r="B144" s="23"/>
      <c r="C144" s="34"/>
      <c r="D144" s="34"/>
    </row>
    <row r="145" spans="1:4" ht="20.25" x14ac:dyDescent="0.25">
      <c r="A145" s="103"/>
      <c r="B145" s="23"/>
      <c r="C145" s="34"/>
      <c r="D145" s="34"/>
    </row>
    <row r="146" spans="1:4" ht="20.25" x14ac:dyDescent="0.25">
      <c r="A146" s="103"/>
      <c r="B146" s="23"/>
      <c r="C146" s="34"/>
      <c r="D146" s="34"/>
    </row>
    <row r="147" spans="1:4" ht="20.25" x14ac:dyDescent="0.25">
      <c r="A147" s="103"/>
      <c r="B147" s="23"/>
      <c r="C147" s="34"/>
      <c r="D147" s="34"/>
    </row>
    <row r="148" spans="1:4" ht="20.25" x14ac:dyDescent="0.25">
      <c r="A148" s="103"/>
      <c r="B148" s="23"/>
      <c r="C148" s="34"/>
      <c r="D148" s="34"/>
    </row>
    <row r="149" spans="1:4" ht="20.25" x14ac:dyDescent="0.25">
      <c r="A149" s="103"/>
      <c r="B149" s="23"/>
      <c r="C149" s="34"/>
      <c r="D149" s="34"/>
    </row>
    <row r="150" spans="1:4" ht="20.25" x14ac:dyDescent="0.25">
      <c r="A150" s="103"/>
      <c r="B150" s="23"/>
      <c r="C150" s="34"/>
      <c r="D150" s="34"/>
    </row>
    <row r="151" spans="1:4" ht="20.25" x14ac:dyDescent="0.25">
      <c r="A151" s="103"/>
      <c r="B151" s="23"/>
      <c r="C151" s="34"/>
      <c r="D151" s="34"/>
    </row>
    <row r="152" spans="1:4" ht="20.25" x14ac:dyDescent="0.25">
      <c r="A152" s="103"/>
      <c r="B152" s="23"/>
      <c r="C152" s="34"/>
      <c r="D152" s="34"/>
    </row>
    <row r="153" spans="1:4" ht="20.25" x14ac:dyDescent="0.25">
      <c r="A153" s="103"/>
      <c r="B153" s="23"/>
      <c r="C153" s="34"/>
      <c r="D153" s="34"/>
    </row>
    <row r="154" spans="1:4" ht="20.25" x14ac:dyDescent="0.25">
      <c r="A154" s="103"/>
      <c r="B154" s="23"/>
      <c r="C154" s="34"/>
      <c r="D154" s="34"/>
    </row>
    <row r="155" spans="1:4" ht="20.25" x14ac:dyDescent="0.25">
      <c r="A155" s="103"/>
      <c r="B155" s="23"/>
      <c r="C155" s="34"/>
      <c r="D155" s="34"/>
    </row>
    <row r="156" spans="1:4" ht="20.25" x14ac:dyDescent="0.25">
      <c r="A156" s="103"/>
      <c r="B156" s="23"/>
      <c r="C156" s="34"/>
      <c r="D156" s="34"/>
    </row>
    <row r="157" spans="1:4" ht="20.25" x14ac:dyDescent="0.25">
      <c r="A157" s="103"/>
      <c r="B157" s="23"/>
      <c r="C157" s="34"/>
      <c r="D157" s="34"/>
    </row>
    <row r="158" spans="1:4" ht="20.25" x14ac:dyDescent="0.25">
      <c r="A158" s="103"/>
      <c r="B158" s="23"/>
      <c r="C158" s="34"/>
      <c r="D158" s="34"/>
    </row>
    <row r="159" spans="1:4" ht="20.25" x14ac:dyDescent="0.25">
      <c r="A159" s="103"/>
      <c r="B159" s="23"/>
      <c r="C159" s="34"/>
      <c r="D159" s="34"/>
    </row>
    <row r="160" spans="1:4" ht="20.25" x14ac:dyDescent="0.25">
      <c r="A160" s="103"/>
      <c r="B160" s="23"/>
      <c r="C160" s="34"/>
      <c r="D160" s="34"/>
    </row>
    <row r="161" spans="1:4" ht="20.25" x14ac:dyDescent="0.25">
      <c r="A161" s="103"/>
      <c r="B161" s="23"/>
      <c r="C161" s="34"/>
      <c r="D161" s="34"/>
    </row>
    <row r="162" spans="1:4" ht="20.25" x14ac:dyDescent="0.25">
      <c r="A162" s="103"/>
      <c r="B162" s="23"/>
      <c r="C162" s="34"/>
      <c r="D162" s="34"/>
    </row>
    <row r="163" spans="1:4" ht="20.25" x14ac:dyDescent="0.25">
      <c r="A163" s="103"/>
      <c r="B163" s="23"/>
      <c r="C163" s="34"/>
      <c r="D163" s="34"/>
    </row>
    <row r="164" spans="1:4" ht="20.25" x14ac:dyDescent="0.25">
      <c r="A164" s="103"/>
      <c r="B164" s="23"/>
      <c r="C164" s="34"/>
      <c r="D164" s="34"/>
    </row>
    <row r="165" spans="1:4" ht="20.25" x14ac:dyDescent="0.25">
      <c r="A165" s="103"/>
      <c r="B165" s="23"/>
      <c r="C165" s="34"/>
      <c r="D165" s="34"/>
    </row>
    <row r="166" spans="1:4" ht="20.25" x14ac:dyDescent="0.25">
      <c r="A166" s="103"/>
      <c r="B166" s="23"/>
      <c r="C166" s="34"/>
      <c r="D166" s="34"/>
    </row>
    <row r="167" spans="1:4" ht="20.25" x14ac:dyDescent="0.25">
      <c r="A167" s="103"/>
      <c r="B167" s="23"/>
      <c r="C167" s="34"/>
      <c r="D167" s="34"/>
    </row>
    <row r="168" spans="1:4" ht="20.25" x14ac:dyDescent="0.25">
      <c r="A168" s="103"/>
      <c r="B168" s="23"/>
      <c r="C168" s="34"/>
      <c r="D168" s="34"/>
    </row>
    <row r="169" spans="1:4" ht="20.25" x14ac:dyDescent="0.25">
      <c r="A169" s="103"/>
      <c r="B169" s="23"/>
      <c r="C169" s="34"/>
      <c r="D169" s="34"/>
    </row>
    <row r="170" spans="1:4" ht="20.25" x14ac:dyDescent="0.25">
      <c r="A170" s="103"/>
      <c r="B170" s="23"/>
      <c r="C170" s="34"/>
      <c r="D170" s="34"/>
    </row>
    <row r="171" spans="1:4" ht="20.25" x14ac:dyDescent="0.25">
      <c r="A171" s="103"/>
      <c r="B171" s="23"/>
      <c r="C171" s="34"/>
      <c r="D171" s="34"/>
    </row>
    <row r="172" spans="1:4" ht="20.25" x14ac:dyDescent="0.25">
      <c r="A172" s="103"/>
      <c r="B172" s="23"/>
      <c r="C172" s="34"/>
      <c r="D172" s="34"/>
    </row>
    <row r="173" spans="1:4" ht="20.25" x14ac:dyDescent="0.25">
      <c r="A173" s="103"/>
      <c r="B173" s="23"/>
      <c r="C173" s="34"/>
      <c r="D173" s="34"/>
    </row>
    <row r="174" spans="1:4" ht="20.25" x14ac:dyDescent="0.25">
      <c r="A174" s="103"/>
      <c r="B174" s="23"/>
      <c r="C174" s="34"/>
      <c r="D174" s="34"/>
    </row>
    <row r="175" spans="1:4" ht="20.25" x14ac:dyDescent="0.25">
      <c r="A175" s="103"/>
      <c r="B175" s="23"/>
      <c r="C175" s="34"/>
      <c r="D175" s="34"/>
    </row>
    <row r="176" spans="1:4" ht="20.25" x14ac:dyDescent="0.25">
      <c r="A176" s="103"/>
      <c r="B176" s="23"/>
      <c r="C176" s="34"/>
      <c r="D176" s="34"/>
    </row>
    <row r="177" spans="1:4" ht="20.25" x14ac:dyDescent="0.25">
      <c r="A177" s="103"/>
      <c r="B177" s="23"/>
      <c r="C177" s="34"/>
      <c r="D177" s="34"/>
    </row>
    <row r="178" spans="1:4" ht="20.25" x14ac:dyDescent="0.25">
      <c r="A178" s="103"/>
      <c r="B178" s="23"/>
      <c r="C178" s="34"/>
      <c r="D178" s="34"/>
    </row>
    <row r="179" spans="1:4" ht="20.25" x14ac:dyDescent="0.25">
      <c r="A179" s="103"/>
      <c r="B179" s="23"/>
      <c r="C179" s="34"/>
      <c r="D179" s="34"/>
    </row>
    <row r="180" spans="1:4" ht="20.25" x14ac:dyDescent="0.25">
      <c r="A180" s="103"/>
      <c r="B180" s="23"/>
      <c r="C180" s="34"/>
      <c r="D180" s="34"/>
    </row>
    <row r="181" spans="1:4" ht="20.25" x14ac:dyDescent="0.25">
      <c r="A181" s="103"/>
      <c r="B181" s="23"/>
      <c r="C181" s="34"/>
      <c r="D181" s="34"/>
    </row>
    <row r="182" spans="1:4" ht="20.25" x14ac:dyDescent="0.25">
      <c r="A182" s="103"/>
      <c r="B182" s="23"/>
      <c r="C182" s="34"/>
      <c r="D182" s="34"/>
    </row>
    <row r="183" spans="1:4" ht="20.25" x14ac:dyDescent="0.25">
      <c r="A183" s="103"/>
      <c r="B183" s="23"/>
      <c r="C183" s="34"/>
      <c r="D183" s="34"/>
    </row>
    <row r="184" spans="1:4" ht="20.25" x14ac:dyDescent="0.25">
      <c r="A184" s="103"/>
      <c r="B184" s="23"/>
      <c r="C184" s="34"/>
      <c r="D184" s="34"/>
    </row>
    <row r="185" spans="1:4" ht="20.25" x14ac:dyDescent="0.25">
      <c r="A185" s="103"/>
      <c r="B185" s="23"/>
      <c r="C185" s="34"/>
      <c r="D185" s="34"/>
    </row>
    <row r="186" spans="1:4" ht="20.25" x14ac:dyDescent="0.25">
      <c r="A186" s="103"/>
      <c r="B186" s="23"/>
      <c r="C186" s="34"/>
      <c r="D186" s="34"/>
    </row>
    <row r="187" spans="1:4" ht="20.25" x14ac:dyDescent="0.25">
      <c r="A187" s="103"/>
      <c r="B187" s="23"/>
      <c r="C187" s="34"/>
      <c r="D187" s="34"/>
    </row>
    <row r="188" spans="1:4" ht="20.25" x14ac:dyDescent="0.25">
      <c r="A188" s="103"/>
      <c r="B188" s="23"/>
      <c r="C188" s="34"/>
      <c r="D188" s="34"/>
    </row>
    <row r="189" spans="1:4" ht="20.25" x14ac:dyDescent="0.25">
      <c r="A189" s="103"/>
      <c r="B189" s="23"/>
      <c r="C189" s="34"/>
      <c r="D189" s="34"/>
    </row>
    <row r="190" spans="1:4" ht="20.25" x14ac:dyDescent="0.25">
      <c r="A190" s="103"/>
      <c r="B190" s="23"/>
      <c r="C190" s="34"/>
      <c r="D190" s="34"/>
    </row>
    <row r="191" spans="1:4" ht="20.25" x14ac:dyDescent="0.25">
      <c r="A191" s="103"/>
      <c r="B191" s="23"/>
      <c r="C191" s="34"/>
      <c r="D191" s="34"/>
    </row>
    <row r="192" spans="1:4" ht="20.25" x14ac:dyDescent="0.25">
      <c r="A192" s="103"/>
      <c r="B192" s="23"/>
      <c r="C192" s="34"/>
      <c r="D192" s="34"/>
    </row>
    <row r="193" spans="1:4" ht="20.25" x14ac:dyDescent="0.25">
      <c r="A193" s="103"/>
      <c r="B193" s="23"/>
      <c r="C193" s="34"/>
      <c r="D193" s="34"/>
    </row>
    <row r="194" spans="1:4" ht="20.25" x14ac:dyDescent="0.25">
      <c r="A194" s="103"/>
      <c r="B194" s="23"/>
      <c r="C194" s="34"/>
      <c r="D194" s="34"/>
    </row>
    <row r="195" spans="1:4" ht="20.25" x14ac:dyDescent="0.25">
      <c r="A195" s="103"/>
      <c r="B195" s="23"/>
      <c r="C195" s="34"/>
      <c r="D195" s="34"/>
    </row>
    <row r="196" spans="1:4" ht="20.25" x14ac:dyDescent="0.25">
      <c r="A196" s="103"/>
      <c r="B196" s="23"/>
      <c r="C196" s="34"/>
      <c r="D196" s="34"/>
    </row>
    <row r="197" spans="1:4" ht="20.25" x14ac:dyDescent="0.25">
      <c r="A197" s="103"/>
      <c r="B197" s="23"/>
      <c r="C197" s="34"/>
      <c r="D197" s="34"/>
    </row>
    <row r="198" spans="1:4" ht="20.25" x14ac:dyDescent="0.25">
      <c r="A198" s="103"/>
      <c r="B198" s="23"/>
      <c r="C198" s="34"/>
      <c r="D198" s="34"/>
    </row>
    <row r="199" spans="1:4" ht="20.25" x14ac:dyDescent="0.25">
      <c r="A199" s="103"/>
      <c r="B199" s="23"/>
      <c r="C199" s="34"/>
      <c r="D199" s="34"/>
    </row>
    <row r="200" spans="1:4" ht="20.25" x14ac:dyDescent="0.25">
      <c r="A200" s="103"/>
      <c r="B200" s="23"/>
      <c r="C200" s="34"/>
      <c r="D200" s="34"/>
    </row>
    <row r="201" spans="1:4" ht="20.25" x14ac:dyDescent="0.25">
      <c r="A201" s="103"/>
      <c r="B201" s="23"/>
      <c r="C201" s="34"/>
      <c r="D201" s="34"/>
    </row>
    <row r="202" spans="1:4" ht="20.25" x14ac:dyDescent="0.25">
      <c r="A202" s="103"/>
      <c r="B202" s="23"/>
      <c r="C202" s="34"/>
      <c r="D202" s="34"/>
    </row>
    <row r="203" spans="1:4" ht="20.25" x14ac:dyDescent="0.25">
      <c r="A203" s="103"/>
      <c r="B203" s="23"/>
      <c r="C203" s="34"/>
      <c r="D203" s="34"/>
    </row>
    <row r="204" spans="1:4" ht="20.25" x14ac:dyDescent="0.25">
      <c r="A204" s="103"/>
      <c r="B204" s="23"/>
      <c r="C204" s="34"/>
      <c r="D204" s="34"/>
    </row>
    <row r="205" spans="1:4" ht="20.25" x14ac:dyDescent="0.25">
      <c r="A205" s="103"/>
      <c r="B205" s="23"/>
      <c r="C205" s="34"/>
      <c r="D205" s="34"/>
    </row>
    <row r="206" spans="1:4" ht="20.25" x14ac:dyDescent="0.25">
      <c r="A206" s="103"/>
      <c r="B206" s="23"/>
      <c r="C206" s="34"/>
      <c r="D206" s="34"/>
    </row>
    <row r="207" spans="1:4" ht="20.25" x14ac:dyDescent="0.25">
      <c r="A207" s="103"/>
      <c r="B207" s="23"/>
      <c r="C207" s="34"/>
      <c r="D207" s="34"/>
    </row>
    <row r="208" spans="1:4" x14ac:dyDescent="0.25">
      <c r="A208" s="83"/>
      <c r="B208" s="23"/>
      <c r="C208" s="23"/>
      <c r="D208" s="23"/>
    </row>
    <row r="209" spans="1:8" ht="20.25" x14ac:dyDescent="0.25">
      <c r="A209" s="83"/>
      <c r="B209" s="30" t="s">
        <v>88</v>
      </c>
      <c r="C209" s="30" t="s">
        <v>145</v>
      </c>
      <c r="D209" s="33" t="s">
        <v>88</v>
      </c>
      <c r="E209" s="33" t="s">
        <v>145</v>
      </c>
    </row>
    <row r="210" spans="1:8" ht="21" x14ac:dyDescent="0.35">
      <c r="A210" s="83"/>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3"/>
      <c r="B211" s="31" t="s">
        <v>90</v>
      </c>
      <c r="C211" s="31" t="s">
        <v>93</v>
      </c>
      <c r="E211" t="s">
        <v>58</v>
      </c>
      <c r="F211" t="str">
        <f t="shared" ref="F211:F221" si="0">IF(NOT(ISBLANK(D211)),D211,IF(NOT(ISBLANK(E211)),"     "&amp;E211,FALSE))</f>
        <v xml:space="preserve">     Afectación menor a 10 SMLMV .</v>
      </c>
    </row>
    <row r="212" spans="1:8" ht="21" x14ac:dyDescent="0.35">
      <c r="A212" s="83"/>
      <c r="B212" s="31" t="s">
        <v>90</v>
      </c>
      <c r="C212" s="31" t="s">
        <v>94</v>
      </c>
      <c r="E212" t="s">
        <v>93</v>
      </c>
      <c r="F212" t="str">
        <f t="shared" si="0"/>
        <v xml:space="preserve">     Entre 10 y 50 SMLMV </v>
      </c>
    </row>
    <row r="213" spans="1:8" ht="21" x14ac:dyDescent="0.35">
      <c r="A213" s="83"/>
      <c r="B213" s="31" t="s">
        <v>90</v>
      </c>
      <c r="C213" s="31" t="s">
        <v>95</v>
      </c>
      <c r="E213" t="s">
        <v>94</v>
      </c>
      <c r="F213" t="str">
        <f t="shared" si="0"/>
        <v xml:space="preserve">     Entre 50 y 100 SMLMV </v>
      </c>
    </row>
    <row r="214" spans="1:8" ht="21" x14ac:dyDescent="0.35">
      <c r="A214" s="83"/>
      <c r="B214" s="31" t="s">
        <v>90</v>
      </c>
      <c r="C214" s="31" t="s">
        <v>96</v>
      </c>
      <c r="E214" t="s">
        <v>95</v>
      </c>
      <c r="F214" t="str">
        <f t="shared" si="0"/>
        <v xml:space="preserve">     Entre 100 y 500 SMLMV </v>
      </c>
    </row>
    <row r="215" spans="1:8" ht="21" x14ac:dyDescent="0.35">
      <c r="A215" s="83"/>
      <c r="B215" s="31" t="s">
        <v>57</v>
      </c>
      <c r="C215" s="31" t="s">
        <v>97</v>
      </c>
      <c r="E215" t="s">
        <v>96</v>
      </c>
      <c r="F215" t="str">
        <f t="shared" si="0"/>
        <v xml:space="preserve">     Mayor a 500 SMLMV </v>
      </c>
    </row>
    <row r="216" spans="1:8" ht="21" x14ac:dyDescent="0.35">
      <c r="A216" s="83"/>
      <c r="B216" s="31" t="s">
        <v>57</v>
      </c>
      <c r="C216" s="31" t="s">
        <v>98</v>
      </c>
      <c r="D216" t="s">
        <v>57</v>
      </c>
      <c r="F216" t="str">
        <f t="shared" si="0"/>
        <v>Pérdida Reputacional</v>
      </c>
    </row>
    <row r="217" spans="1:8" ht="21" x14ac:dyDescent="0.35">
      <c r="A217" s="83"/>
      <c r="B217" s="31" t="s">
        <v>57</v>
      </c>
      <c r="C217" s="31" t="s">
        <v>100</v>
      </c>
      <c r="E217" t="s">
        <v>97</v>
      </c>
      <c r="F217" t="str">
        <f t="shared" si="0"/>
        <v xml:space="preserve">     El riesgo afecta la imagen de alguna área de la organización</v>
      </c>
    </row>
    <row r="218" spans="1:8" ht="21" x14ac:dyDescent="0.35">
      <c r="A218" s="83"/>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3"/>
      <c r="B219" s="31" t="s">
        <v>57</v>
      </c>
      <c r="C219" s="31" t="s">
        <v>118</v>
      </c>
      <c r="E219" t="s">
        <v>100</v>
      </c>
      <c r="F219" t="str">
        <f t="shared" si="0"/>
        <v xml:space="preserve">     El riesgo afecta la imagen de la entidad con algunos usuarios de relevancia frente al logro de los objetivos</v>
      </c>
    </row>
    <row r="220" spans="1:8" x14ac:dyDescent="0.25">
      <c r="A220" s="83"/>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3"/>
      <c r="B221" s="32" t="e" cm="1">
        <f t="array" aca="1" ref="B221:B223" ca="1">_xlfn.UNIQUE(Tabla1[[#All],[Criterios]])</f>
        <v>#NAME?</v>
      </c>
      <c r="C221" s="32"/>
      <c r="E221" t="s">
        <v>118</v>
      </c>
      <c r="F221" t="str">
        <f t="shared" si="0"/>
        <v xml:space="preserve">     El riesgo afecta la imagen de la entidad a nivel nacional, con efecto publicitarios sostenible a nivel país</v>
      </c>
    </row>
    <row r="222" spans="1:8" x14ac:dyDescent="0.25">
      <c r="A222" s="83"/>
      <c r="B222" s="32" t="e">
        <f ca="1"/>
        <v>#NAME?</v>
      </c>
      <c r="C222" s="32"/>
    </row>
    <row r="223" spans="1:8" x14ac:dyDescent="0.25">
      <c r="B223" s="32" t="e">
        <f ca="1"/>
        <v>#NAME?</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700-000000000000}">
      <formula1>$F$210:$F$221</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249977111117893"/>
  </sheetPr>
  <dimension ref="B1:F16"/>
  <sheetViews>
    <sheetView workbookViewId="0"/>
  </sheetViews>
  <sheetFormatPr baseColWidth="10" defaultColWidth="14.28515625" defaultRowHeight="12.75" x14ac:dyDescent="0.2"/>
  <cols>
    <col min="1" max="2" width="14.28515625" style="88"/>
    <col min="3" max="3" width="17" style="88" customWidth="1"/>
    <col min="4" max="4" width="14.28515625" style="88"/>
    <col min="5" max="5" width="46" style="88" customWidth="1"/>
    <col min="6" max="16384" width="14.28515625" style="88"/>
  </cols>
  <sheetData>
    <row r="1" spans="2:6" ht="24" customHeight="1" thickBot="1" x14ac:dyDescent="0.25">
      <c r="B1" s="374" t="s">
        <v>78</v>
      </c>
      <c r="C1" s="375"/>
      <c r="D1" s="375"/>
      <c r="E1" s="375"/>
      <c r="F1" s="376"/>
    </row>
    <row r="2" spans="2:6" ht="16.5" thickBot="1" x14ac:dyDescent="0.3">
      <c r="B2" s="89"/>
      <c r="C2" s="89"/>
      <c r="D2" s="89"/>
      <c r="E2" s="89"/>
      <c r="F2" s="89"/>
    </row>
    <row r="3" spans="2:6" ht="16.5" thickBot="1" x14ac:dyDescent="0.25">
      <c r="B3" s="378" t="s">
        <v>64</v>
      </c>
      <c r="C3" s="379"/>
      <c r="D3" s="379"/>
      <c r="E3" s="101" t="s">
        <v>65</v>
      </c>
      <c r="F3" s="102" t="s">
        <v>66</v>
      </c>
    </row>
    <row r="4" spans="2:6" ht="31.5" x14ac:dyDescent="0.2">
      <c r="B4" s="380" t="s">
        <v>67</v>
      </c>
      <c r="C4" s="382" t="s">
        <v>13</v>
      </c>
      <c r="D4" s="90" t="s">
        <v>14</v>
      </c>
      <c r="E4" s="91" t="s">
        <v>68</v>
      </c>
      <c r="F4" s="92">
        <v>0.25</v>
      </c>
    </row>
    <row r="5" spans="2:6" ht="47.25" x14ac:dyDescent="0.2">
      <c r="B5" s="381"/>
      <c r="C5" s="383"/>
      <c r="D5" s="93" t="s">
        <v>15</v>
      </c>
      <c r="E5" s="94" t="s">
        <v>69</v>
      </c>
      <c r="F5" s="95">
        <v>0.15</v>
      </c>
    </row>
    <row r="6" spans="2:6" ht="47.25" x14ac:dyDescent="0.2">
      <c r="B6" s="381"/>
      <c r="C6" s="383"/>
      <c r="D6" s="93" t="s">
        <v>16</v>
      </c>
      <c r="E6" s="94" t="s">
        <v>70</v>
      </c>
      <c r="F6" s="95">
        <v>0.1</v>
      </c>
    </row>
    <row r="7" spans="2:6" ht="63" x14ac:dyDescent="0.2">
      <c r="B7" s="381"/>
      <c r="C7" s="383" t="s">
        <v>17</v>
      </c>
      <c r="D7" s="93" t="s">
        <v>10</v>
      </c>
      <c r="E7" s="94" t="s">
        <v>71</v>
      </c>
      <c r="F7" s="95">
        <v>0.25</v>
      </c>
    </row>
    <row r="8" spans="2:6" ht="31.5" x14ac:dyDescent="0.2">
      <c r="B8" s="381"/>
      <c r="C8" s="383"/>
      <c r="D8" s="93" t="s">
        <v>9</v>
      </c>
      <c r="E8" s="94" t="s">
        <v>72</v>
      </c>
      <c r="F8" s="95">
        <v>0.15</v>
      </c>
    </row>
    <row r="9" spans="2:6" ht="47.25" x14ac:dyDescent="0.2">
      <c r="B9" s="381" t="s">
        <v>162</v>
      </c>
      <c r="C9" s="383" t="s">
        <v>18</v>
      </c>
      <c r="D9" s="93" t="s">
        <v>19</v>
      </c>
      <c r="E9" s="94" t="s">
        <v>73</v>
      </c>
      <c r="F9" s="96" t="s">
        <v>74</v>
      </c>
    </row>
    <row r="10" spans="2:6" ht="63" x14ac:dyDescent="0.2">
      <c r="B10" s="381"/>
      <c r="C10" s="383"/>
      <c r="D10" s="93" t="s">
        <v>20</v>
      </c>
      <c r="E10" s="94" t="s">
        <v>75</v>
      </c>
      <c r="F10" s="96" t="s">
        <v>74</v>
      </c>
    </row>
    <row r="11" spans="2:6" ht="47.25" x14ac:dyDescent="0.2">
      <c r="B11" s="381"/>
      <c r="C11" s="383" t="s">
        <v>21</v>
      </c>
      <c r="D11" s="93" t="s">
        <v>22</v>
      </c>
      <c r="E11" s="94" t="s">
        <v>76</v>
      </c>
      <c r="F11" s="96" t="s">
        <v>74</v>
      </c>
    </row>
    <row r="12" spans="2:6" ht="47.25" x14ac:dyDescent="0.2">
      <c r="B12" s="381"/>
      <c r="C12" s="383"/>
      <c r="D12" s="93" t="s">
        <v>23</v>
      </c>
      <c r="E12" s="94" t="s">
        <v>77</v>
      </c>
      <c r="F12" s="96" t="s">
        <v>74</v>
      </c>
    </row>
    <row r="13" spans="2:6" ht="31.5" x14ac:dyDescent="0.2">
      <c r="B13" s="381"/>
      <c r="C13" s="383" t="s">
        <v>24</v>
      </c>
      <c r="D13" s="93" t="s">
        <v>119</v>
      </c>
      <c r="E13" s="94" t="s">
        <v>122</v>
      </c>
      <c r="F13" s="96" t="s">
        <v>74</v>
      </c>
    </row>
    <row r="14" spans="2:6" ht="32.25" thickBot="1" x14ac:dyDescent="0.25">
      <c r="B14" s="384"/>
      <c r="C14" s="385"/>
      <c r="D14" s="97" t="s">
        <v>120</v>
      </c>
      <c r="E14" s="98" t="s">
        <v>121</v>
      </c>
      <c r="F14" s="99" t="s">
        <v>74</v>
      </c>
    </row>
    <row r="15" spans="2:6" ht="49.5" customHeight="1" x14ac:dyDescent="0.2">
      <c r="B15" s="377" t="s">
        <v>159</v>
      </c>
      <c r="C15" s="377"/>
      <c r="D15" s="377"/>
      <c r="E15" s="377"/>
      <c r="F15" s="377"/>
    </row>
    <row r="16" spans="2:6" ht="27" customHeight="1" x14ac:dyDescent="0.25">
      <c r="B16" s="10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Intructivo</vt:lpstr>
      <vt:lpstr>Mapa final</vt:lpstr>
      <vt:lpstr>Matriz trabajo</vt:lpstr>
      <vt:lpstr>Hoja3</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USUARIO</cp:lastModifiedBy>
  <cp:lastPrinted>2020-05-13T01:12:22Z</cp:lastPrinted>
  <dcterms:created xsi:type="dcterms:W3CDTF">2020-03-24T23:12:47Z</dcterms:created>
  <dcterms:modified xsi:type="dcterms:W3CDTF">2023-09-20T13:59:52Z</dcterms:modified>
</cp:coreProperties>
</file>