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41F8A436-A738-46BA-996B-DC34CBAE0287}"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65" i="1"/>
  <c r="K61" i="1"/>
  <c r="K27" i="1"/>
  <c r="K41" i="1"/>
  <c r="K53" i="1"/>
  <c r="K54" i="1"/>
  <c r="K26" i="1"/>
  <c r="K25" i="1"/>
  <c r="K69" i="1"/>
  <c r="K19" i="1"/>
  <c r="K50" i="1"/>
  <c r="K37" i="1"/>
  <c r="K63" i="1"/>
  <c r="K38" i="1"/>
  <c r="K48" i="1"/>
  <c r="K60" i="1"/>
  <c r="K17" i="1"/>
  <c r="K43" i="1"/>
  <c r="K67" i="1"/>
  <c r="K59" i="1"/>
  <c r="K24" i="1"/>
  <c r="K33" i="1"/>
  <c r="K39" i="1"/>
  <c r="K47" i="1"/>
  <c r="K62" i="1"/>
  <c r="K49" i="1"/>
  <c r="K23" i="1"/>
  <c r="K68" i="1"/>
  <c r="K31" i="1"/>
  <c r="K32" i="1"/>
  <c r="K20" i="1"/>
  <c r="K66" i="1"/>
  <c r="K56" i="1"/>
  <c r="K51" i="1"/>
  <c r="K36" i="1"/>
  <c r="K35" i="1"/>
  <c r="K21" i="1"/>
  <c r="K45" i="1"/>
  <c r="K30" i="1"/>
  <c r="K57" i="1"/>
  <c r="K44" i="1"/>
  <c r="K55" i="1"/>
  <c r="K29" i="1"/>
  <c r="K42" i="1"/>
  <c r="K18" i="1"/>
  <c r="F221" i="13" l="1"/>
  <c r="F211" i="13"/>
  <c r="F212" i="13"/>
  <c r="F213" i="13"/>
  <c r="F214" i="13"/>
  <c r="F215" i="13"/>
  <c r="F216" i="13"/>
  <c r="F217" i="13"/>
  <c r="F218" i="13"/>
  <c r="F219" i="13"/>
  <c r="F220" i="13"/>
  <c r="F210" i="13"/>
  <c r="K14" i="1"/>
  <c r="K11" i="1"/>
  <c r="K13" i="1"/>
  <c r="K12" i="1"/>
  <c r="K15"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J16" i="18"/>
  <c r="J24" i="18"/>
  <c r="P32" i="18"/>
  <c r="J32" i="18"/>
  <c r="V24" i="18"/>
  <c r="P8" i="18"/>
  <c r="P24" i="18"/>
  <c r="M28" i="1"/>
  <c r="AB28" i="1" s="1"/>
  <c r="AA28" i="1" s="1"/>
  <c r="P16" i="18"/>
  <c r="AH16" i="18"/>
  <c r="P40" i="18"/>
  <c r="V16" i="18"/>
  <c r="V32" i="18"/>
  <c r="N28" i="1"/>
  <c r="AB16" i="18"/>
  <c r="V8" i="18"/>
  <c r="AH40" i="18"/>
  <c r="AH24" i="18"/>
  <c r="AH8" i="18"/>
  <c r="V40" i="18"/>
  <c r="AF30" i="18"/>
  <c r="T14" i="18"/>
  <c r="Z22" i="18"/>
  <c r="AL38" i="18"/>
  <c r="T30" i="18"/>
  <c r="N14" i="18"/>
  <c r="N38" i="18"/>
  <c r="AL30" i="18"/>
  <c r="AL22" i="18"/>
  <c r="T38" i="18"/>
  <c r="AL6" i="18"/>
  <c r="T22" i="18"/>
  <c r="Z14" i="18"/>
  <c r="AL14" i="18"/>
  <c r="Z38" i="18"/>
  <c r="N22" i="18"/>
  <c r="Z30" i="18"/>
  <c r="T6" i="18"/>
  <c r="AF22" i="18"/>
  <c r="Z6" i="18"/>
  <c r="N6" i="18"/>
  <c r="M22" i="1"/>
  <c r="AB22" i="1" s="1"/>
  <c r="AA22" i="1" s="1"/>
  <c r="AF6" i="18"/>
  <c r="AF14" i="18"/>
  <c r="AF38" i="18"/>
  <c r="N22" i="1"/>
  <c r="N30"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P38" i="18"/>
  <c r="J30" i="18"/>
  <c r="AB6" i="18"/>
  <c r="N10" i="1"/>
  <c r="J22" i="18"/>
  <c r="AH12" i="18"/>
  <c r="V12" i="18"/>
  <c r="J20" i="18"/>
  <c r="V28" i="18"/>
  <c r="J44" i="18"/>
  <c r="AH44" i="18"/>
  <c r="AB28" i="18"/>
  <c r="J12" i="18"/>
  <c r="AH36" i="18"/>
  <c r="P28" i="18"/>
  <c r="AH28" i="18"/>
  <c r="N64" i="1"/>
  <c r="V36" i="18"/>
  <c r="P12" i="18"/>
  <c r="V20" i="18"/>
  <c r="V44" i="18"/>
  <c r="M64" i="1"/>
  <c r="AB64" i="1" s="1"/>
  <c r="AA64" i="1" s="1"/>
  <c r="AH20" i="18"/>
  <c r="AB20" i="18"/>
  <c r="P44" i="18"/>
  <c r="J28" i="18"/>
  <c r="AB12" i="18"/>
  <c r="P20" i="18"/>
  <c r="AB36" i="18"/>
  <c r="P36" i="18"/>
  <c r="AB44" i="18"/>
  <c r="J36" i="18"/>
  <c r="Z42" i="18"/>
  <c r="AF18" i="18"/>
  <c r="T18" i="18"/>
  <c r="Z26" i="18"/>
  <c r="AF34" i="18"/>
  <c r="AL34" i="18"/>
  <c r="AF42" i="18"/>
  <c r="AL18" i="18"/>
  <c r="N42" i="18"/>
  <c r="T10" i="18"/>
  <c r="Z18" i="18"/>
  <c r="N58" i="1"/>
  <c r="AL10" i="18"/>
  <c r="AL42" i="18"/>
  <c r="AL26" i="18"/>
  <c r="N10" i="18"/>
  <c r="AF26" i="18"/>
  <c r="N34" i="18"/>
  <c r="Z10" i="18"/>
  <c r="M58" i="1"/>
  <c r="N18" i="18"/>
  <c r="AF10" i="18"/>
  <c r="T26" i="18"/>
  <c r="N26" i="18"/>
  <c r="T34" i="18"/>
  <c r="T42" i="18"/>
  <c r="Z34" i="18"/>
  <c r="AD30" i="18"/>
  <c r="X6" i="18"/>
  <c r="AJ38" i="18"/>
  <c r="AJ30" i="18"/>
  <c r="AJ22" i="18"/>
  <c r="R22" i="18"/>
  <c r="X30" i="18"/>
  <c r="AJ6" i="18"/>
  <c r="L6" i="18"/>
  <c r="L38" i="18"/>
  <c r="R30" i="18"/>
  <c r="AD14" i="18"/>
  <c r="X22" i="18"/>
  <c r="AD38" i="18"/>
  <c r="L14" i="18"/>
  <c r="N16" i="1"/>
  <c r="AD6" i="18"/>
  <c r="AD22" i="18"/>
  <c r="X38" i="18"/>
  <c r="M16" i="1"/>
  <c r="AB16" i="1" s="1"/>
  <c r="R6" i="18"/>
  <c r="X14" i="18"/>
  <c r="R38" i="18"/>
  <c r="L30" i="18"/>
  <c r="AJ14" i="18"/>
  <c r="L22" i="18"/>
  <c r="R14" i="18"/>
  <c r="M46" i="1"/>
  <c r="AB10" i="18"/>
  <c r="J42" i="18"/>
  <c r="J18" i="18"/>
  <c r="P34" i="18"/>
  <c r="N46" i="1"/>
  <c r="AB18" i="18"/>
  <c r="P42" i="18"/>
  <c r="AH34" i="18"/>
  <c r="J26" i="18"/>
  <c r="P10" i="18"/>
  <c r="AH10" i="18"/>
  <c r="V34" i="18"/>
  <c r="P18" i="18"/>
  <c r="AH42" i="18"/>
  <c r="V18" i="18"/>
  <c r="AB26" i="18"/>
  <c r="AB34" i="18"/>
  <c r="AH26" i="18"/>
  <c r="AB42" i="18"/>
  <c r="V26" i="18"/>
  <c r="V42" i="18"/>
  <c r="V10" i="18"/>
  <c r="P26" i="18"/>
  <c r="J10" i="18"/>
  <c r="J34" i="18"/>
  <c r="AH18" i="18"/>
  <c r="R34" i="18"/>
  <c r="X42" i="18"/>
  <c r="L34" i="18"/>
  <c r="AD34" i="18"/>
  <c r="AJ42" i="18"/>
  <c r="AD10" i="18"/>
  <c r="R10" i="18"/>
  <c r="R26" i="18"/>
  <c r="M52" i="1"/>
  <c r="L18" i="18"/>
  <c r="R42" i="18"/>
  <c r="L42" i="18"/>
  <c r="X26" i="18"/>
  <c r="L26" i="18"/>
  <c r="AJ18" i="18"/>
  <c r="X18" i="18"/>
  <c r="N52" i="1"/>
  <c r="AJ26" i="18"/>
  <c r="R18" i="18"/>
  <c r="X34" i="18"/>
  <c r="AJ10" i="18"/>
  <c r="AD26" i="18"/>
  <c r="AD42" i="18"/>
  <c r="AJ34" i="18"/>
  <c r="X10" i="18"/>
  <c r="AD18" i="18"/>
  <c r="L10" i="18"/>
  <c r="M34" i="1"/>
  <c r="L16" i="18"/>
  <c r="R40" i="18"/>
  <c r="R24" i="18"/>
  <c r="L40" i="18"/>
  <c r="L8" i="18"/>
  <c r="X16" i="18"/>
  <c r="AJ8" i="18"/>
  <c r="AJ24" i="18"/>
  <c r="X8" i="18"/>
  <c r="X32" i="18"/>
  <c r="R32" i="18"/>
  <c r="AJ40" i="18"/>
  <c r="AJ16" i="18"/>
  <c r="R16" i="18"/>
  <c r="R8" i="18"/>
  <c r="AD40" i="18"/>
  <c r="L32" i="18"/>
  <c r="AD32" i="18"/>
  <c r="AJ32" i="18"/>
  <c r="AD24" i="18"/>
  <c r="AD8" i="18"/>
  <c r="L24" i="18"/>
  <c r="X40" i="18"/>
  <c r="X24" i="18"/>
  <c r="N34" i="1"/>
  <c r="AD16" i="18"/>
  <c r="N24" i="18"/>
  <c r="AF24" i="18"/>
  <c r="T32" i="18"/>
  <c r="AF32" i="18"/>
  <c r="T16" i="18"/>
  <c r="T40" i="18"/>
  <c r="AF40" i="18"/>
  <c r="Z40" i="18"/>
  <c r="AL8" i="18"/>
  <c r="Z24" i="18"/>
  <c r="AL16" i="18"/>
  <c r="AL32" i="18"/>
  <c r="N40" i="18"/>
  <c r="AF8" i="18"/>
  <c r="AL40" i="18"/>
  <c r="Z16" i="18"/>
  <c r="T8" i="18"/>
  <c r="T24" i="18"/>
  <c r="AF16" i="18"/>
  <c r="AL24" i="18"/>
  <c r="M40" i="1"/>
  <c r="N8" i="18"/>
  <c r="Z32" i="18"/>
  <c r="N16" i="18"/>
  <c r="Z8" i="18"/>
  <c r="N40" i="1"/>
  <c r="N32" i="18"/>
  <c r="AA16" i="1" l="1"/>
  <c r="AB23" i="1"/>
  <c r="AA23" i="1" s="1"/>
  <c r="AC28" i="1"/>
  <c r="P39" i="19"/>
  <c r="V9" i="19"/>
  <c r="V29" i="19"/>
  <c r="P49" i="19"/>
  <c r="AH39" i="19"/>
  <c r="AB19" i="19"/>
  <c r="AH49" i="19"/>
  <c r="AB29" i="19"/>
  <c r="AH29" i="19"/>
  <c r="J39" i="19"/>
  <c r="P9" i="19"/>
  <c r="AH9" i="19"/>
  <c r="P29" i="19"/>
  <c r="J49" i="19"/>
  <c r="V19" i="19"/>
  <c r="J9" i="19"/>
  <c r="AB39" i="19"/>
  <c r="AB9" i="19"/>
  <c r="J29" i="19"/>
  <c r="AB49" i="19"/>
  <c r="P19" i="19"/>
  <c r="AH19" i="19"/>
  <c r="V39" i="19"/>
  <c r="J19" i="19"/>
  <c r="V49"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P18" i="19"/>
  <c r="J28" i="19"/>
  <c r="J48" i="19"/>
  <c r="V28" i="19"/>
  <c r="AB8" i="19"/>
  <c r="P28" i="19"/>
  <c r="AB48" i="19"/>
  <c r="AH18" i="19"/>
  <c r="AB28" i="19"/>
  <c r="V38" i="19"/>
  <c r="AH28" i="19"/>
  <c r="AB38" i="19"/>
  <c r="V48" i="19"/>
  <c r="P8" i="19"/>
  <c r="V8" i="19"/>
  <c r="J38" i="19"/>
  <c r="AC22" i="1"/>
  <c r="P38" i="19"/>
  <c r="AH38" i="19"/>
  <c r="P48" i="19"/>
  <c r="AB18" i="19"/>
  <c r="J8" i="19"/>
  <c r="J18" i="19"/>
  <c r="AH8" i="19"/>
  <c r="AH48" i="19"/>
  <c r="V18" i="19"/>
  <c r="AC18" i="19" l="1"/>
  <c r="AC8" i="19"/>
  <c r="W18" i="19"/>
  <c r="AI8" i="19"/>
  <c r="Q48" i="19"/>
  <c r="AC38" i="19"/>
  <c r="Q28" i="19"/>
  <c r="W28" i="19"/>
  <c r="AI48" i="19"/>
  <c r="Q8" i="19"/>
  <c r="K48" i="19"/>
  <c r="AC48" i="19"/>
  <c r="AC23" i="1"/>
  <c r="W38" i="19"/>
  <c r="AI28" i="19"/>
  <c r="K38" i="19"/>
  <c r="W48" i="19"/>
  <c r="Q38" i="19"/>
  <c r="AI38" i="19"/>
  <c r="K18" i="19"/>
  <c r="K8" i="19"/>
  <c r="AC28" i="19"/>
  <c r="AI18" i="19"/>
  <c r="K28" i="19"/>
  <c r="Q18" i="19"/>
  <c r="W8" i="19"/>
  <c r="AH7" i="19"/>
  <c r="V47" i="19"/>
  <c r="J27" i="19"/>
  <c r="AB7" i="19"/>
  <c r="P37" i="19"/>
  <c r="AH17" i="19"/>
  <c r="P47" i="19"/>
  <c r="J37" i="19"/>
  <c r="V7" i="19"/>
  <c r="P17" i="19"/>
  <c r="AB17" i="19"/>
  <c r="P7" i="19"/>
  <c r="V27" i="19"/>
  <c r="AB37" i="19"/>
  <c r="AH47" i="19"/>
  <c r="AB47" i="19"/>
  <c r="J47" i="19"/>
  <c r="AB27" i="19"/>
  <c r="AC16" i="1"/>
  <c r="AH37" i="19"/>
  <c r="V17" i="19"/>
  <c r="J7" i="19"/>
  <c r="AH27" i="19"/>
  <c r="J17" i="19"/>
  <c r="P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<sst xmlns="http://schemas.openxmlformats.org/spreadsheetml/2006/main" count="426" uniqueCount="280">
  <si>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</si>
  <si>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</si>
  <si>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</si>
  <si>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</si>
  <si>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</si>
  <si>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</si>
  <si>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</si>
  <si>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</si>
  <si>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</si>
  <si>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</si>
  <si>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</si>
  <si>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</si>
  <si>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</si>
  <si>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</si>
  <si>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</si>
  <si>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</si>
  <si>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</si>
  <si>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</si>
  <si>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</si>
  <si>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</si>
  <si>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</si>
  <si>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</si>
  <si>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</si>
  <si>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</si>
  <si>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</si>
  <si>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</si>
  <si>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</si>
  <si>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</si>
  <si>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</si>
  <si>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</si>
  <si>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</si>
  <si>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</si>
  <si>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</si>
  <si>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</si>
  <si>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</si>
  <si>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</si>
  <si>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</si>
  <si>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</si>
  <si>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</si>
  <si>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</si>
  <si>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</si>
  <si>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</si>
  <si>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</si>
  <si>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</si>
  <si>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</si>
  <si>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</si>
  <si>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</si>
  <si>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</si>
  <si>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</si>
  <si>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</si>
  <si>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</si>
  <si>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</si>
  <si>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</si>
  <si>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</si>
  <si>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</si>
  <si>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</si>
  <si>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</si>
  <si>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</si>
  <si>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</si>
  <si>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</si>
  <si>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</si>
  <si>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</si>
  <si>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</si>
  <si>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</si>
  <si>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</si>
  <si>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</si>
  <si>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</si>
  <si>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</si>
  <si>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</si>
  <si>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</si>
  <si>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</si>
  <si>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</si>
  <si>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</si>
  <si>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</si>
  <si>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</si>
  <si>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</si>
  <si>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</si>
  <si>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</si>
  <si>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</si>
  <si>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</si>
  <si>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</si>
  <si>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</si>
  <si>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</si>
  <si>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</si>
  <si>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</si>
  <si>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</si>
  <si>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</si>
  <si>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</si>
  <si>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</si>
  <si>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</si>
  <si>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</si>
  <si>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</si>
  <si>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</si>
  <si>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</si>
  <si>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</si>
  <si>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</si>
  <si>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</si>
  <si>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</si>
  <si>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</si>
  <si>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</si>
  <si>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</si>
  <si>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</si>
  <si>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</si>
  <si>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</si>
  <si>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</si>
  <si>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</si>
  <si>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</si>
  <si>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</si>
  <si>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</si>
  <si>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</si>
  <si>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</si>
  <si>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</si>
  <si>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</si>
  <si>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</si>
  <si>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</si>
  <si>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</si>
  <si>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</si>
  <si>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</si>
  <si>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</si>
  <si>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</si>
  <si>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</si>
  <si>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</si>
  <si>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</si>
  <si>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</si>
  <si>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</si>
  <si>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</si>
  <si>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</si>
  <si>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</si>
  <si>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</si>
  <si>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</si>
  <si>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</si>
  <si>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</si>
  <si>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</si>
  <si>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</si>
  <si>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</si>
  <si>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</si>
  <si>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</si>
  <si>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</si>
  <si>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</si>
  <si>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</si>
  <si>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</si>
  <si>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</si>
  <si>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</si>
  <si>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</si>
  <si>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</si>
  <si>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</si>
  <si>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</si>
  <si>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</si>
  <si>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</si>
  <si>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</si>
  <si>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</si>
  <si>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</si>
  <si>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</si>
  <si>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</si>
  <si>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</si>
  <si>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</si>
  <si>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</si>
  <si>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</si>
  <si>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</si>
  <si>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</si>
  <si>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</si>
  <si>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</si>
  <si>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</si>
  <si>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</si>
  <si>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</si>
  <si>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</si>
  <si>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</si>
  <si>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</si>
  <si>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</si>
  <si>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</si>
  <si>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</si>
  <si>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</si>
  <si>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</si>
  <si>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</si>
  <si>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</si>
  <si>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</si>
  <si>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</si>
  <si>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</si>
  <si>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</si>
  <si>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</si>
  <si>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</si>
  <si>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</si>
  <si>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</si>
  <si>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</si>
  <si>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</si>
  <si>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</si>
  <si>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</si>
  <si>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</si>
  <si>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</si>
  <si>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</si>
  <si>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</si>
  <si>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</si>
  <si>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</si>
  <si>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</si>
  <si>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</si>
  <si>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</si>
  <si>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</si>
  <si>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</si>
  <si>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</si>
  <si>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</si>
  <si>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</si>
  <si>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</si>
  <si>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</si>
  <si>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</si>
  <si>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</si>
  <si>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</si>
  <si>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</si>
  <si>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</si>
  <si>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</si>
  <si>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</si>
  <si>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</si>
  <si>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</si>
  <si>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</si>
  <si>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</si>
  <si>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</si>
  <si>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</si>
  <si>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</si>
  <si>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</si>
  <si>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</si>
  <si>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</si>
  <si>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</si>
  <si>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</si>
  <si>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</si>
  <si>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</si>
  <si>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</si>
  <si>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</si>
  <si>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</si>
  <si>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</si>
  <si>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</si>
  <si>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</si>
  <si>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</si>
  <si>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</si>
  <si>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</si>
  <si>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</si>
  <si>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</si>
  <si>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</si>
  <si>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</si>
  <si>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</si>
  <si>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</si>
  <si>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</si>
  <si>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</si>
  <si>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</si>
  <si>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</si>
  <si>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</si>
  <si>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</si>
  <si>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</si>
  <si>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</si>
  <si>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</si>
  <si>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</si>
  <si>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</si>
  <si>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</si>
  <si>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</si>
  <si>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</si>
  <si>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</si>
  <si>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</si>
  <si>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</si>
  <si>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 xml:space="preserve"> </t>
  </si>
  <si>
    <t>Información de ingreso y verificación de datos inadecuados</t>
  </si>
  <si>
    <t>1. Alta demanda del servicio 
2. Demasiado acelerado el proceso</t>
  </si>
  <si>
    <t>Hacer la solicitud para implementar el sistema de digiturno institucional (adecuado a la necesidad del área)</t>
  </si>
  <si>
    <t>Demanda por inoportunidad en la respuesta y atención a interconsultas</t>
  </si>
  <si>
    <t>Cancelación de citas asignadas por factores instituciones</t>
  </si>
  <si>
    <t>Tiempo insuficiente para la realización de la consulta por la celeridad en la atención</t>
  </si>
  <si>
    <t>Priorizar y atender en forma oportuna, con pertinencia, seguridad y con calidad a todos los usuarios que soliciten al servicio de Urgencias o Atención Ambulatoria de acuerdo a la patología que presenten y al nivel de complejidad</t>
  </si>
  <si>
    <t xml:space="preserve">Posibilidad de pérdida Económica y Reputacional por información de ingreso y verificación de datos inadecuados, debido a alta demanda del servicio y el proceso demasiado acelerado </t>
  </si>
  <si>
    <t>1. Especialidades no disponibles en ciertos horarios
 2. Dificultad de comunicación en la solicitud de la especialidad 
3. Sobre pase el tiempo de 5 horas establecido para dar respuesta</t>
  </si>
  <si>
    <t>Profesional especializada en área de la salud, realiza valoración cada mes del sistema de dinámica gerencial y genera un informe trimestralmente en el Plan Operativo Anual (POA)</t>
  </si>
  <si>
    <t>1. Solicitud de los especialistas 
2. Casos fortuitos (accidentes, incapacidades)
 3. Error en el proceso de asignación de citas</t>
  </si>
  <si>
    <t xml:space="preserve">Información inadecuada o incompleta sobre trámites posteriores a la consulta. </t>
  </si>
  <si>
    <t xml:space="preserve">Posibilidad de pérdida Económica y Reputacional por información inadecuada o incompleta sobre trámites posteriores a la consulta, debido a el tiempo insuficiente para la realización de la consulta por la celeridad en la atención
</t>
  </si>
  <si>
    <t>Mantener controles que se vienen trabajando</t>
  </si>
  <si>
    <t>Coordinación de Urgencias y Atención Ambulatoria</t>
  </si>
  <si>
    <t xml:space="preserve">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
</t>
  </si>
  <si>
    <t>Posibilidad de pérdida Económica y Reputacional por cancelación de citas asignadas por factores instituciones, debido a solicitud de los especialistas, casos fortuitos como accidentes o incapacidades y error en el proceso de asignación de citas.</t>
  </si>
  <si>
    <t>Coordinación de Urgencias y Atención Ambulatoria, realiza asignación de un auxiliar por médico, con el fin de brindarle la información al usuario generada en la atención realizada y darle continuidad al tratamiento, para finalizar con buena atención</t>
  </si>
  <si>
    <t>Coordinación de Urgencias y Atención Ambulatoria, quiere hacer la solicitud para implementar el sistema de digiturno institucional (adecuado a la necesidad del área), y de la misma forma capacitar al personal para la buena gestión en caso de implementarlo</t>
  </si>
  <si>
    <t>URGENCIAS Y ATENCIÓN AMBULATORIA</t>
  </si>
  <si>
    <t xml:space="preserve">URGENCIAS: Aplica desde que el paciente y/o familia solicita la atención en urgencias hasta su traslado a quirófano, UCI adultos UCI intermedio, hospitalización e ingreso a observación a urgencias termina cuando el paciente egresa del servicio de urgencias.
ATENCIÓN AMBULATORIA: Aplica desde la asignación de cita al paciente, atención médica especializada y egreso al domicilio o al servicio de urgencias. 
</t>
  </si>
  <si>
    <t xml:space="preserve">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
</t>
  </si>
  <si>
    <t xml:space="preserve">Coordinación de Urgencias y Atención Ambulatoria, realiza seguimiento a la oportunidad en la información brindada al usuario respecto a la cancelación de citas, con el fin de que haya reprogramación.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</si>
</sst>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Normal="100" workbookViewId="0">
      <selection activeCell="B16" sqref="B16:B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263</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277</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257</v>
      </c>
      <c r="D10" s="178" t="s">
        <v>258</v>
      </c>
      <c r="E10" s="190" t="s">
        <v>264</v>
      </c>
      <c r="F10" s="178" t="s">
        <v>123</v>
      </c>
      <c r="G10" s="181">
        <v>40</v>
      </c>
      <c r="H10" s="184" t="str">
        <f>IF(G10&lt;=0,"",IF(G10&lt;=2,"Muy Baja",IF(G10&lt;=24,"Baja",IF(G10&lt;=500,"Media",IF(G10&lt;=5000,"Alta","Muy Alta")))))</f>
        <v>Media</v>
      </c>
      <c r="I10" s="196">
        <f>IF(H10="","",IF(H10="Muy Baja",0.2,IF(H10="Baja",0.4,IF(H10="Media",0.6,IF(H10="Alta",0.8,IF(H10="Muy Alta",1,))))))</f>
        <v>0.6</v>
      </c>
      <c r="J10" s="199" t="s">
        <v>150</v>
      </c>
      <c r="K10" s="196" t="str">
        <f ca="1">IF(NOT(ISERROR(MATCH(J10,'Tabla Impacto'!$B$221:$B$223,0))),'Tabla Impacto'!$F$223&amp;"Por favor no seleccionar los criterios de impacto(Afectación Económica o presupuestal y Pérdida Reputacional)",J10)</f>
        <v xml:space="preserve">     Entre 10 y 50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275</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0.6</v>
      </c>
      <c r="Y10" s="129" t="str">
        <f>IFERROR(IF(X10="","",IF(X10&lt;=0.2,"Muy Baja",IF(X10&lt;=0.4,"Baja",IF(X10&lt;=0.6,"Media",IF(X10&lt;=0.8,"Alta","Muy Alta"))))),"")</f>
        <v>Media</v>
      </c>
      <c r="Z10" s="130">
        <f>+X10</f>
        <v>0.6</v>
      </c>
      <c r="AA10" s="129" t="str">
        <f ca="1">IFERROR(IF(AB10="","",IF(AB10&lt;=0.2,"Leve",IF(AB10&lt;=0.4,"Menor",IF(AB10&lt;=0.6,"Moderado",IF(AB10&lt;=0.8,"Mayor","Catastrófico"))))),"")</f>
        <v>Menor</v>
      </c>
      <c r="AB10" s="130">
        <f ca="1">IFERROR(IF(Q10="Impacto",(M10-(+M10*T10)),IF(Q10="Probabilidad",M10,"")),"")</f>
        <v>0.30000000000000004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259</v>
      </c>
      <c r="AF10" s="134" t="s">
        <v>271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8"/>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260</v>
      </c>
      <c r="D16" s="178" t="s">
        <v>265</v>
      </c>
      <c r="E16" s="190" t="s">
        <v>272</v>
      </c>
      <c r="F16" s="178" t="s">
        <v>123</v>
      </c>
      <c r="G16" s="181">
        <v>60</v>
      </c>
      <c r="H16" s="184" t="str">
        <f>IF(G16&lt;=0,"",IF(G16&lt;=2,"Muy Baja",IF(G16&lt;=24,"Baja",IF(G16&lt;=500,"Media",IF(G16&lt;=5000,"Alta","Muy Alta")))))</f>
        <v>Media</v>
      </c>
      <c r="I16" s="196">
        <f>IF(H16="","",IF(H16="Muy Baja",0.2,IF(H16="Baja",0.4,IF(H16="Media",0.6,IF(H16="Alta",0.8,IF(H16="Muy Alta",1,))))))</f>
        <v>0.6</v>
      </c>
      <c r="J16" s="199" t="s">
        <v>149</v>
      </c>
      <c r="K16" s="196" t="str">
        <f ca="1">IF(NOT(ISERROR(MATCH(J16,'Tabla Impacto'!$B$221:$B$223,0))),'Tabla Impacto'!$F$223&amp;"Por favor no seleccionar los criterios de impacto(Afectación Económica o presupuestal y Pérdida Reputacional)",J16)</f>
        <v xml:space="preserve">     Entre 50 y 100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266</v>
      </c>
      <c r="Q16" s="125" t="str">
        <f>IF(OR(R16="Preventivo",R16="Detectivo"),"Probabilidad",IF(R16="Correctivo","Impacto",""))</f>
        <v>Probabilidad</v>
      </c>
      <c r="R16" s="126" t="s">
        <v>15</v>
      </c>
      <c r="S16" s="126" t="s">
        <v>9</v>
      </c>
      <c r="T16" s="127" t="str">
        <f>IF(AND(R16="Preventivo",S16="Automático"),"50%",IF(AND(R16="Preventivo",S16="Manual"),"40%",IF(AND(R16="Detectivo",S16="Automático"),"40%",IF(AND(R16="Detectivo",S16="Manual"),"30%",IF(AND(R16="Correctivo",S16="Automático"),"35%",IF(AND(R16="Correctivo",S16="Manual"),"25%",""))))))</f>
        <v>30%</v>
      </c>
      <c r="U16" s="126" t="s">
        <v>19</v>
      </c>
      <c r="V16" s="126" t="s">
        <v>22</v>
      </c>
      <c r="W16" s="126" t="s">
        <v>119</v>
      </c>
      <c r="X16" s="128">
        <f>IFERROR(IF(Q16="Probabilidad",(I16-(+I16*T16)),IF(Q16="Impacto",I16,"")),"")</f>
        <v>0.42</v>
      </c>
      <c r="Y16" s="129" t="str">
        <f>IFERROR(IF(X16="","",IF(X16&lt;=0.2,"Muy Baja",IF(X16&lt;=0.4,"Baja",IF(X16&lt;=0.6,"Media",IF(X16&lt;=0.8,"Alta","Muy Alta"))))),"")</f>
        <v>Media</v>
      </c>
      <c r="Z16" s="130">
        <f>+X16</f>
        <v>0.42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270</v>
      </c>
      <c r="AF16" s="134" t="s">
        <v>271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261</v>
      </c>
      <c r="D22" s="178" t="s">
        <v>267</v>
      </c>
      <c r="E22" s="190" t="s">
        <v>273</v>
      </c>
      <c r="F22" s="178" t="s">
        <v>123</v>
      </c>
      <c r="G22" s="181">
        <v>60</v>
      </c>
      <c r="H22" s="184" t="str">
        <f>IF(G22&lt;=0,"",IF(G22&lt;=2,"Muy Baja",IF(G22&lt;=24,"Baja",IF(G22&lt;=500,"Media",IF(G22&lt;=5000,"Alta","Muy Alta")))))</f>
        <v>Media</v>
      </c>
      <c r="I22" s="196">
        <f>IF(H22="","",IF(H22="Muy Baja",0.2,IF(H22="Baja",0.4,IF(H22="Media",0.6,IF(H22="Alta",0.8,IF(H22="Muy Alta",1,))))))</f>
        <v>0.6</v>
      </c>
      <c r="J22" s="199" t="s">
        <v>149</v>
      </c>
      <c r="K22" s="196" t="str">
        <f ca="1">IF(NOT(ISERROR(MATCH(J22,'Tabla Impacto'!$B$221:$B$223,0))),'Tabla Impacto'!$F$223&amp;"Por favor no seleccionar los criterios de impacto(Afectación Económica o presupuestal y Pérdida Reputacional)",J22)</f>
        <v xml:space="preserve">     Entre 50 y 100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278</v>
      </c>
      <c r="Q22" s="125" t="str">
        <f>IF(OR(R22="Preventivo",R22="Detectivo"),"Probabilidad",IF(R22="Correctivo","Impacto",""))</f>
        <v>Impacto</v>
      </c>
      <c r="R22" s="126" t="s">
        <v>16</v>
      </c>
      <c r="S22" s="126" t="s">
        <v>9</v>
      </c>
      <c r="T22" s="127" t="str">
        <f>IF(AND(R22="Preventivo",S22="Automático"),"50%",IF(AND(R22="Preventivo",S22="Manual"),"40%",IF(AND(R22="Detectivo",S22="Automático"),"40%",IF(AND(R22="Detectivo",S22="Manual"),"30%",IF(AND(R22="Correctivo",S22="Automático"),"35%",IF(AND(R22="Correctivo",S22="Manual"),"25%",""))))))</f>
        <v>25%</v>
      </c>
      <c r="U22" s="126" t="s">
        <v>19</v>
      </c>
      <c r="V22" s="126" t="s">
        <v>22</v>
      </c>
      <c r="W22" s="126" t="s">
        <v>119</v>
      </c>
      <c r="X22" s="128">
        <f>IFERROR(IF(Q22="Probabilidad",(I22-(+I22*T22)),IF(Q22="Impacto",I22,"")),"")</f>
        <v>0.6</v>
      </c>
      <c r="Y22" s="129" t="str">
        <f>IFERROR(IF(X22="","",IF(X22&lt;=0.2,"Muy Baja",IF(X22&lt;=0.4,"Baja",IF(X22&lt;=0.6,"Media",IF(X22&lt;=0.8,"Alta","Muy Alta"))))),"")</f>
        <v>Media</v>
      </c>
      <c r="Z22" s="130">
        <f>+X22</f>
        <v>0.6</v>
      </c>
      <c r="AA22" s="129" t="str">
        <f ca="1">IFERROR(IF(AB22="","",IF(AB22&lt;=0.2,"Leve",IF(AB22&lt;=0.4,"Menor",IF(AB22&lt;=0.6,"Moderado",IF(AB22&lt;=0.8,"Mayor","Catastrófico"))))),"")</f>
        <v>Moderado</v>
      </c>
      <c r="AB22" s="130">
        <f ca="1">IFERROR(IF(Q22="Impacto",(M22-(+M22*T22)),IF(Q22="Probabilidad",M22,"")),"")</f>
        <v>0.44999999999999996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270</v>
      </c>
      <c r="AF22" s="134" t="s">
        <v>271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t="shared" ref="K23:K27" ca="1" si="15">IF(NOT(ISERROR(MATCH(J23,_xlfn.ANCHORARRAY(E34),0))),I36&amp;"Por favor no seleccionar los criterios de impacto",J23)</f>
        <v>0</v>
      </c>
      <c r="L23" s="185"/>
      <c r="M23" s="197"/>
      <c r="N23" s="194"/>
      <c r="O23" s="123">
        <v>2</v>
      </c>
      <c r="P23" s="124" t="s">
        <v>279</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20</v>
      </c>
      <c r="V23" s="126" t="s">
        <v>22</v>
      </c>
      <c r="W23" s="126" t="s">
        <v>119</v>
      </c>
      <c r="X23" s="137">
        <f>IFERROR(IF(AND(Q22="Probabilidad",Q23="Probabilidad"),(Z22-(+Z22*T23)),IF(Q23="Probabilidad",(I22-(+I22*T23)),IF(Q23="Impacto",Z22,""))),"")</f>
        <v>0.36</v>
      </c>
      <c r="Y23" s="129" t="str">
        <f t="shared" si="1"/>
        <v>Baja</v>
      </c>
      <c r="Z23" s="130">
        <f t="shared" ref="Z23:Z27" si="17">+X23</f>
        <v>0.36</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270</v>
      </c>
      <c r="AF23" s="134" t="s">
        <v>271</v>
      </c>
      <c r="AG23" s="135">
        <v>44927</v>
      </c>
      <c r="AH23" s="135">
        <v>45291</v>
      </c>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t="shared" ca="1" si="15"/>
        <v>0</v>
      </c>
      <c r="L24" s="185"/>
      <c r="M24" s="197"/>
      <c r="N24" s="194"/>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t="shared" ca="1" si="15"/>
        <v>0</v>
      </c>
      <c r="L25" s="185"/>
      <c r="M25" s="197"/>
      <c r="N25" s="194"/>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t="shared" ca="1" si="15"/>
        <v>0</v>
      </c>
      <c r="L26" s="185"/>
      <c r="M26" s="197"/>
      <c r="N26" s="194"/>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t="shared" ca="1" si="15"/>
        <v>0</v>
      </c>
      <c r="L27" s="186"/>
      <c r="M27" s="198"/>
      <c r="N27" s="195"/>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268</v>
      </c>
      <c r="D28" s="178" t="s">
        <v>262</v>
      </c>
      <c r="E28" s="190" t="s">
        <v>269</v>
      </c>
      <c r="F28" s="178" t="s">
        <v>123</v>
      </c>
      <c r="G28" s="181">
        <v>60</v>
      </c>
      <c r="H28" s="184" t="str">
        <f>IF(G28&lt;=0,"",IF(G28&lt;=2,"Muy Baja",IF(G28&lt;=24,"Baja",IF(G28&lt;=500,"Media",IF(G28&lt;=5000,"Alta","Muy Alta")))))</f>
        <v>Media</v>
      </c>
      <c r="I28" s="196">
        <f>IF(H28="","",IF(H28="Muy Baja",0.2,IF(H28="Baja",0.4,IF(H28="Media",0.6,IF(H28="Alta",0.8,IF(H28="Muy Alta",1,))))))</f>
        <v>0.6</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270</v>
      </c>
      <c r="AF28" s="134" t="s">
        <v>271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t="shared" ref="K29:K33" ca="1" si="23">IF(NOT(ISERROR(MATCH(J29,_xlfn.ANCHORARRAY(E40),0))),I42&amp;"Por favor no seleccionar los criterios de impacto",J29)</f>
        <v>0</v>
      </c>
      <c r="L29" s="185"/>
      <c r="M29" s="197"/>
      <c r="N29" s="194"/>
      <c r="O29" s="123">
        <v>2</v>
      </c>
      <c r="P29" s="124" t="s">
        <v>256</v>
      </c>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t="shared" ca="1" si="23"/>
        <v>0</v>
      </c>
      <c r="L30" s="185"/>
      <c r="M30" s="197"/>
      <c r="N30" s="194"/>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t="shared" ca="1" si="23"/>
        <v>0</v>
      </c>
      <c r="L31" s="185"/>
      <c r="M31" s="197"/>
      <c r="N31" s="194"/>
      <c r="O31" s="123">
        <v>4</v>
      </c>
      <c r="P31" s="124" t="s">
        <v>256</v>
      </c>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t="shared" ca="1" si="23"/>
        <v>0</v>
      </c>
      <c r="L32" s="185"/>
      <c r="M32" s="197"/>
      <c r="N32" s="194"/>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t="shared" ca="1" si="23"/>
        <v>0</v>
      </c>
      <c r="L33" s="186"/>
      <c r="M33" s="198"/>
      <c r="N33" s="195"/>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t="shared" ref="K35:K39" ca="1" si="3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t="shared" ca="1" si="31"/>
        <v>0</v>
      </c>
      <c r="L36" s="185"/>
      <c r="M36" s="197"/>
      <c r="N36" s="194"/>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t="shared" ca="1" si="31"/>
        <v>0</v>
      </c>
      <c r="L37" s="185"/>
      <c r="M37" s="197"/>
      <c r="N37" s="194"/>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t="shared" ca="1" si="31"/>
        <v>0</v>
      </c>
      <c r="L38" s="185"/>
      <c r="M38" s="197"/>
      <c r="N38" s="194"/>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t="shared" ca="1" si="31"/>
        <v>0</v>
      </c>
      <c r="L39" s="186"/>
      <c r="M39" s="198"/>
      <c r="N39" s="195"/>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t="shared" ref="K41:K45" ca="1" si="39">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t="shared" ca="1" si="39"/>
        <v>0</v>
      </c>
      <c r="L42" s="185"/>
      <c r="M42" s="197"/>
      <c r="N42" s="194"/>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t="shared" ca="1" si="39"/>
        <v>0</v>
      </c>
      <c r="L43" s="185"/>
      <c r="M43" s="197"/>
      <c r="N43" s="194"/>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t="shared" ca="1" si="39"/>
        <v>0</v>
      </c>
      <c r="L44" s="185"/>
      <c r="M44" s="197"/>
      <c r="N44" s="194"/>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t="shared" ca="1" si="39"/>
        <v>0</v>
      </c>
      <c r="L45" s="186"/>
      <c r="M45" s="198"/>
      <c r="N45" s="195"/>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t="shared" ref="K47:K51" ca="1" si="47">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t="shared" ca="1" si="47"/>
        <v>0</v>
      </c>
      <c r="L48" s="185"/>
      <c r="M48" s="197"/>
      <c r="N48" s="194"/>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t="shared" ca="1" si="47"/>
        <v>0</v>
      </c>
      <c r="L49" s="185"/>
      <c r="M49" s="197"/>
      <c r="N49" s="194"/>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t="shared" ca="1" si="47"/>
        <v>0</v>
      </c>
      <c r="L50" s="185"/>
      <c r="M50" s="197"/>
      <c r="N50" s="194"/>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t="shared" ca="1" si="47"/>
        <v>0</v>
      </c>
      <c r="L51" s="186"/>
      <c r="M51" s="198"/>
      <c r="N51" s="195"/>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AE17:AE69 AE10 AE12:AE15</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AF17:AF69 AF10 AF12:AF15</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AG17:AG69 AG10 AG12:AG15</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AH17:AH69 AH10 AH12:AH15</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AE16</xm:sqref>
        </x14:dataValidation>
        <x14:dataValidation type="custom" allowBlank="1" showInputMessage="1" showErrorMessage="1" error="Recuerde que las acciones se generan bajo la medida de mitigar el riesgo" xr:uid="{00000000-0002-0000-0100-000010000000}">
          <x14:formula1>
            <xm:f>IF(OR(AD11='Opciones Tratamiento'!$B$2,AD11='Opciones Tratamiento'!$B$3,AD11='Opciones Tratamiento'!$B$4),ISBLANK(AD11),ISTEXT(AD11))</xm:f>
          </x14:formula1>
          <xm:sqref>AF16</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AG16</xm:sqref>
        </x14:dataValidation>
        <x14:dataValidation type="custom" allowBlank="1" showInputMessage="1" showErrorMessage="1" error="Recuerde que las acciones se generan bajo la medida de mitigar el riesgo" xr:uid="{00000000-0002-0000-0100-000012000000}">
          <x14:formula1>
            <xm:f>IF(OR(AD11='Opciones Tratamiento'!$B$2,AD11='Opciones Tratamiento'!$B$3,AD11='Opciones Tratamiento'!$B$4),ISBLANK(AD11),ISTEXT(AD11))</xm:f>
          </x14:formula1>
          <xm:sqref>AH16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R1</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R2</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R2C1</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R3C2</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2023-10-25T15:37:33Z</dcterms:modified>
</cp:coreProperties>
</file>