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xr:revisionPtr revIDLastSave="0" documentId="13_ncr:1_{2255AA77-12A7-4908-B593-9657649ACFEE}" xr6:coauthVersionLast="47" xr6:coauthVersionMax="47" xr10:uidLastSave="{00000000-0000-0000-0000-000000000000}"/>
  <bookViews>
    <workbookView xWindow="0" yWindow="0" windowWidth="10245" windowHeight="1092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0" r:id="rId12"/>
  </pivotCaches>
</workbook>
</file>

<file path=xl/calcChain.xml><?xml version="1.0" encoding="utf-8"?>
<calcChain xmlns="http://schemas.openxmlformats.org/spreadsheetml/2006/main">
  <c r="T10" i="1" l="1"/>
  <c r="Q10" i="1"/>
  <c r="H10" i="1"/>
  <c r="I10" i="1" s="1"/>
  <c r="K25" i="1"/>
  <c r="K65" i="1"/>
  <c r="K45" i="1"/>
  <c r="K61" i="1"/>
  <c r="K33" i="1"/>
  <c r="K63" i="1"/>
  <c r="K48" i="1"/>
  <c r="K36" i="1"/>
  <c r="K62" i="1"/>
  <c r="K23" i="1"/>
  <c r="K21" i="1"/>
  <c r="K17" i="1"/>
  <c r="K20" i="1"/>
  <c r="K24" i="1"/>
  <c r="K31" i="1"/>
  <c r="K43" i="1"/>
  <c r="K67" i="1"/>
  <c r="K27" i="1"/>
  <c r="K51" i="1"/>
  <c r="K38" i="1"/>
  <c r="K39" i="1"/>
  <c r="K68" i="1"/>
  <c r="K44" i="1"/>
  <c r="K32" i="1"/>
  <c r="K42" i="1"/>
  <c r="K35" i="1"/>
  <c r="K41" i="1"/>
  <c r="K54" i="1"/>
  <c r="K59" i="1"/>
  <c r="K57" i="1"/>
  <c r="K19" i="1"/>
  <c r="K69" i="1"/>
  <c r="K66" i="1"/>
  <c r="K50" i="1"/>
  <c r="K30" i="1"/>
  <c r="K56" i="1"/>
  <c r="K47" i="1"/>
  <c r="K49" i="1"/>
  <c r="K18" i="1"/>
  <c r="K60" i="1"/>
  <c r="K53" i="1"/>
  <c r="K37" i="1"/>
  <c r="K55" i="1"/>
  <c r="K26" i="1"/>
  <c r="K29" i="1"/>
  <c r="F221" i="13" l="1"/>
  <c r="F211" i="13"/>
  <c r="F212" i="13"/>
  <c r="F213" i="13"/>
  <c r="F214" i="13"/>
  <c r="F215" i="13"/>
  <c r="F216" i="13"/>
  <c r="F217" i="13"/>
  <c r="F218" i="13"/>
  <c r="F219" i="13"/>
  <c r="F220" i="13"/>
  <c r="F210" i="13"/>
  <c r="K14" i="1"/>
  <c r="K15" i="1"/>
  <c r="K13" i="1"/>
  <c r="B221" i="13" a="1"/>
  <c r="K12"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17" i="1"/>
  <c r="AB23" i="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34" i="1"/>
  <c r="L34" i="1" s="1"/>
  <c r="K16" i="1"/>
  <c r="L16" i="1" s="1"/>
  <c r="K22" i="1"/>
  <c r="L22" i="1" s="1"/>
  <c r="K52" i="1"/>
  <c r="L52" i="1" s="1"/>
  <c r="K58" i="1"/>
  <c r="L58" i="1" s="1"/>
  <c r="K46" i="1"/>
  <c r="L46" i="1" s="1"/>
  <c r="K64" i="1"/>
  <c r="L64" i="1" s="1"/>
  <c r="Z42" i="18" l="1"/>
  <c r="AF18" i="18"/>
  <c r="T18" i="18"/>
  <c r="Z26" i="18"/>
  <c r="AF34" i="18"/>
  <c r="AL34" i="18"/>
  <c r="AF42" i="18"/>
  <c r="N42" i="18"/>
  <c r="T10" i="18"/>
  <c r="Z18" i="18"/>
  <c r="N58" i="1"/>
  <c r="AL10" i="18"/>
  <c r="AL42" i="18"/>
  <c r="AL26" i="18"/>
  <c r="T34" i="18"/>
  <c r="AL18" i="18"/>
  <c r="N10" i="18"/>
  <c r="AF26" i="18"/>
  <c r="N34" i="18"/>
  <c r="Z10" i="18"/>
  <c r="M58" i="1"/>
  <c r="N18" i="18"/>
  <c r="AF10" i="18"/>
  <c r="T26" i="18"/>
  <c r="N26" i="18"/>
  <c r="T42" i="18"/>
  <c r="Z34" i="18"/>
  <c r="M34" i="1"/>
  <c r="AB34" i="1" s="1"/>
  <c r="AA34" i="1" s="1"/>
  <c r="L16" i="18"/>
  <c r="R40" i="18"/>
  <c r="R24" i="18"/>
  <c r="L40" i="18"/>
  <c r="L8" i="18"/>
  <c r="X16" i="18"/>
  <c r="X32" i="18"/>
  <c r="R32" i="18"/>
  <c r="AJ40" i="18"/>
  <c r="AJ16" i="18"/>
  <c r="R16" i="18"/>
  <c r="R8" i="18"/>
  <c r="AD40" i="18"/>
  <c r="N34" i="1"/>
  <c r="L32" i="18"/>
  <c r="AD32" i="18"/>
  <c r="AJ32" i="18"/>
  <c r="AD24" i="18"/>
  <c r="AD8" i="18"/>
  <c r="L24" i="18"/>
  <c r="X40" i="18"/>
  <c r="X24" i="18"/>
  <c r="AJ8" i="18"/>
  <c r="AJ24" i="18"/>
  <c r="AD16" i="18"/>
  <c r="X8" i="18"/>
  <c r="M46" i="1"/>
  <c r="AB10" i="18"/>
  <c r="J42" i="18"/>
  <c r="J18" i="18"/>
  <c r="P34" i="18"/>
  <c r="N46" i="1"/>
  <c r="AB18" i="18"/>
  <c r="AH34" i="18"/>
  <c r="J26" i="18"/>
  <c r="P10" i="18"/>
  <c r="AH10" i="18"/>
  <c r="V34" i="18"/>
  <c r="P18" i="18"/>
  <c r="P42" i="18"/>
  <c r="AH42" i="18"/>
  <c r="V18" i="18"/>
  <c r="AB26" i="18"/>
  <c r="AB34" i="18"/>
  <c r="AH26" i="18"/>
  <c r="AB42" i="18"/>
  <c r="V26" i="18"/>
  <c r="J34" i="18"/>
  <c r="J10" i="18"/>
  <c r="V42" i="18"/>
  <c r="P26" i="18"/>
  <c r="V10" i="18"/>
  <c r="AH18" i="18"/>
  <c r="R34" i="18"/>
  <c r="X42" i="18"/>
  <c r="L34" i="18"/>
  <c r="AD34" i="18"/>
  <c r="AJ42" i="18"/>
  <c r="AD10" i="18"/>
  <c r="R10" i="18"/>
  <c r="R42" i="18"/>
  <c r="L42" i="18"/>
  <c r="X26" i="18"/>
  <c r="L26" i="18"/>
  <c r="AJ18" i="18"/>
  <c r="X18" i="18"/>
  <c r="N52" i="1"/>
  <c r="AJ34" i="18"/>
  <c r="R26" i="18"/>
  <c r="M52" i="1"/>
  <c r="AJ26" i="18"/>
  <c r="R18" i="18"/>
  <c r="X34" i="18"/>
  <c r="AJ10" i="18"/>
  <c r="AD26" i="18"/>
  <c r="AD42" i="18"/>
  <c r="X10" i="18"/>
  <c r="AD18" i="18"/>
  <c r="L10" i="18"/>
  <c r="L18" i="18"/>
  <c r="J40" i="18"/>
  <c r="J8" i="18"/>
  <c r="AB40" i="18"/>
  <c r="AB32" i="18"/>
  <c r="AH32" i="18"/>
  <c r="AB8" i="18"/>
  <c r="AB24" i="18"/>
  <c r="J16" i="18"/>
  <c r="J24" i="18"/>
  <c r="P32" i="18"/>
  <c r="J32" i="18"/>
  <c r="V24" i="18"/>
  <c r="P8" i="18"/>
  <c r="P24" i="18"/>
  <c r="P16" i="18"/>
  <c r="AH16" i="18"/>
  <c r="P40" i="18"/>
  <c r="V16" i="18"/>
  <c r="V32" i="18"/>
  <c r="N28" i="1"/>
  <c r="AH24" i="18"/>
  <c r="M28" i="1"/>
  <c r="AB28" i="1" s="1"/>
  <c r="AA28" i="1" s="1"/>
  <c r="V40" i="18"/>
  <c r="AB16" i="18"/>
  <c r="V8" i="18"/>
  <c r="AH8" i="18"/>
  <c r="AH40" i="18"/>
  <c r="AF30" i="18"/>
  <c r="T14" i="18"/>
  <c r="Z22" i="18"/>
  <c r="AL38" i="18"/>
  <c r="T30" i="18"/>
  <c r="N14" i="18"/>
  <c r="T38" i="18"/>
  <c r="AL6" i="18"/>
  <c r="T22" i="18"/>
  <c r="Z14" i="18"/>
  <c r="AL14" i="18"/>
  <c r="Z38" i="18"/>
  <c r="N22" i="18"/>
  <c r="N38" i="18"/>
  <c r="N22" i="1"/>
  <c r="Z30" i="18"/>
  <c r="T6" i="18"/>
  <c r="AF22" i="18"/>
  <c r="Z6" i="18"/>
  <c r="N6" i="18"/>
  <c r="M22" i="1"/>
  <c r="AB22" i="1" s="1"/>
  <c r="AA22" i="1" s="1"/>
  <c r="AF6" i="18"/>
  <c r="AF14" i="18"/>
  <c r="AF38" i="18"/>
  <c r="AL30" i="18"/>
  <c r="AL22" i="18"/>
  <c r="N30" i="18"/>
  <c r="P14" i="18"/>
  <c r="J38" i="18"/>
  <c r="V22" i="18"/>
  <c r="AH6" i="18"/>
  <c r="V14" i="18"/>
  <c r="V6" i="18"/>
  <c r="J6" i="18"/>
  <c r="AH14" i="18"/>
  <c r="P30" i="18"/>
  <c r="AH38" i="18"/>
  <c r="AH22" i="18"/>
  <c r="J14" i="18"/>
  <c r="P6" i="18"/>
  <c r="AB38" i="18"/>
  <c r="AB22" i="18"/>
  <c r="P22" i="18"/>
  <c r="V30" i="18"/>
  <c r="AB30" i="18"/>
  <c r="AB14" i="18"/>
  <c r="M10" i="1"/>
  <c r="AB10" i="1" s="1"/>
  <c r="AA10" i="1" s="1"/>
  <c r="J30" i="18"/>
  <c r="AB6" i="18"/>
  <c r="J22" i="18"/>
  <c r="N10" i="1"/>
  <c r="AH30" i="18"/>
  <c r="P38" i="18"/>
  <c r="V38" i="18"/>
  <c r="AH12" i="18"/>
  <c r="V12" i="18"/>
  <c r="J20" i="18"/>
  <c r="V28" i="18"/>
  <c r="J44" i="18"/>
  <c r="AH44" i="18"/>
  <c r="AB28" i="18"/>
  <c r="V44" i="18"/>
  <c r="P28" i="18"/>
  <c r="AH28" i="18"/>
  <c r="N64" i="1"/>
  <c r="V36" i="18"/>
  <c r="P12" i="18"/>
  <c r="V20" i="18"/>
  <c r="AB36" i="18"/>
  <c r="J12" i="18"/>
  <c r="AH36" i="18"/>
  <c r="M64" i="1"/>
  <c r="AB64" i="1" s="1"/>
  <c r="AA64" i="1" s="1"/>
  <c r="AH20" i="18"/>
  <c r="AB20" i="18"/>
  <c r="P44" i="18"/>
  <c r="J28" i="18"/>
  <c r="AB12" i="18"/>
  <c r="P20" i="18"/>
  <c r="P36" i="18"/>
  <c r="AB44" i="18"/>
  <c r="J36" i="18"/>
  <c r="AD30" i="18"/>
  <c r="X6" i="18"/>
  <c r="AJ38" i="18"/>
  <c r="AJ30" i="18"/>
  <c r="AJ22" i="18"/>
  <c r="R22" i="18"/>
  <c r="X30" i="18"/>
  <c r="AJ6" i="18"/>
  <c r="L6" i="18"/>
  <c r="L38" i="18"/>
  <c r="R30" i="18"/>
  <c r="AD14" i="18"/>
  <c r="X22" i="18"/>
  <c r="AD38" i="18"/>
  <c r="L14" i="18"/>
  <c r="N16" i="1"/>
  <c r="AD6" i="18"/>
  <c r="AD22" i="18"/>
  <c r="X38" i="18"/>
  <c r="M16" i="1"/>
  <c r="AB16" i="1" s="1"/>
  <c r="AA16" i="1" s="1"/>
  <c r="L30" i="18"/>
  <c r="AJ14" i="18"/>
  <c r="R6" i="18"/>
  <c r="L22" i="18"/>
  <c r="X14" i="18"/>
  <c r="R38" i="18"/>
  <c r="R14" i="18"/>
  <c r="N24" i="18"/>
  <c r="AF24" i="18"/>
  <c r="T32" i="18"/>
  <c r="AF32" i="18"/>
  <c r="T16" i="18"/>
  <c r="T40" i="18"/>
  <c r="AF40" i="18"/>
  <c r="AL32" i="18"/>
  <c r="Z40" i="18"/>
  <c r="N40" i="18"/>
  <c r="AL8" i="18"/>
  <c r="Z24" i="18"/>
  <c r="AF8" i="18"/>
  <c r="AL16" i="18"/>
  <c r="T24" i="18"/>
  <c r="AL24" i="18"/>
  <c r="AL40" i="18"/>
  <c r="Z16" i="18"/>
  <c r="T8" i="18"/>
  <c r="AF16" i="18"/>
  <c r="Z32" i="18"/>
  <c r="N16" i="18"/>
  <c r="Z8" i="18"/>
  <c r="N8" i="18"/>
  <c r="N40" i="1"/>
  <c r="N32" i="18"/>
  <c r="M40" i="1"/>
  <c r="AH7" i="19" l="1"/>
  <c r="V47" i="19"/>
  <c r="J27" i="19"/>
  <c r="AB7" i="19"/>
  <c r="P37" i="19"/>
  <c r="AH17" i="19"/>
  <c r="V37" i="19"/>
  <c r="P47" i="19"/>
  <c r="J37" i="19"/>
  <c r="V7" i="19"/>
  <c r="P17" i="19"/>
  <c r="AB17" i="19"/>
  <c r="P7" i="19"/>
  <c r="V27" i="19"/>
  <c r="AB37" i="19"/>
  <c r="AH47" i="19"/>
  <c r="AB47" i="19"/>
  <c r="J47" i="19"/>
  <c r="AB27" i="19"/>
  <c r="AC16" i="1"/>
  <c r="AH37" i="19"/>
  <c r="V17" i="19"/>
  <c r="J7" i="19"/>
  <c r="AH27" i="19"/>
  <c r="J17" i="19"/>
  <c r="P27" i="19"/>
  <c r="P18" i="19"/>
  <c r="J28" i="19"/>
  <c r="J48" i="19"/>
  <c r="V28" i="19"/>
  <c r="AB8" i="19"/>
  <c r="P28" i="19"/>
  <c r="AH8" i="19"/>
  <c r="V8" i="19"/>
  <c r="V18" i="19"/>
  <c r="AB28" i="19"/>
  <c r="V38" i="19"/>
  <c r="AH28" i="19"/>
  <c r="AB38" i="19"/>
  <c r="V48" i="19"/>
  <c r="P8" i="19"/>
  <c r="AH48" i="19"/>
  <c r="J38" i="19"/>
  <c r="AC22" i="1"/>
  <c r="P38" i="19"/>
  <c r="AH38" i="19"/>
  <c r="P48" i="19"/>
  <c r="AB18" i="19"/>
  <c r="J8" i="19"/>
  <c r="J18" i="19"/>
  <c r="AB48" i="19"/>
  <c r="AH18" i="19"/>
  <c r="J40" i="19"/>
  <c r="V20" i="19"/>
  <c r="J50" i="19"/>
  <c r="P50" i="19"/>
  <c r="J10" i="19"/>
  <c r="V10" i="19"/>
  <c r="V40" i="19"/>
  <c r="V30" i="19"/>
  <c r="AH10" i="19"/>
  <c r="AB40" i="19"/>
  <c r="AB10" i="19"/>
  <c r="AB20" i="19"/>
  <c r="P20" i="19"/>
  <c r="AB30" i="19"/>
  <c r="J30" i="19"/>
  <c r="AB50" i="19"/>
  <c r="V50" i="19"/>
  <c r="AH40" i="19"/>
  <c r="AC34" i="1"/>
  <c r="P40" i="19"/>
  <c r="AH20" i="19"/>
  <c r="P10" i="19"/>
  <c r="P30" i="19"/>
  <c r="AH30" i="19"/>
  <c r="AH50" i="19"/>
  <c r="J20" i="19"/>
  <c r="V25" i="19"/>
  <c r="AH15" i="19"/>
  <c r="V45" i="19"/>
  <c r="V35" i="19"/>
  <c r="J15" i="19"/>
  <c r="J55" i="19"/>
  <c r="AB45" i="19"/>
  <c r="AB35" i="19"/>
  <c r="AH25" i="19"/>
  <c r="AB55" i="19"/>
  <c r="AH55" i="19"/>
  <c r="AC64" i="1"/>
  <c r="AB15" i="19"/>
  <c r="AB25" i="19"/>
  <c r="P15" i="19"/>
  <c r="AH45" i="19"/>
  <c r="J25" i="19"/>
  <c r="V55" i="19"/>
  <c r="P45" i="19"/>
  <c r="J45" i="19"/>
  <c r="V15" i="19"/>
  <c r="P25" i="19"/>
  <c r="J35" i="19"/>
  <c r="P35" i="19"/>
  <c r="AH35" i="19"/>
  <c r="P55" i="19"/>
  <c r="P16" i="19"/>
  <c r="V26" i="19"/>
  <c r="P6" i="19"/>
  <c r="AH36" i="19"/>
  <c r="AH6" i="19"/>
  <c r="P26" i="19"/>
  <c r="V46" i="19"/>
  <c r="V16" i="19"/>
  <c r="AH46" i="19"/>
  <c r="V36" i="19"/>
  <c r="AB46" i="19"/>
  <c r="AC10" i="1"/>
  <c r="AB16" i="19"/>
  <c r="AH26" i="19"/>
  <c r="J16" i="19"/>
  <c r="AB36" i="19"/>
  <c r="J6" i="19"/>
  <c r="AB6" i="19"/>
  <c r="P46" i="19"/>
  <c r="P36" i="19"/>
  <c r="AB26" i="19"/>
  <c r="J36" i="19"/>
  <c r="AH16" i="19"/>
  <c r="J26" i="19"/>
  <c r="V6" i="19"/>
  <c r="J46" i="19"/>
  <c r="AC28" i="1"/>
  <c r="P39" i="19"/>
  <c r="V9" i="19"/>
  <c r="V29" i="19"/>
  <c r="P49" i="19"/>
  <c r="AH39" i="19"/>
  <c r="AB19" i="19"/>
  <c r="AH49" i="19"/>
  <c r="V39" i="19"/>
  <c r="J19" i="19"/>
  <c r="AB29" i="19"/>
  <c r="AH29" i="19"/>
  <c r="J39" i="19"/>
  <c r="P9" i="19"/>
  <c r="AH9" i="19"/>
  <c r="P29" i="19"/>
  <c r="J49" i="19"/>
  <c r="V19" i="19"/>
  <c r="J9" i="19"/>
  <c r="AB39" i="19"/>
  <c r="AB9" i="19"/>
  <c r="J29" i="19"/>
  <c r="AB49" i="19"/>
  <c r="P19" i="19"/>
  <c r="AH19" i="19"/>
  <c r="V49"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<sst xmlns="http://schemas.openxmlformats.org/spreadsheetml/2006/main" count="431" uniqueCount="281">
  <si>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</si>
  <si>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</si>
  <si>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</si>
  <si>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</si>
  <si>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</si>
  <si>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</si>
  <si>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</si>
  <si>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</si>
  <si>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</si>
  <si>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</si>
  <si>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</si>
  <si>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</si>
  <si>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</si>
  <si>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</si>
  <si>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</si>
  <si>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</si>
  <si>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</si>
  <si>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</si>
  <si>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</si>
  <si>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</si>
  <si>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</si>
  <si>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</si>
  <si>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</si>
  <si>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</si>
  <si>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</si>
  <si>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</si>
  <si>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</si>
  <si>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</si>
  <si>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</si>
  <si>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</si>
  <si>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</si>
  <si>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</si>
  <si>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</si>
  <si>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</si>
  <si>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</si>
  <si>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</si>
  <si>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</si>
  <si>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</si>
  <si>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</si>
  <si>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</si>
  <si>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</si>
  <si>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</si>
  <si>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</si>
  <si>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</si>
  <si>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</si>
  <si>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</si>
  <si>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</si>
  <si>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</si>
  <si>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</si>
  <si>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</si>
  <si>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</si>
  <si>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</si>
  <si>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</si>
  <si>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</si>
  <si>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</si>
  <si>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</si>
  <si>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</si>
  <si>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</si>
  <si>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</si>
  <si>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</si>
  <si>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</si>
  <si>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</si>
  <si>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</si>
  <si>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</si>
  <si>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</si>
  <si>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</si>
  <si>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</si>
  <si>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</si>
  <si>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</si>
  <si>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</si>
  <si>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</si>
  <si>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</si>
  <si>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</si>
  <si>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</si>
  <si>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</si>
  <si>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</si>
  <si>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</si>
  <si>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</si>
  <si>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</si>
  <si>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</si>
  <si>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</si>
  <si>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</si>
  <si>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</si>
  <si>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</si>
  <si>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</si>
  <si>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</si>
  <si>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</si>
  <si>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</si>
  <si>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</si>
  <si>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</si>
  <si>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</si>
  <si>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</si>
  <si>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</si>
  <si>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</si>
  <si>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</si>
  <si>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</si>
  <si>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</si>
  <si>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</si>
  <si>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</si>
  <si>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</si>
  <si>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</si>
  <si>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</si>
  <si>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</si>
  <si>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</si>
  <si>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</si>
  <si>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</si>
  <si>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</si>
  <si>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</si>
  <si>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</si>
  <si>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</si>
  <si>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</si>
  <si>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</si>
  <si>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</si>
  <si>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</si>
  <si>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</si>
  <si>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</si>
  <si>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</si>
  <si>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</si>
  <si>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</si>
  <si>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</si>
  <si>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</si>
  <si>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</si>
  <si>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</si>
  <si>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</si>
  <si>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</si>
  <si>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</si>
  <si>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</si>
  <si>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</si>
  <si>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</si>
  <si>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</si>
  <si>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</si>
  <si>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</si>
  <si>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</si>
  <si>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</si>
  <si>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</si>
  <si>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</si>
  <si>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</si>
  <si>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</si>
  <si>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</si>
  <si>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</si>
  <si>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</si>
  <si>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</si>
  <si>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</si>
  <si>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</si>
  <si>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</si>
  <si>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</si>
  <si>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</si>
  <si>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</si>
  <si>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</si>
  <si>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</si>
  <si>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</si>
  <si>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</si>
  <si>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</si>
  <si>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</si>
  <si>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</si>
  <si>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</si>
  <si>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</si>
  <si>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</si>
  <si>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</si>
  <si>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</si>
  <si>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</si>
  <si>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</si>
  <si>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</si>
  <si>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</si>
  <si>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</si>
  <si>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</si>
  <si>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</si>
  <si>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</si>
  <si>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</si>
  <si>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</si>
  <si>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</si>
  <si>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</si>
  <si>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</si>
  <si>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</si>
  <si>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</si>
  <si>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</si>
  <si>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</si>
  <si>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</si>
  <si>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</si>
  <si>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</si>
  <si>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</si>
  <si>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</si>
  <si>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</si>
  <si>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</si>
  <si>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</si>
  <si>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</si>
  <si>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</si>
  <si>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</si>
  <si>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</si>
  <si>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</si>
  <si>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</si>
  <si>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</si>
  <si>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</si>
  <si>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</si>
  <si>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</si>
  <si>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</si>
  <si>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</si>
  <si>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</si>
  <si>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</si>
  <si>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</si>
  <si>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</si>
  <si>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</si>
  <si>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</si>
  <si>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</si>
  <si>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</si>
  <si>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</si>
  <si>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</si>
  <si>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</si>
  <si>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</si>
  <si>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</si>
  <si>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</si>
  <si>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</si>
  <si>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</si>
  <si>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</si>
  <si>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</si>
  <si>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</si>
  <si>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</si>
  <si>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</si>
  <si>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</si>
  <si>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</si>
  <si>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</si>
  <si>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</si>
  <si>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</si>
  <si>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</si>
  <si>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</si>
  <si>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</si>
  <si>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</si>
  <si>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</si>
  <si>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</si>
  <si>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</si>
  <si>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</si>
  <si>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</si>
  <si>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</si>
  <si>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</si>
  <si>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</si>
  <si>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</si>
  <si>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</si>
  <si>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</si>
  <si>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</si>
  <si>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</si>
  <si>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</si>
  <si>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</si>
  <si>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</si>
  <si>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</si>
  <si>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</si>
  <si>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</si>
  <si>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</si>
  <si>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</si>
  <si>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</si>
  <si>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</si>
  <si>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</si>
  <si>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</si>
  <si>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</si>
  <si>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</si>
  <si>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</si>
  <si>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</si>
  <si>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ATENCIÓN AL USUARIO</t>
  </si>
  <si>
    <t>Inoportunidad en las actividades realizadas
por el proceso</t>
  </si>
  <si>
    <t>Accidentalidad en transporte por traslado de pacientes</t>
  </si>
  <si>
    <t>Profesional especializado en atención al usuario</t>
  </si>
  <si>
    <t>Mantener controles que se vienen trabajando</t>
  </si>
  <si>
    <t>Profesional universitaria de atención al usuario, mensualmente realiza consolidado de quejas, con el fin de verificar las referentes a información del área de atención al usuario, y realizar retroalimentación.</t>
  </si>
  <si>
    <t xml:space="preserve"> Inoportunidad en las respuestas a las PQRSF, presentadas por los usuarios.</t>
  </si>
  <si>
    <t>1. Escaso compromiso por parte de las coordinaciones en dar respuestas oportunas y efectivas.
2. Insuficiente información en las  quejas</t>
  </si>
  <si>
    <t>Indisposición por parte de los usuarios a suministrar información real, por la predisposición a posibles represalias del personal.</t>
  </si>
  <si>
    <t>Trabajadora social, profesional universitario y auxiliar administrativa de atención al usuario, de manera mensual realiza las encuestas de satisfacción de usuarios, con el fin de conocer el porcentaje de satisfacción respecto a los servicios recibidos y realizar planes de mejora a quien lo necesite por parte de las coordinaciones de los GIT.</t>
  </si>
  <si>
    <t>Sobre carga laboral que genera impertinencia en los tramites adelantados para el  usuario y puede causar una complicación de salud del mismo</t>
  </si>
  <si>
    <t>Profesional universitaria en atención al usuario, realiza comunicado vía oficio en áreas involucradas, verificando  que el proceso se desarrolle como está documentado, realizando retroalimentación mensual a las coordinaciones y hace seguimiento en el Plan Operativo Anual (POA) con un indicador.</t>
  </si>
  <si>
    <t>Encuestas de satisfacción con sesgo</t>
  </si>
  <si>
    <t>Insatisfacción de necesidades y expectativas de los usuarios.</t>
  </si>
  <si>
    <t>Desconocimiento por parte de los funcionarios, respecto a la información solicitada o los requerimientos de los pacientes</t>
  </si>
  <si>
    <t xml:space="preserve">1. Accidentes de transito 
2. Heridas y traumatismos de diversa magnitud y severidad tanto en pacientes como en funcionarios
</t>
  </si>
  <si>
    <t>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t>
  </si>
  <si>
    <t>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t>
  </si>
  <si>
    <t>Posibilidad de pérdida Económica por inoportunidad en las actividades realizadas por el proceso debido a la sobre carga laboral que genera impertinencia en los tramites adelantados para el  usuario y puede generar una complicación de salud del mismo</t>
  </si>
  <si>
    <t>Posibilidad de pérdida Reputacional por insatisfacción de necesidades y expectativas de los usuarios por información errónea de los funcionarios debido a desconocimiento por parte de los funcionarios, respecto a la información solicitada o los requerimientos de los pacientes</t>
  </si>
  <si>
    <t>Posibilidad de pérdida Económica y Reputacional por Accidentalidad en transporte por traslado de pacientes debido a accidentes de tránsito, heridas y traumatismos de diversa magnitud y severidad tanto en pacientes como en funcionarios</t>
  </si>
  <si>
    <t>Garantizar oportuna atención e información al usuario y su familia referente a los trámites administrativos y asistenciales correspondientes</t>
  </si>
  <si>
    <t>Aplica a todos los usuarios de los servicios asistenciales del HUDN, desde administración de PQRSF, evaluación de satisfacción del cliente, orientación e información al usuario, manejo de silencio para el descanso, conformación y acompañamiento de la asociación de usuarios, trabajo social, acceso del usuario a cirugía, referencia y contra referencia y psicología, hasta el egreso del paciente o usuario de la institución.</t>
  </si>
  <si>
    <t>Trabajadora social, profesional universitario y auxiliar administrativa de atención al usuario, de manera permanente realizan el trabajo articulado con auditoria médica y subgerencia de prestación de servicios, lo cual permite mejorar la oportunidad en las gestiones realizadas</t>
  </si>
  <si>
    <t xml:space="preserve">Profesional universitaria de apoyo logístico, teniendo en cuenta el cronograma de mantenimiento preventivo de los vehículos realiza control y seguimiento al mismo, con el fin de evitar fallas prevenibles en las ambulancias.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</si>
</sst>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7" zoomScale="110" zoomScaleNormal="110" workbookViewId="0">
      <selection activeCell="B50" sqref="B50"/>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255</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209</v>
      </c>
      <c r="F17" s="168"/>
      <c r="G17" s="112"/>
      <c r="H17" s="113"/>
    </row>
    <row r="18" spans="2:8" ht="27.75" customHeight="1" x14ac:dyDescent="0.25">
      <c r="B18" s="109"/>
      <c r="C18" s="165" t="s">
        <v>3</v>
      </c>
      <c r="D18" s="166"/>
      <c r="E18" s="167" t="s">
        <v>210</v>
      </c>
      <c r="F18" s="168"/>
      <c r="G18" s="112"/>
      <c r="H18" s="113"/>
    </row>
    <row r="19" spans="2:8" ht="28.5" customHeight="1" x14ac:dyDescent="0.25">
      <c r="B19" s="109"/>
      <c r="C19" s="165" t="s">
        <v>42</v>
      </c>
      <c r="D19" s="166"/>
      <c r="E19" s="167" t="s">
        <v>211</v>
      </c>
      <c r="F19" s="168"/>
      <c r="G19" s="112"/>
      <c r="H19" s="113"/>
    </row>
    <row r="20" spans="2:8" ht="72.75" customHeight="1" x14ac:dyDescent="0.25">
      <c r="B20" s="109"/>
      <c r="C20" s="165" t="s">
        <v>1</v>
      </c>
      <c r="D20" s="166"/>
      <c r="E20" s="167" t="s">
        <v>212</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C1" zoomScale="75" zoomScaleNormal="75" workbookViewId="0">
      <selection activeCell="G40" sqref="G40:G4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23" t="s">
        <v>256</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277</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18" t="s">
        <v>278</v>
      </c>
      <c r="D6" s="221"/>
      <c r="E6" s="221"/>
      <c r="F6" s="221"/>
      <c r="G6" s="221"/>
      <c r="H6" s="221"/>
      <c r="I6" s="221"/>
      <c r="J6" s="221"/>
      <c r="K6" s="221"/>
      <c r="L6" s="221"/>
      <c r="M6" s="221"/>
      <c r="N6" s="22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132</v>
      </c>
      <c r="C10" s="178" t="s">
        <v>262</v>
      </c>
      <c r="D10" s="178" t="s">
        <v>263</v>
      </c>
      <c r="E10" s="190" t="s">
        <v>272</v>
      </c>
      <c r="F10" s="178" t="s">
        <v>123</v>
      </c>
      <c r="G10" s="181">
        <v>4</v>
      </c>
      <c r="H10" s="184" t="str">
        <f>IF(G10&lt;=0,"",IF(G10&lt;=2,"Muy Baja",IF(G10&lt;=24,"Baja",IF(G10&lt;=500,"Media",IF(G10&lt;=5000,"Alta","Muy Alta")))))</f>
        <v>Baja</v>
      </c>
      <c r="I10" s="196">
        <f>IF(H10="","",IF(H10="Muy Baja",0.2,IF(H10="Baja",0.4,IF(H10="Media",0.6,IF(H10="Alta",0.8,IF(H10="Muy Alta",1,))))))</f>
        <v>0.4</v>
      </c>
      <c r="J10" s="199" t="s">
        <v>155</v>
      </c>
      <c r="K10" s="196"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184"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6">
        <f ca="1">IF(L10="","",IF(L10="Leve",0.2,IF(L10="Menor",0.4,IF(L10="Moderado",0.6,IF(L10="Mayor",0.8,IF(L10="Catastrófico",1,))))))</f>
        <v>0.6</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267</v>
      </c>
      <c r="Q10" s="125" t="str">
        <f>IF(OR(R10="Preventivo",R10="Detectivo"),"Probabilidad",IF(R10="Correctivo","Impacto",""))</f>
        <v>Impacto</v>
      </c>
      <c r="R10" s="126" t="s">
        <v>16</v>
      </c>
      <c r="S10" s="126" t="s">
        <v>9</v>
      </c>
      <c r="T10" s="127" t="str">
        <f>IF(AND(R10="Preventivo",S10="Automático"),"50%",IF(AND(R10="Preventivo",S10="Manual"),"40%",IF(AND(R10="Detectivo",S10="Automático"),"40%",IF(AND(R10="Detectivo",S10="Manual"),"30%",IF(AND(R10="Correctivo",S10="Automático"),"35%",IF(AND(R10="Correctivo",S10="Manual"),"25%",""))))))</f>
        <v>25%</v>
      </c>
      <c r="U10" s="126" t="s">
        <v>19</v>
      </c>
      <c r="V10" s="126" t="s">
        <v>22</v>
      </c>
      <c r="W10" s="126" t="s">
        <v>119</v>
      </c>
      <c r="X10" s="128">
        <f>IFERROR(IF(Q10="Probabilidad",(I10-(+I10*T10)),IF(Q10="Impacto",I10,"")),"")</f>
        <v>0.4</v>
      </c>
      <c r="Y10" s="129" t="str">
        <f>IFERROR(IF(X10="","",IF(X10&lt;=0.2,"Muy Baja",IF(X10&lt;=0.4,"Baja",IF(X10&lt;=0.6,"Media",IF(X10&lt;=0.8,"Alta","Muy Alta"))))),"")</f>
        <v>Baja</v>
      </c>
      <c r="Z10" s="130">
        <f>+X10</f>
        <v>0.4</v>
      </c>
      <c r="AA10" s="129" t="str">
        <f ca="1">IFERROR(IF(AB10="","",IF(AB10&lt;=0.2,"Leve",IF(AB10&lt;=0.4,"Menor",IF(AB10&lt;=0.6,"Moderado",IF(AB10&lt;=0.8,"Mayor","Catastrófico"))))),"")</f>
        <v>Moderado</v>
      </c>
      <c r="AB10" s="130">
        <f ca="1">IFERROR(IF(Q10="Impacto",(M10-(+M10*T10)),IF(Q10="Probabilidad",M10,"")),"")</f>
        <v>0.44999999999999996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260</v>
      </c>
      <c r="AF10" s="134" t="s">
        <v>259</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8"/>
      <c r="AF11" s="134"/>
      <c r="AG11" s="138"/>
      <c r="AH11" s="138"/>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132</v>
      </c>
      <c r="C16" s="178" t="s">
        <v>268</v>
      </c>
      <c r="D16" s="178" t="s">
        <v>264</v>
      </c>
      <c r="E16" s="190" t="s">
        <v>273</v>
      </c>
      <c r="F16" s="178" t="s">
        <v>123</v>
      </c>
      <c r="G16" s="181">
        <v>4</v>
      </c>
      <c r="H16" s="184" t="str">
        <f>IF(G16&lt;=0,"",IF(G16&lt;=2,"Muy Baja",IF(G16&lt;=24,"Baja",IF(G16&lt;=500,"Media",IF(G16&lt;=5000,"Alta","Muy Alta")))))</f>
        <v>Baja</v>
      </c>
      <c r="I16" s="196">
        <f>IF(H16="","",IF(H16="Muy Baja",0.2,IF(H16="Baja",0.4,IF(H16="Media",0.6,IF(H16="Alta",0.8,IF(H16="Muy Alta",1,))))))</f>
        <v>0.4</v>
      </c>
      <c r="J16" s="199" t="s">
        <v>155</v>
      </c>
      <c r="K16" s="196" t="str">
        <f ca="1">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184"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6">
        <f ca="1">IF(L16="","",IF(L16="Leve",0.2,IF(L16="Menor",0.4,IF(L16="Moderado",0.6,IF(L16="Mayor",0.8,IF(L16="Catastrófico",1,))))))</f>
        <v>0.6</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265</v>
      </c>
      <c r="Q16" s="125" t="str">
        <f>IF(OR(R16="Preventivo",R16="Detectivo"),"Probabilidad",IF(R16="Correctivo","Impacto",""))</f>
        <v>Impacto</v>
      </c>
      <c r="R16" s="126" t="s">
        <v>16</v>
      </c>
      <c r="S16" s="126" t="s">
        <v>9</v>
      </c>
      <c r="T16" s="127" t="str">
        <f>IF(AND(R16="Preventivo",S16="Automático"),"50%",IF(AND(R16="Preventivo",S16="Manual"),"40%",IF(AND(R16="Detectivo",S16="Automático"),"40%",IF(AND(R16="Detectivo",S16="Manual"),"30%",IF(AND(R16="Correctivo",S16="Automático"),"35%",IF(AND(R16="Correctivo",S16="Manual"),"25%",""))))))</f>
        <v>25%</v>
      </c>
      <c r="U16" s="126" t="s">
        <v>19</v>
      </c>
      <c r="V16" s="126" t="s">
        <v>22</v>
      </c>
      <c r="W16" s="126" t="s">
        <v>119</v>
      </c>
      <c r="X16" s="128">
        <f>IFERROR(IF(Q16="Probabilidad",(I16-(+I16*T16)),IF(Q16="Impacto",I16,"")),"")</f>
        <v>0.4</v>
      </c>
      <c r="Y16" s="129" t="str">
        <f>IFERROR(IF(X16="","",IF(X16&lt;=0.2,"Muy Baja",IF(X16&lt;=0.4,"Baja",IF(X16&lt;=0.6,"Media",IF(X16&lt;=0.8,"Alta","Muy Alta"))))),"")</f>
        <v>Baja</v>
      </c>
      <c r="Z16" s="130">
        <f>+X16</f>
        <v>0.4</v>
      </c>
      <c r="AA16" s="129" t="str">
        <f ca="1">IFERROR(IF(AB16="","",IF(AB16&lt;=0.2,"Leve",IF(AB16&lt;=0.4,"Menor",IF(AB16&lt;=0.6,"Moderado",IF(AB16&lt;=0.8,"Mayor","Catastrófico"))))),"")</f>
        <v>Moderado</v>
      </c>
      <c r="AB16" s="130">
        <f ca="1">IFERROR(IF(Q16="Impacto",(M16-(+M16*T16)),IF(Q16="Probabilidad",M16,"")),"")</f>
        <v>0.44999999999999996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260</v>
      </c>
      <c r="AF16" s="134" t="s">
        <v>259</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t="s">
        <v>133</v>
      </c>
      <c r="C22" s="178" t="s">
        <v>257</v>
      </c>
      <c r="D22" s="178" t="s">
        <v>266</v>
      </c>
      <c r="E22" s="190" t="s">
        <v>274</v>
      </c>
      <c r="F22" s="178" t="s">
        <v>123</v>
      </c>
      <c r="G22" s="181">
        <v>4</v>
      </c>
      <c r="H22" s="184" t="str">
        <f>IF(G22&lt;=0,"",IF(G22&lt;=2,"Muy Baja",IF(G22&lt;=24,"Baja",IF(G22&lt;=500,"Media",IF(G22&lt;=5000,"Alta","Muy Alta")))))</f>
        <v>Baja</v>
      </c>
      <c r="I22" s="196">
        <f>IF(H22="","",IF(H22="Muy Baja",0.2,IF(H22="Baja",0.4,IF(H22="Media",0.6,IF(H22="Alta",0.8,IF(H22="Muy Alta",1,))))))</f>
        <v>0.4</v>
      </c>
      <c r="J22" s="199" t="s">
        <v>149</v>
      </c>
      <c r="K22" s="196" t="str">
        <f ca="1">IF(NOT(ISERROR(MATCH(J22,'Tabla Impacto'!$B$221:$B$223,0))),'Tabla Impacto'!$F$223&amp;"Por favor no seleccionar los criterios de impacto(Afectación Económica o presupuestal y Pérdida Reputacional)",J22)</f>
        <v xml:space="preserve">     Entre 50 y 100 SMLMV </v>
      </c>
      <c r="L22" s="184"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6">
        <f ca="1">IF(L22="","",IF(L22="Leve",0.2,IF(L22="Menor",0.4,IF(L22="Moderado",0.6,IF(L22="Mayor",0.8,IF(L22="Catastrófico",1,))))))</f>
        <v>0.6</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279</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0.24</v>
      </c>
      <c r="Y22" s="129" t="str">
        <f>IFERROR(IF(X22="","",IF(X22&lt;=0.2,"Muy Baja",IF(X22&lt;=0.4,"Baja",IF(X22&lt;=0.6,"Media",IF(X22&lt;=0.8,"Alta","Muy Alta"))))),"")</f>
        <v>Baja</v>
      </c>
      <c r="Z22" s="130">
        <f>+X22</f>
        <v>0.24</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260</v>
      </c>
      <c r="AF22" s="134" t="s">
        <v>259</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ca="1">IF(NOT(ISERROR(MATCH(J23,_xlfn.ANCHORARRAY(E34),0))),I36&amp;"Por favor no seleccionar los criterios de impacto",J23)</f>
        <v>0</v>
      </c>
      <c r="L23" s="185"/>
      <c r="M23" s="197"/>
      <c r="N23" s="194"/>
      <c r="O23" s="123">
        <v>2</v>
      </c>
      <c r="P23" s="138"/>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ca="1">IF(NOT(ISERROR(MATCH(J24,_xlfn.ANCHORARRAY(E35),0))),I37&amp;"Por favor no seleccionar los criterios de impacto",J24)</f>
        <v>0</v>
      </c>
      <c r="L24" s="185"/>
      <c r="M24" s="197"/>
      <c r="N24" s="194"/>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ca="1">IF(NOT(ISERROR(MATCH(J25,_xlfn.ANCHORARRAY(E36),0))),I38&amp;"Por favor no seleccionar los criterios de impacto",J25)</f>
        <v>0</v>
      </c>
      <c r="L25" s="185"/>
      <c r="M25" s="197"/>
      <c r="N25" s="194"/>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ca="1">IF(NOT(ISERROR(MATCH(J26,_xlfn.ANCHORARRAY(E37),0))),I39&amp;"Por favor no seleccionar los criterios de impacto",J26)</f>
        <v>0</v>
      </c>
      <c r="L26" s="185"/>
      <c r="M26" s="197"/>
      <c r="N26" s="194"/>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ca="1">IF(NOT(ISERROR(MATCH(J27,_xlfn.ANCHORARRAY(E38),0))),I40&amp;"Por favor no seleccionar los criterios de impacto",J27)</f>
        <v>0</v>
      </c>
      <c r="L27" s="186"/>
      <c r="M27" s="198"/>
      <c r="N27" s="195"/>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t="s">
        <v>132</v>
      </c>
      <c r="C28" s="178" t="s">
        <v>269</v>
      </c>
      <c r="D28" s="178" t="s">
        <v>270</v>
      </c>
      <c r="E28" s="190" t="s">
        <v>275</v>
      </c>
      <c r="F28" s="178" t="s">
        <v>123</v>
      </c>
      <c r="G28" s="181">
        <v>500</v>
      </c>
      <c r="H28" s="184" t="str">
        <f>IF(G28&lt;=0,"",IF(G28&lt;=2,"Muy Baja",IF(G28&lt;=24,"Baja",IF(G28&lt;=500,"Media",IF(G28&lt;=5000,"Alta","Muy Alta")))))</f>
        <v>Media</v>
      </c>
      <c r="I28" s="196">
        <f>IF(H28="","",IF(H28="Muy Baja",0.2,IF(H28="Baja",0.4,IF(H28="Media",0.6,IF(H28="Alta",0.8,IF(H28="Muy Alta",1,))))))</f>
        <v>0.6</v>
      </c>
      <c r="J28" s="199" t="s">
        <v>155</v>
      </c>
      <c r="K28" s="196" t="str">
        <f ca="1">IF(NOT(ISERROR(MATCH(J28,'Tabla Impacto'!$B$221:$B$223,0))),'Tabla Impacto'!$F$223&amp;"Por favor no seleccionar los criterios de impacto(Afectación Económica o presupuestal y Pérdida Reputacional)",J28)</f>
        <v xml:space="preserve">     El riesgo afecta la imagen de la entidad con algunos usuarios de relevancia frente al logro de los objetivos</v>
      </c>
      <c r="L28" s="184"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6">
        <f ca="1">IF(L28="","",IF(L28="Leve",0.2,IF(L28="Menor",0.4,IF(L28="Moderado",0.6,IF(L28="Mayor",0.8,IF(L28="Catastrófico",1,))))))</f>
        <v>0.6</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261</v>
      </c>
      <c r="Q28" s="125" t="str">
        <f>IF(OR(R28="Preventivo",R28="Detectivo"),"Probabilidad",IF(R28="Correctivo","Impacto",""))</f>
        <v>Impacto</v>
      </c>
      <c r="R28" s="126" t="s">
        <v>16</v>
      </c>
      <c r="S28" s="126" t="s">
        <v>9</v>
      </c>
      <c r="T28" s="127" t="str">
        <f>IF(AND(R28="Preventivo",S28="Automático"),"50%",IF(AND(R28="Preventivo",S28="Manual"),"40%",IF(AND(R28="Detectivo",S28="Automático"),"40%",IF(AND(R28="Detectivo",S28="Manual"),"30%",IF(AND(R28="Correctivo",S28="Automático"),"35%",IF(AND(R28="Correctivo",S28="Manual"),"25%",""))))))</f>
        <v>25%</v>
      </c>
      <c r="U28" s="126" t="s">
        <v>19</v>
      </c>
      <c r="V28" s="126" t="s">
        <v>22</v>
      </c>
      <c r="W28" s="126" t="s">
        <v>119</v>
      </c>
      <c r="X28" s="128">
        <f>IFERROR(IF(Q28="Probabilidad",(I28-(+I28*T28)),IF(Q28="Impacto",I28,"")),"")</f>
        <v>0.6</v>
      </c>
      <c r="Y28" s="129" t="str">
        <f>IFERROR(IF(X28="","",IF(X28&lt;=0.2,"Muy Baja",IF(X28&lt;=0.4,"Baja",IF(X28&lt;=0.6,"Media",IF(X28&lt;=0.8,"Alta","Muy Alta"))))),"")</f>
        <v>Media</v>
      </c>
      <c r="Z28" s="130">
        <f>+X28</f>
        <v>0.6</v>
      </c>
      <c r="AA28" s="129" t="str">
        <f ca="1">IFERROR(IF(AB28="","",IF(AB28&lt;=0.2,"Leve",IF(AB28&lt;=0.4,"Menor",IF(AB28&lt;=0.6,"Moderado",IF(AB28&lt;=0.8,"Mayor","Catastrófico"))))),"")</f>
        <v>Moderado</v>
      </c>
      <c r="AB28" s="130">
        <f ca="1">IFERROR(IF(Q28="Impacto",(M28-(+M28*T28)),IF(Q28="Probabilidad",M28,"")),"")</f>
        <v>0.44999999999999996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136</v>
      </c>
      <c r="AE28" s="133" t="s">
        <v>260</v>
      </c>
      <c r="AF28" s="134" t="s">
        <v>259</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ca="1">IF(NOT(ISERROR(MATCH(J29,_xlfn.ANCHORARRAY(E40),0))),I42&amp;"Por favor no seleccionar los criterios de impacto",J29)</f>
        <v>0</v>
      </c>
      <c r="L29" s="185"/>
      <c r="M29" s="197"/>
      <c r="N29" s="194"/>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ca="1">IF(NOT(ISERROR(MATCH(J30,_xlfn.ANCHORARRAY(E41),0))),I43&amp;"Por favor no seleccionar los criterios de impacto",J30)</f>
        <v>0</v>
      </c>
      <c r="L30" s="185"/>
      <c r="M30" s="197"/>
      <c r="N30" s="194"/>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ca="1">IF(NOT(ISERROR(MATCH(J31,_xlfn.ANCHORARRAY(E42),0))),I44&amp;"Por favor no seleccionar los criterios de impacto",J31)</f>
        <v>0</v>
      </c>
      <c r="L31" s="185"/>
      <c r="M31" s="197"/>
      <c r="N31" s="194"/>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ca="1">IF(NOT(ISERROR(MATCH(J32,_xlfn.ANCHORARRAY(E43),0))),I45&amp;"Por favor no seleccionar los criterios de impacto",J32)</f>
        <v>0</v>
      </c>
      <c r="L32" s="185"/>
      <c r="M32" s="197"/>
      <c r="N32" s="194"/>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ca="1">IF(NOT(ISERROR(MATCH(J33,_xlfn.ANCHORARRAY(E44),0))),I46&amp;"Por favor no seleccionar los criterios de impacto",J33)</f>
        <v>0</v>
      </c>
      <c r="L33" s="186"/>
      <c r="M33" s="198"/>
      <c r="N33" s="195"/>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t="s">
        <v>134</v>
      </c>
      <c r="C34" s="178" t="s">
        <v>258</v>
      </c>
      <c r="D34" s="178" t="s">
        <v>271</v>
      </c>
      <c r="E34" s="190" t="s">
        <v>276</v>
      </c>
      <c r="F34" s="178" t="s">
        <v>123</v>
      </c>
      <c r="G34" s="181">
        <v>2</v>
      </c>
      <c r="H34" s="184" t="str">
        <f>IF(G34&lt;=0,"",IF(G34&lt;=2,"Muy Baja",IF(G34&lt;=24,"Baja",IF(G34&lt;=500,"Media",IF(G34&lt;=5000,"Alta","Muy Alta")))))</f>
        <v>Muy Baja</v>
      </c>
      <c r="I34" s="196">
        <f>IF(H34="","",IF(H34="Muy Baja",0.2,IF(H34="Baja",0.4,IF(H34="Media",0.6,IF(H34="Alta",0.8,IF(H34="Muy Alta",1,))))))</f>
        <v>0.2</v>
      </c>
      <c r="J34" s="199" t="s">
        <v>151</v>
      </c>
      <c r="K34" s="196" t="str">
        <f ca="1">IF(NOT(ISERROR(MATCH(J34,'Tabla Impacto'!$B$221:$B$223,0))),'Tabla Impacto'!$F$223&amp;"Por favor no seleccionar los criterios de impacto(Afectación Económica o presupuestal y Pérdida Reputacional)",J34)</f>
        <v xml:space="preserve">     Entre 100 y 500 SMLMV </v>
      </c>
      <c r="L34" s="184" t="str">
        <f ca="1">IF(OR(K34='Tabla Impacto'!$C$11,K34='Tabla Impacto'!$D$11),"Leve",IF(OR(K34='Tabla Impacto'!$C$12,K34='Tabla Impacto'!$D$12),"Menor",IF(OR(K34='Tabla Impacto'!$C$13,K34='Tabla Impacto'!$D$13),"Moderado",IF(OR(K34='Tabla Impacto'!$C$14,K34='Tabla Impacto'!$D$14),"Mayor",IF(OR(K34='Tabla Impacto'!$C$15,K34='Tabla Impacto'!$D$15),"Catastrófico","")))))</f>
        <v>Mayor</v>
      </c>
      <c r="M34" s="196">
        <f ca="1">IF(L34="","",IF(L34="Leve",0.2,IF(L34="Menor",0.4,IF(L34="Moderado",0.6,IF(L34="Mayor",0.8,IF(L34="Catastrófico",1,))))))</f>
        <v>0.8</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24" t="s">
        <v>280</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19</v>
      </c>
      <c r="V34" s="126" t="s">
        <v>22</v>
      </c>
      <c r="W34" s="126" t="s">
        <v>119</v>
      </c>
      <c r="X34" s="128">
        <f>IFERROR(IF(Q34="Probabilidad",(I34-(+I34*T34)),IF(Q34="Impacto",I34,"")),"")</f>
        <v>0.12</v>
      </c>
      <c r="Y34" s="129" t="str">
        <f>IFERROR(IF(X34="","",IF(X34&lt;=0.2,"Muy Baja",IF(X34&lt;=0.4,"Baja",IF(X34&lt;=0.6,"Media",IF(X34&lt;=0.8,"Alta","Muy Alta"))))),"")</f>
        <v>Muy Baja</v>
      </c>
      <c r="Z34" s="130">
        <f>+X34</f>
        <v>0.12</v>
      </c>
      <c r="AA34" s="129" t="str">
        <f ca="1">IFERROR(IF(AB34="","",IF(AB34&lt;=0.2,"Leve",IF(AB34&lt;=0.4,"Menor",IF(AB34&lt;=0.6,"Moderado",IF(AB34&lt;=0.8,"Mayor","Catastrófico"))))),"")</f>
        <v>Mayor</v>
      </c>
      <c r="AB34" s="130">
        <f ca="1">IFERROR(IF(Q34="Impacto",(M34-(+M34*T34)),IF(Q34="Probabilidad",M34,"")),"")</f>
        <v>0.8</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132" t="s">
        <v>136</v>
      </c>
      <c r="AE34" s="133" t="s">
        <v>260</v>
      </c>
      <c r="AF34" s="134" t="s">
        <v>259</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ca="1">IF(NOT(ISERROR(MATCH(J35,_xlfn.ANCHORARRAY(E46),0))),I48&amp;"Por favor no seleccionar los criterios de impacto",J35)</f>
        <v>0</v>
      </c>
      <c r="L35" s="185"/>
      <c r="M35" s="197"/>
      <c r="N35" s="194"/>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ca="1">IF(NOT(ISERROR(MATCH(J36,_xlfn.ANCHORARRAY(E47),0))),I49&amp;"Por favor no seleccionar los criterios de impacto",J36)</f>
        <v>0</v>
      </c>
      <c r="L36" s="185"/>
      <c r="M36" s="197"/>
      <c r="N36" s="194"/>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ca="1">IF(NOT(ISERROR(MATCH(J37,_xlfn.ANCHORARRAY(E48),0))),I50&amp;"Por favor no seleccionar los criterios de impacto",J37)</f>
        <v>0</v>
      </c>
      <c r="L37" s="185"/>
      <c r="M37" s="197"/>
      <c r="N37" s="194"/>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ca="1">IF(NOT(ISERROR(MATCH(J38,_xlfn.ANCHORARRAY(E49),0))),I51&amp;"Por favor no seleccionar los criterios de impacto",J38)</f>
        <v>0</v>
      </c>
      <c r="L38" s="185"/>
      <c r="M38" s="197"/>
      <c r="N38" s="194"/>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ca="1">IF(NOT(ISERROR(MATCH(J39,_xlfn.ANCHORARRAY(E50),0))),I52&amp;"Por favor no seleccionar los criterios de impacto",J39)</f>
        <v>0</v>
      </c>
      <c r="L39" s="186"/>
      <c r="M39" s="198"/>
      <c r="N39" s="195"/>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ca="1">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ca="1">IF(NOT(ISERROR(MATCH(J42,_xlfn.ANCHORARRAY(E53),0))),I55&amp;"Por favor no seleccionar los criterios de impacto",J42)</f>
        <v>0</v>
      </c>
      <c r="L42" s="185"/>
      <c r="M42" s="197"/>
      <c r="N42" s="194"/>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ca="1">IF(NOT(ISERROR(MATCH(J43,_xlfn.ANCHORARRAY(E54),0))),I56&amp;"Por favor no seleccionar los criterios de impacto",J43)</f>
        <v>0</v>
      </c>
      <c r="L43" s="185"/>
      <c r="M43" s="197"/>
      <c r="N43" s="194"/>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ca="1">IF(NOT(ISERROR(MATCH(J44,_xlfn.ANCHORARRAY(E55),0))),I57&amp;"Por favor no seleccionar los criterios de impacto",J44)</f>
        <v>0</v>
      </c>
      <c r="L44" s="185"/>
      <c r="M44" s="197"/>
      <c r="N44" s="194"/>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ca="1">IF(NOT(ISERROR(MATCH(J45,_xlfn.ANCHORARRAY(E56),0))),I58&amp;"Por favor no seleccionar los criterios de impacto",J45)</f>
        <v>0</v>
      </c>
      <c r="L45" s="186"/>
      <c r="M45" s="198"/>
      <c r="N45" s="195"/>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ca="1">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ca="1">IF(NOT(ISERROR(MATCH(J48,_xlfn.ANCHORARRAY(E59),0))),I61&amp;"Por favor no seleccionar los criterios de impacto",J48)</f>
        <v>0</v>
      </c>
      <c r="L48" s="185"/>
      <c r="M48" s="197"/>
      <c r="N48" s="194"/>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ca="1">IF(NOT(ISERROR(MATCH(J49,_xlfn.ANCHORARRAY(E60),0))),I62&amp;"Por favor no seleccionar los criterios de impacto",J49)</f>
        <v>0</v>
      </c>
      <c r="L49" s="185"/>
      <c r="M49" s="197"/>
      <c r="N49" s="194"/>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ca="1">IF(NOT(ISERROR(MATCH(J50,_xlfn.ANCHORARRAY(E61),0))),I63&amp;"Por favor no seleccionar los criterios de impacto",J50)</f>
        <v>0</v>
      </c>
      <c r="L50" s="185"/>
      <c r="M50" s="197"/>
      <c r="N50" s="194"/>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ca="1">IF(NOT(ISERROR(MATCH(J51,_xlfn.ANCHORARRAY(E62),0))),I64&amp;"Por favor no seleccionar los criterios de impacto",J51)</f>
        <v>0</v>
      </c>
      <c r="L51" s="186"/>
      <c r="M51" s="198"/>
      <c r="N51" s="195"/>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AE12:AE69</xm:sqref>
        </x14:dataValidation>
        <x14:dataValidation type="custom" allowBlank="1" showInputMessage="1" showErrorMessage="1" error="Recuerde que las acciones se generan bajo la medida de mitigar el riesgo" xr:uid="{00000000-0002-0000-0100-00000D000000}">
          <x14:formula1>
            <xm:f>IF(OR(AD11='Opciones Tratamiento'!$B$2,AD11='Opciones Tratamiento'!$B$3,AD11='Opciones Tratamiento'!$B$4),ISBLANK(AD11),ISTEXT(AD11))</xm:f>
          </x14:formula1>
          <xm:sqref>AE10</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AG12:AG69</xm:sqref>
        </x14:dataValidation>
        <x14:dataValidation type="custom" allowBlank="1" showInputMessage="1" showErrorMessage="1" error="Recuerde que las acciones se generan bajo la medida de mitigar el riesgo" xr:uid="{00000000-0002-0000-0100-00000F000000}">
          <x14:formula1>
            <xm:f>IF(OR(AD11='Opciones Tratamiento'!$B$2,AD11='Opciones Tratamiento'!$B$3,AD11='Opciones Tratamiento'!$B$4),ISBLANK(AD11),ISTEXT(AD11))</xm:f>
          </x14:formula1>
          <xm:sqref>AG10</xm:sqref>
        </x14:dataValidation>
        <x14:dataValidation type="custom" allowBlank="1" showInputMessage="1" showErrorMessage="1" error="Recuerde que las acciones se generan bajo la medida de mitigar el riesgo" xr:uid="{00000000-0002-0000-0100-000010000000}">
          <x14:formula1>
            <xm:f>IF(OR(AD12='Opciones Tratamiento'!$B$2,AD12='Opciones Tratamiento'!$B$3,AD12='Opciones Tratamiento'!$B$4),ISBLANK(AD12),ISTEXT(AD12))</xm:f>
          </x14:formula1>
          <xm:sqref>AH12:AH69</xm:sqref>
        </x14:dataValidation>
        <x14:dataValidation type="custom" allowBlank="1" showInputMessage="1" showErrorMessage="1" error="Recuerde que las acciones se generan bajo la medida de mitigar el riesgo" xr:uid="{00000000-0002-0000-0100-000011000000}">
          <x14:formula1>
            <xm:f>IF(OR(AD11='Opciones Tratamiento'!$B$2,AD11='Opciones Tratamiento'!$B$3,AD11='Opciones Tratamiento'!$B$4),ISBLANK(AD11),ISTEXT(AD11))</xm:f>
          </x14:formula1>
          <xm:sqref>AH10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E6" sqref="E6:I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
      </c>
      <c r="W22" s="254"/>
      <c r="X22" s="254" t="str">
        <f ca="1">IF(AND('Mapa final'!$H$16="Media",'Mapa final'!$L$16="Moderado"),CONCATENATE("R",'Mapa final'!$A$16),"")</f>
        <v/>
      </c>
      <c r="Y22" s="254"/>
      <c r="Z22" s="254" t="str">
        <f ca="1">IF(AND('Mapa final'!$H$22="Media",'Mapa final'!$L$22="Moderado"),CONCATENATE("R",'Mapa final'!$A$22),"")</f>
        <v/>
      </c>
      <c r="AA22" s="255"/>
      <c r="AB22" s="271" t="str">
        <f ca="1">IF(AND('Mapa final'!$H$10="Media",'Mapa final'!$L$10="Mayor"),CONCATENATE("R",'Mapa final'!$A$10),"")</f>
        <v/>
      </c>
      <c r="AC22" s="272"/>
      <c r="AD22" s="272" t="str">
        <f ca="1">IF(AND('Mapa final'!$H$16="Media",'Mapa final'!$L$16="Mayor"),CONCATENATE("R",'Mapa final'!$A$16),"")</f>
        <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R4</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
      </c>
      <c r="S30" s="254"/>
      <c r="T30" s="254" t="str">
        <f ca="1">IF(AND('Mapa final'!$H$22="Baja",'Mapa final'!$L$22="Menor"),CONCATENATE("R",'Mapa final'!$A$22),"")</f>
        <v/>
      </c>
      <c r="U30" s="255"/>
      <c r="V30" s="253" t="str">
        <f ca="1">IF(AND('Mapa final'!$H$10="Baja",'Mapa final'!$L$10="Moderado"),CONCATENATE("R",'Mapa final'!$A$10),"")</f>
        <v>R1</v>
      </c>
      <c r="W30" s="254"/>
      <c r="X30" s="254" t="str">
        <f ca="1">IF(AND('Mapa final'!$H$16="Baja",'Mapa final'!$L$16="Moderado"),CONCATENATE("R",'Mapa final'!$A$16),"")</f>
        <v>R2</v>
      </c>
      <c r="Y30" s="254"/>
      <c r="Z30" s="254" t="str">
        <f ca="1">IF(AND('Mapa final'!$H$22="Baja",'Mapa final'!$L$22="Moderado"),CONCATENATE("R",'Mapa final'!$A$22),"")</f>
        <v>R3</v>
      </c>
      <c r="AA30" s="255"/>
      <c r="AB30" s="271" t="str">
        <f ca="1">IF(AND('Mapa final'!$H$10="Baja",'Mapa final'!$L$10="Mayor"),CONCATENATE("R",'Mapa final'!$A$10),"")</f>
        <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R5</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topLeftCell="A4" zoomScale="50" zoomScaleNormal="50" workbookViewId="0">
      <selection activeCell="X43" sqref="X43"/>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R4C1</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R2C1</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R5C1</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4" sqref="B4"/>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2023-12-20T15:54:42Z</dcterms:modified>
</cp:coreProperties>
</file>