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90" windowHeight="10920" tabRatio="882"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29" i="1"/>
  <c r="K66" i="1"/>
  <c r="K53" i="1"/>
  <c r="K20" i="1"/>
  <c r="K38" i="1"/>
  <c r="K55" i="1"/>
  <c r="K44" i="1"/>
  <c r="K31" i="1"/>
  <c r="K65" i="1"/>
  <c r="K23" i="1"/>
  <c r="K56" i="1"/>
  <c r="K36" i="1"/>
  <c r="K50" i="1"/>
  <c r="K68" i="1"/>
  <c r="K27" i="1"/>
  <c r="K30" i="1"/>
  <c r="K19" i="1"/>
  <c r="K61" i="1"/>
  <c r="K17" i="1"/>
  <c r="K63" i="1"/>
  <c r="K33" i="1"/>
  <c r="K69" i="1"/>
  <c r="K60" i="1"/>
  <c r="K41" i="1"/>
  <c r="K25" i="1"/>
  <c r="K32" i="1"/>
  <c r="K39" i="1"/>
  <c r="K49" i="1"/>
  <c r="K43" i="1"/>
  <c r="K42" i="1"/>
  <c r="K35" i="1"/>
  <c r="K26" i="1"/>
  <c r="K54" i="1"/>
  <c r="K57" i="1"/>
  <c r="K24" i="1"/>
  <c r="K67" i="1"/>
  <c r="K21" i="1"/>
  <c r="K48" i="1"/>
  <c r="K18" i="1"/>
  <c r="K45" i="1"/>
  <c r="K51" i="1"/>
  <c r="K59" i="1"/>
  <c r="K37" i="1"/>
  <c r="K47" i="1"/>
  <c r="K62" i="1"/>
  <c r="F221" i="13" l="1"/>
  <c r="F211" i="13"/>
  <c r="F212" i="13"/>
  <c r="F213" i="13"/>
  <c r="F214" i="13"/>
  <c r="F215" i="13"/>
  <c r="F216" i="13"/>
  <c r="F217" i="13"/>
  <c r="F218" i="13"/>
  <c r="F219" i="13"/>
  <c r="F220" i="13"/>
  <c r="F210" i="13"/>
  <c r="K14" i="1"/>
  <c r="K13" i="1"/>
  <c r="K15" i="1"/>
  <c r="K11" i="1"/>
  <c r="B221" i="13" a="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52" i="1"/>
  <c r="L52" i="1" s="1"/>
  <c r="K58" i="1"/>
  <c r="L58" i="1" s="1"/>
  <c r="K22" i="1"/>
  <c r="L22" i="1" s="1"/>
  <c r="K64" i="1"/>
  <c r="L64" i="1" s="1"/>
  <c r="AF30" i="18" l="1"/>
  <c r="T14" i="18"/>
  <c r="Z22" i="18"/>
  <c r="AL38" i="18"/>
  <c r="T30" i="18"/>
  <c r="N14" i="18"/>
  <c r="N22" i="1"/>
  <c r="T38" i="18"/>
  <c r="AL6" i="18"/>
  <c r="T22" i="18"/>
  <c r="Z14" i="18"/>
  <c r="AL14" i="18"/>
  <c r="Z38" i="18"/>
  <c r="N22" i="18"/>
  <c r="AL30" i="18"/>
  <c r="AL22" i="18"/>
  <c r="T6" i="18"/>
  <c r="AF22" i="18"/>
  <c r="Z6" i="18"/>
  <c r="N6" i="18"/>
  <c r="M22" i="1"/>
  <c r="AB22" i="1" s="1"/>
  <c r="AA22" i="1" s="1"/>
  <c r="AF6" i="18"/>
  <c r="AF14" i="18"/>
  <c r="AF38" i="18"/>
  <c r="N38" i="18"/>
  <c r="Z30" i="18"/>
  <c r="N30" i="18"/>
  <c r="Z42" i="18"/>
  <c r="AF18" i="18"/>
  <c r="T18" i="18"/>
  <c r="Z26" i="18"/>
  <c r="AF34" i="18"/>
  <c r="AL34" i="18"/>
  <c r="AF42" i="18"/>
  <c r="AL18" i="18"/>
  <c r="N42" i="18"/>
  <c r="T10" i="18"/>
  <c r="Z18" i="18"/>
  <c r="N58" i="1"/>
  <c r="AL10" i="18"/>
  <c r="AL42" i="18"/>
  <c r="AL26" i="18"/>
  <c r="N26" i="18"/>
  <c r="N10" i="18"/>
  <c r="AF26" i="18"/>
  <c r="N34" i="18"/>
  <c r="Z10" i="18"/>
  <c r="M58" i="1"/>
  <c r="N18" i="18"/>
  <c r="AF10" i="18"/>
  <c r="T26" i="18"/>
  <c r="T34" i="18"/>
  <c r="T42" i="18"/>
  <c r="Z34" i="18"/>
  <c r="J40" i="18"/>
  <c r="J8" i="18"/>
  <c r="AB40" i="18"/>
  <c r="AB32" i="18"/>
  <c r="AH32" i="18"/>
  <c r="AB8" i="18"/>
  <c r="AB24" i="18"/>
  <c r="AH24" i="18"/>
  <c r="J16" i="18"/>
  <c r="J24" i="18"/>
  <c r="P32" i="18"/>
  <c r="J32" i="18"/>
  <c r="V24" i="18"/>
  <c r="P8" i="18"/>
  <c r="P24" i="18"/>
  <c r="M28" i="1"/>
  <c r="AB28" i="1" s="1"/>
  <c r="AA28" i="1" s="1"/>
  <c r="AB16" i="18"/>
  <c r="AH8" i="18"/>
  <c r="P16" i="18"/>
  <c r="AH16" i="18"/>
  <c r="P40" i="18"/>
  <c r="V16" i="18"/>
  <c r="V32" i="18"/>
  <c r="N28" i="1"/>
  <c r="V8" i="18"/>
  <c r="V40" i="18"/>
  <c r="AH40" i="18"/>
  <c r="R34" i="18"/>
  <c r="X42" i="18"/>
  <c r="L34" i="18"/>
  <c r="AD34" i="18"/>
  <c r="AJ42" i="18"/>
  <c r="AD10" i="18"/>
  <c r="R10" i="18"/>
  <c r="R42" i="18"/>
  <c r="L42" i="18"/>
  <c r="X26" i="18"/>
  <c r="L26" i="18"/>
  <c r="AJ18" i="18"/>
  <c r="X18" i="18"/>
  <c r="N52" i="1"/>
  <c r="AJ34" i="18"/>
  <c r="R26" i="18"/>
  <c r="M52" i="1"/>
  <c r="AJ26" i="18"/>
  <c r="R18" i="18"/>
  <c r="X34" i="18"/>
  <c r="AJ10" i="18"/>
  <c r="AD26" i="18"/>
  <c r="AD42" i="18"/>
  <c r="X10" i="18"/>
  <c r="AD18" i="18"/>
  <c r="L10" i="18"/>
  <c r="L18" i="18"/>
  <c r="P14" i="18"/>
  <c r="J38" i="18"/>
  <c r="V22" i="18"/>
  <c r="AH6" i="18"/>
  <c r="V14" i="18"/>
  <c r="V6" i="18"/>
  <c r="J6" i="18"/>
  <c r="AH14" i="18"/>
  <c r="P30" i="18"/>
  <c r="AH38" i="18"/>
  <c r="AH22" i="18"/>
  <c r="J14" i="18"/>
  <c r="P6" i="18"/>
  <c r="AB38" i="18"/>
  <c r="AB22" i="18"/>
  <c r="P22" i="18"/>
  <c r="V30" i="18"/>
  <c r="AB30" i="18"/>
  <c r="AB14" i="18"/>
  <c r="M10" i="1"/>
  <c r="AB10" i="1" s="1"/>
  <c r="AA10" i="1" s="1"/>
  <c r="J22" i="18"/>
  <c r="N10" i="1"/>
  <c r="AH30" i="18"/>
  <c r="P38" i="18"/>
  <c r="V38" i="18"/>
  <c r="J30" i="18"/>
  <c r="AB6" i="18"/>
  <c r="AH12" i="18"/>
  <c r="V12" i="18"/>
  <c r="J20" i="18"/>
  <c r="V28" i="18"/>
  <c r="J44" i="18"/>
  <c r="AH44" i="18"/>
  <c r="AB28" i="18"/>
  <c r="P28" i="18"/>
  <c r="AH28" i="18"/>
  <c r="N64" i="1"/>
  <c r="V36" i="18"/>
  <c r="P12" i="18"/>
  <c r="V20" i="18"/>
  <c r="AB36" i="18"/>
  <c r="J12" i="18"/>
  <c r="AH36" i="18"/>
  <c r="J36" i="18"/>
  <c r="M64" i="1"/>
  <c r="AB64" i="1" s="1"/>
  <c r="AA64" i="1" s="1"/>
  <c r="AH20" i="18"/>
  <c r="AB20" i="18"/>
  <c r="P44" i="18"/>
  <c r="J28" i="18"/>
  <c r="AB12" i="18"/>
  <c r="P20" i="18"/>
  <c r="P36" i="18"/>
  <c r="AB44" i="18"/>
  <c r="V44" i="18"/>
  <c r="AD30" i="18"/>
  <c r="X6" i="18"/>
  <c r="AJ38" i="18"/>
  <c r="AJ30" i="18"/>
  <c r="AJ22" i="18"/>
  <c r="R22" i="18"/>
  <c r="X30" i="18"/>
  <c r="L30" i="18"/>
  <c r="AJ6" i="18"/>
  <c r="L6" i="18"/>
  <c r="L38" i="18"/>
  <c r="R30" i="18"/>
  <c r="AD14" i="18"/>
  <c r="X22" i="18"/>
  <c r="AD38" i="18"/>
  <c r="L14" i="18"/>
  <c r="N16" i="1"/>
  <c r="AD6" i="18"/>
  <c r="AD22" i="18"/>
  <c r="X38" i="18"/>
  <c r="M16" i="1"/>
  <c r="AB16" i="1" s="1"/>
  <c r="AA16" i="1" s="1"/>
  <c r="L22" i="18"/>
  <c r="X14" i="18"/>
  <c r="AJ14" i="18"/>
  <c r="R38" i="18"/>
  <c r="R14" i="18"/>
  <c r="R6" i="18"/>
  <c r="M46" i="1"/>
  <c r="AB10" i="18"/>
  <c r="J42" i="18"/>
  <c r="J18" i="18"/>
  <c r="P34" i="18"/>
  <c r="N46" i="1"/>
  <c r="AB18" i="18"/>
  <c r="AH34" i="18"/>
  <c r="J26" i="18"/>
  <c r="P10" i="18"/>
  <c r="AH10" i="18"/>
  <c r="V34" i="18"/>
  <c r="P18" i="18"/>
  <c r="P42" i="18"/>
  <c r="AH42" i="18"/>
  <c r="V18" i="18"/>
  <c r="AB26" i="18"/>
  <c r="AB34" i="18"/>
  <c r="AH26" i="18"/>
  <c r="AB42" i="18"/>
  <c r="V26" i="18"/>
  <c r="P26" i="18"/>
  <c r="V42" i="18"/>
  <c r="J34" i="18"/>
  <c r="AH18" i="18"/>
  <c r="J10" i="18"/>
  <c r="V10" i="18"/>
  <c r="M34" i="1"/>
  <c r="L16" i="18"/>
  <c r="R40" i="18"/>
  <c r="R24" i="18"/>
  <c r="L40" i="18"/>
  <c r="L8" i="18"/>
  <c r="X16" i="18"/>
  <c r="N34" i="1"/>
  <c r="AD16" i="18"/>
  <c r="X32" i="18"/>
  <c r="R32" i="18"/>
  <c r="AJ40" i="18"/>
  <c r="AJ16" i="18"/>
  <c r="R16" i="18"/>
  <c r="R8" i="18"/>
  <c r="AD40" i="18"/>
  <c r="L32" i="18"/>
  <c r="AD32" i="18"/>
  <c r="AJ32" i="18"/>
  <c r="AD24" i="18"/>
  <c r="AD8" i="18"/>
  <c r="L24" i="18"/>
  <c r="X40" i="18"/>
  <c r="X24" i="18"/>
  <c r="AJ8" i="18"/>
  <c r="AJ24" i="18"/>
  <c r="X8" i="18"/>
  <c r="N24" i="18"/>
  <c r="AF24" i="18"/>
  <c r="T32" i="18"/>
  <c r="AF32" i="18"/>
  <c r="T16" i="18"/>
  <c r="T40" i="18"/>
  <c r="AF40" i="18"/>
  <c r="Z40" i="18"/>
  <c r="AL8" i="18"/>
  <c r="Z24" i="18"/>
  <c r="AL16" i="18"/>
  <c r="AL24" i="18"/>
  <c r="AL32" i="18"/>
  <c r="N40" i="18"/>
  <c r="AF8" i="18"/>
  <c r="AL40" i="18"/>
  <c r="Z16" i="18"/>
  <c r="T8" i="18"/>
  <c r="T24" i="18"/>
  <c r="AF16" i="18"/>
  <c r="N8" i="18"/>
  <c r="N40" i="1"/>
  <c r="N32" i="18"/>
  <c r="M40" i="1"/>
  <c r="N16" i="18"/>
  <c r="Z8" i="18"/>
  <c r="Z32" i="18"/>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H7" i="19"/>
  <c r="V47" i="19"/>
  <c r="J27" i="19"/>
  <c r="AB7" i="19"/>
  <c r="P37" i="19"/>
  <c r="AH17" i="19"/>
  <c r="P47" i="19"/>
  <c r="J37" i="19"/>
  <c r="V7" i="19"/>
  <c r="AB17" i="19"/>
  <c r="P7" i="19"/>
  <c r="P17" i="19"/>
  <c r="J47" i="19"/>
  <c r="AB27" i="19"/>
  <c r="AC16" i="1"/>
  <c r="AH37" i="19"/>
  <c r="V17" i="19"/>
  <c r="J7" i="19"/>
  <c r="AH27" i="19"/>
  <c r="V27" i="19"/>
  <c r="J17" i="19"/>
  <c r="AB37" i="19"/>
  <c r="P27" i="19"/>
  <c r="AH47" i="19"/>
  <c r="V37" i="19"/>
  <c r="AB47" i="19"/>
  <c r="AC28" i="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V25" i="19"/>
  <c r="AH15" i="19"/>
  <c r="V45" i="19"/>
  <c r="V35" i="19"/>
  <c r="J15" i="19"/>
  <c r="J55" i="19"/>
  <c r="AB45" i="19"/>
  <c r="AH25" i="19"/>
  <c r="AH55" i="19"/>
  <c r="AC64" i="1"/>
  <c r="AB15" i="19"/>
  <c r="AB25" i="19"/>
  <c r="P15" i="19"/>
  <c r="AB55" i="19"/>
  <c r="P45" i="19"/>
  <c r="J45" i="19"/>
  <c r="V15" i="19"/>
  <c r="P25" i="19"/>
  <c r="J35" i="19"/>
  <c r="P35" i="19"/>
  <c r="AH45" i="19"/>
  <c r="AH35" i="19"/>
  <c r="J25" i="19"/>
  <c r="V55" i="19"/>
  <c r="AB35" i="19"/>
  <c r="P55"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<sst xmlns="http://schemas.openxmlformats.org/spreadsheetml/2006/main" count="415" uniqueCount="278">
  <si>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</si>
  <si>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</si>
  <si>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</si>
  <si>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</si>
  <si>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</si>
  <si>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</si>
  <si>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</si>
  <si>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</si>
  <si>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</si>
  <si>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</si>
  <si>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</si>
  <si>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</si>
  <si>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</si>
  <si>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</si>
  <si>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</si>
  <si>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</si>
  <si>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</si>
  <si>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</si>
  <si>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</si>
  <si>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</si>
  <si>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</si>
  <si>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</si>
  <si>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</si>
  <si>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</si>
  <si>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</si>
  <si>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</si>
  <si>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</si>
  <si>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</si>
  <si>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</si>
  <si>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</si>
  <si>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</si>
  <si>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</si>
  <si>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</si>
  <si>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</si>
  <si>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</si>
  <si>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</si>
  <si>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</si>
  <si>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</si>
  <si>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</si>
  <si>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</si>
  <si>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</si>
  <si>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</si>
  <si>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</si>
  <si>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</si>
  <si>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</si>
  <si>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</si>
  <si>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</si>
  <si>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</si>
  <si>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</si>
  <si>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</si>
  <si>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</si>
  <si>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</si>
  <si>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</si>
  <si>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</si>
  <si>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</si>
  <si>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</si>
  <si>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</si>
  <si>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</si>
  <si>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</si>
  <si>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</si>
  <si>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</si>
  <si>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</si>
  <si>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</si>
  <si>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</si>
  <si>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</si>
  <si>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</si>
  <si>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</si>
  <si>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</si>
  <si>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</si>
  <si>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</si>
  <si>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</si>
  <si>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</si>
  <si>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</si>
  <si>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</si>
  <si>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</si>
  <si>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</si>
  <si>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</si>
  <si>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</si>
  <si>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</si>
  <si>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</si>
  <si>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</si>
  <si>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</si>
  <si>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</si>
  <si>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</si>
  <si>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</si>
  <si>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</si>
  <si>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</si>
  <si>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</si>
  <si>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</si>
  <si>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</si>
  <si>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</si>
  <si>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</si>
  <si>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</si>
  <si>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</si>
  <si>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</si>
  <si>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</si>
  <si>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</si>
  <si>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</si>
  <si>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</si>
  <si>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</si>
  <si>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</si>
  <si>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</si>
  <si>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</si>
  <si>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</si>
  <si>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</si>
  <si>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</si>
  <si>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</si>
  <si>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</si>
  <si>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</si>
  <si>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</si>
  <si>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</si>
  <si>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</si>
  <si>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</si>
  <si>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</si>
  <si>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</si>
  <si>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</si>
  <si>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</si>
  <si>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</si>
  <si>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</si>
  <si>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</si>
  <si>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</si>
  <si>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</si>
  <si>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</si>
  <si>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</si>
  <si>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</si>
  <si>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</si>
  <si>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</si>
  <si>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</si>
  <si>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</si>
  <si>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</si>
  <si>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</si>
  <si>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</si>
  <si>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</si>
  <si>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</si>
  <si>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</si>
  <si>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</si>
  <si>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</si>
  <si>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</si>
  <si>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</si>
  <si>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</si>
  <si>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</si>
  <si>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</si>
  <si>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</si>
  <si>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</si>
  <si>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</si>
  <si>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</si>
  <si>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</si>
  <si>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</si>
  <si>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</si>
  <si>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</si>
  <si>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</si>
  <si>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</si>
  <si>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</si>
  <si>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</si>
  <si>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</si>
  <si>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</si>
  <si>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</si>
  <si>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</si>
  <si>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</si>
  <si>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</si>
  <si>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</si>
  <si>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</si>
  <si>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</si>
  <si>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</si>
  <si>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</si>
  <si>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</si>
  <si>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</si>
  <si>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</si>
  <si>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</si>
  <si>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</si>
  <si>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</si>
  <si>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</si>
  <si>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</si>
  <si>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</si>
  <si>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</si>
  <si>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</si>
  <si>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</si>
  <si>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</si>
  <si>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</si>
  <si>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</si>
  <si>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</si>
  <si>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</si>
  <si>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</si>
  <si>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</si>
  <si>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</si>
  <si>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</si>
  <si>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</si>
  <si>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</si>
  <si>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</si>
  <si>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</si>
  <si>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</si>
  <si>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</si>
  <si>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</si>
  <si>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</si>
  <si>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</si>
  <si>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</si>
  <si>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</si>
  <si>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</si>
  <si>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</si>
  <si>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</si>
  <si>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</si>
  <si>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</si>
  <si>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</si>
  <si>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</si>
  <si>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</si>
  <si>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</si>
  <si>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</si>
  <si>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</si>
  <si>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</si>
  <si>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</si>
  <si>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</si>
  <si>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</si>
  <si>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</si>
  <si>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</si>
  <si>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</si>
  <si>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</si>
  <si>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</si>
  <si>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</si>
  <si>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</si>
  <si>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</si>
  <si>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</si>
  <si>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</si>
  <si>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</si>
  <si>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</si>
  <si>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</si>
  <si>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</si>
  <si>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</si>
  <si>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</si>
  <si>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</si>
  <si>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</si>
  <si>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</si>
  <si>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</si>
  <si>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</si>
  <si>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</si>
  <si>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</si>
  <si>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</si>
  <si>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</si>
  <si>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</si>
  <si>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</si>
  <si>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</si>
  <si>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</si>
  <si>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</si>
  <si>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</si>
  <si>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</si>
  <si>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</si>
  <si>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</si>
  <si>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</si>
  <si>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</si>
  <si>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</si>
  <si>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</si>
  <si>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</si>
  <si>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</si>
  <si>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</si>
  <si>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</si>
  <si>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</si>
  <si>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</si>
  <si>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Prof. Esp. quirofano y ginecobstetricia.</t>
  </si>
  <si>
    <t xml:space="preserve">Inoportunidad en la atención </t>
  </si>
  <si>
    <t>Inadecuado proceso de esterilización</t>
  </si>
  <si>
    <t>Solicitar en plan de adquisición dotación de equipos e insumos biomedicos.</t>
  </si>
  <si>
    <t>Mantener controles que se vienen trabajando</t>
  </si>
  <si>
    <t>Ausencia de dotación de equipos de atención</t>
  </si>
  <si>
    <t>Fallas inesperadas en la atención.</t>
  </si>
  <si>
    <t>Deficiencias en los equipos y/o insumos</t>
  </si>
  <si>
    <t>Cancelación de cirugías</t>
  </si>
  <si>
    <t>Condición clínica del paciente</t>
  </si>
  <si>
    <t>Error en la identificación de un recién nacido</t>
  </si>
  <si>
    <t>Posibilidad de pérdida Económica y Reputacional por cancelación de cirugías, debido a la condición clínica que se encuentra el paciente.</t>
  </si>
  <si>
    <t>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t>
  </si>
  <si>
    <t>Posibilidad de pérdida Reputacional por Inoportunidad en la atención, debido a la falla inesperada que se puede presentar al esperar por una atención.</t>
  </si>
  <si>
    <t>Posibilidad de pérdida Económica y Reputacional por inadecuado proceso de esterilización, debido a las fallas que se presenten en los equipos y/o insumos médicos.</t>
  </si>
  <si>
    <t>Brindar los servicios de procedimientos quirúrgicos, atención de partos, consulta de urgencias y hospitalización de ginecobstetricia de alta complejidad, teniendo en cuenta los criterios de oportunidad, seguridad y humanización con el propósito de satisfacer las necesidades y expectativas del usuario y su familia</t>
  </si>
  <si>
    <t>Inicia desde la recepción del paciente en quirófanos y ginecobstetricia, para la prestación de procedimiento quirúrgico, atención de parto, consulta de urgencias y hospitalización en ginecobstetricia, hasta su recuperación y egreso del servicio, procurando que su atención concluya exitosamente sin incidentes y con salvaguarda de su seguridad.</t>
  </si>
  <si>
    <t>Anestesiólogo, realiza valoración preanestésica, con el fin de establecer, junto con los cirujanos los posibles riesgos que pueden ocurrir en dicha intervención, y de la misma forma informar al paciente para obtener su consentimiento.</t>
  </si>
  <si>
    <t>Jefe encargada del servicio de quirófanos y ginecobstetricia, coloca manilla al recién nacido, realiza apego inmediato a la madre y control del recién nacido, con el fin de evitar confusiones.</t>
  </si>
  <si>
    <t>Equipo de trabajo de Ginecología,  realizan diligenciamiento en el libro de registro de ingreso diariamente, evalúa la atención brindada mensualmente y  rondas de verificación en el área de consulta. Con el fin de prestar una atención oportuna y de calidad.</t>
  </si>
  <si>
    <t>Instrumentador quirúrgico, realiza lectura de Indicadores químicos, biológicos, físicos y registros de control de indicadores, para obtener una esterilización adecuada.</t>
  </si>
  <si>
    <t>QUIRÓFANO Y GINECOBSTETRICIA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</si>
</sst>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4"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95" zoomScaleNormal="95" workbookViewId="0">
      <selection activeCell="C4" sqref="C4:N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277</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271</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272</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264</v>
      </c>
      <c r="D10" s="178" t="s">
        <v>265</v>
      </c>
      <c r="E10" s="190" t="s">
        <v>267</v>
      </c>
      <c r="F10" s="178" t="s">
        <v>128</v>
      </c>
      <c r="G10" s="181">
        <v>60</v>
      </c>
      <c r="H10" s="184" t="str">
        <f>IF(G10&lt;=0,"",IF(G10&lt;=2,"Muy Baja",IF(G10&lt;=24,"Baja",IF(G10&lt;=500,"Media",IF(G10&lt;=5000,"Alta","Muy Alta")))))</f>
        <v>Media</v>
      </c>
      <c r="I10" s="196">
        <f>IF(H10="","",IF(H10="Muy Baja",0.2,IF(H10="Baja",0.4,IF(H10="Media",0.6,IF(H10="Alta",0.8,IF(H10="Muy Alta",1,))))))</f>
        <v>0.6</v>
      </c>
      <c r="J10" s="199" t="s">
        <v>150</v>
      </c>
      <c r="K10" s="196" t="str">
        <f ca="1">IF(NOT(ISERROR(MATCH(J10,'Tabla Impacto'!$B$221:$B$223,0))),'Tabla Impacto'!$F$223&amp;"Por favor no seleccionar los criterios de impacto(Afectación Económica o presupuestal y Pérdida Reputacional)",J10)</f>
        <v xml:space="preserve">     Entre 10 y 50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Menor</v>
      </c>
      <c r="M10" s="196">
        <f ca="1">IF(L10="","",IF(L10="Leve",0.2,IF(L10="Menor",0.4,IF(L10="Moderado",0.6,IF(L10="Mayor",0.8,IF(L10="Catastrófico",1,))))))</f>
        <v>0.4</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273</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256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134</v>
      </c>
      <c r="C16" s="178" t="s">
        <v>266</v>
      </c>
      <c r="D16" s="178" t="s">
        <v>261</v>
      </c>
      <c r="E16" s="190" t="s">
        <v>268</v>
      </c>
      <c r="F16" s="178" t="s">
        <v>128</v>
      </c>
      <c r="G16" s="181">
        <v>60</v>
      </c>
      <c r="H16" s="184" t="str">
        <f>IF(G16&lt;=0,"",IF(G16&lt;=2,"Muy Baja",IF(G16&lt;=24,"Baja",IF(G16&lt;=500,"Media",IF(G16&lt;=5000,"Alta","Muy Alta")))))</f>
        <v>Media</v>
      </c>
      <c r="I16" s="196">
        <f>IF(H16="","",IF(H16="Muy Baja",0.2,IF(H16="Baja",0.4,IF(H16="Media",0.6,IF(H16="Alta",0.8,IF(H16="Muy Alta",1,))))))</f>
        <v>0.6</v>
      </c>
      <c r="J16" s="199" t="s">
        <v>151</v>
      </c>
      <c r="K16" s="196" t="str">
        <f ca="1">IF(NOT(ISERROR(MATCH(J16,'Tabla Impacto'!$B$221:$B$223,0))),'Tabla Impacto'!$F$223&amp;"Por favor no seleccionar los criterios de impacto(Afectación Económica o presupuestal y Pérdida Reputacional)",J16)</f>
        <v xml:space="preserve">     Entre 100 y 500 SMLMV </v>
      </c>
      <c r="L16" s="184" t="str">
        <f ca="1">IF(OR(K16='Tabla Impacto'!$C$11,K16='Tabla Impacto'!$D$11),"Leve",IF(OR(K16='Tabla Impacto'!$C$12,K16='Tabla Impacto'!$D$12),"Menor",IF(OR(K16='Tabla Impacto'!$C$13,K16='Tabla Impacto'!$D$13),"Moderado",IF(OR(K16='Tabla Impacto'!$C$14,K16='Tabla Impacto'!$D$14),"Mayor",IF(OR(K16='Tabla Impacto'!$C$15,K16='Tabla Impacto'!$D$15),"Catastrófico","")))))</f>
        <v>Mayor</v>
      </c>
      <c r="M16" s="196">
        <f ca="1">IF(L16="","",IF(L16="Leve",0.2,IF(L16="Menor",0.4,IF(L16="Moderado",0.6,IF(L16="Mayor",0.8,IF(L16="Catastrófico",1,))))))</f>
        <v>0.8</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274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259</v>
      </c>
      <c r="AF16" s="134" t="s">
        <v>256</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132</v>
      </c>
      <c r="C22" s="178" t="s">
        <v>257</v>
      </c>
      <c r="D22" s="178" t="s">
        <v>262</v>
      </c>
      <c r="E22" s="190" t="s">
        <v>269</v>
      </c>
      <c r="F22" s="178" t="s">
        <v>128</v>
      </c>
      <c r="G22" s="181">
        <v>60</v>
      </c>
      <c r="H22" s="184" t="str">
        <f>IF(G22&lt;=0,"",IF(G22&lt;=2,"Muy Baja",IF(G22&lt;=24,"Baja",IF(G22&lt;=500,"Media",IF(G22&lt;=5000,"Alta","Muy Alta")))))</f>
        <v>Media</v>
      </c>
      <c r="I22" s="196">
        <f>IF(H22="","",IF(H22="Muy Baja",0.2,IF(H22="Baja",0.4,IF(H22="Media",0.6,IF(H22="Alta",0.8,IF(H22="Muy Alta",1,))))))</f>
        <v>0.6</v>
      </c>
      <c r="J22" s="199" t="s">
        <v>155</v>
      </c>
      <c r="K22" s="196"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184"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6">
        <f ca="1">IF(L22="","",IF(L22="Leve",0.2,IF(L22="Menor",0.4,IF(L22="Moderado",0.6,IF(L22="Mayor",0.8,IF(L22="Catastrófico",1,))))))</f>
        <v>0.6</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275</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20</v>
      </c>
      <c r="V22" s="126" t="s">
        <v>22</v>
      </c>
      <c r="W22" s="126" t="s">
        <v>119</v>
      </c>
      <c r="X22" s="128">
        <f>IFERROR(IF(Q22="Probabilidad",(I22-(+I22*T22)),IF(Q22="Impacto",I22,"")),"")</f>
        <v>0.42</v>
      </c>
      <c r="Y22" s="129" t="str">
        <f>IFERROR(IF(X22="","",IF(X22&lt;=0.2,"Muy Baja",IF(X22&lt;=0.4,"Baja",IF(X22&lt;=0.6,"Media",IF(X22&lt;=0.8,"Alta","Muy Alta"))))),"")</f>
        <v>Media</v>
      </c>
      <c r="Z22" s="130">
        <f>+X22</f>
        <v>0.42</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256</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134</v>
      </c>
      <c r="C28" s="178" t="s">
        <v>258</v>
      </c>
      <c r="D28" s="178" t="s">
        <v>263</v>
      </c>
      <c r="E28" s="190" t="s">
        <v>270</v>
      </c>
      <c r="F28" s="178" t="s">
        <v>123</v>
      </c>
      <c r="G28" s="181">
        <v>60</v>
      </c>
      <c r="H28" s="184" t="str">
        <f>IF(G28&lt;=0,"",IF(G28&lt;=2,"Muy Baja",IF(G28&lt;=24,"Baja",IF(G28&lt;=500,"Media",IF(G28&lt;=5000,"Alta","Muy Alta")))))</f>
        <v>Media</v>
      </c>
      <c r="I28" s="196">
        <f>IF(H28="","",IF(H28="Muy Baja",0.2,IF(H28="Baja",0.4,IF(H28="Media",0.6,IF(H28="Alta",0.8,IF(H28="Muy Alta",1,))))))</f>
        <v>0.6</v>
      </c>
      <c r="J28" s="199" t="s">
        <v>149</v>
      </c>
      <c r="K28" s="196" t="str">
        <f ca="1">IF(NOT(ISERROR(MATCH(J28,'Tabla Impacto'!$B$221:$B$223,0))),'Tabla Impacto'!$F$223&amp;"Por favor no seleccionar los criterios de impacto(Afectación Económica o presupuestal y Pérdida Reputacional)",J28)</f>
        <v xml:space="preserve">     Entre 50 y 100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6">
        <f ca="1">IF(L28="","",IF(L28="Leve",0.2,IF(L28="Menor",0.4,IF(L28="Moderado",0.6,IF(L28="Mayor",0.8,IF(L28="Catastrófico",1,))))))</f>
        <v>0.6</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276</v>
      </c>
      <c r="Q28" s="125" t="str">
        <f>IF(OR(R28="Preventivo",R28="Detectivo"),"Probabilidad",IF(R28="Correctivo","Impacto",""))</f>
        <v>Probabilidad</v>
      </c>
      <c r="R28" s="126" t="s">
        <v>15</v>
      </c>
      <c r="S28" s="126" t="s">
        <v>9</v>
      </c>
      <c r="T28" s="127" t="str">
        <f>IF(AND(R28="Preventivo",S28="Automático"),"50%",IF(AND(R28="Preventivo",S28="Manual"),"40%",IF(AND(R28="Detectivo",S28="Automático"),"40%",IF(AND(R28="Detectivo",S28="Manual"),"30%",IF(AND(R28="Correctivo",S28="Automático"),"35%",IF(AND(R28="Correctivo",S28="Manual"),"25%",""))))))</f>
        <v>30%</v>
      </c>
      <c r="U28" s="126" t="s">
        <v>19</v>
      </c>
      <c r="V28" s="126" t="s">
        <v>22</v>
      </c>
      <c r="W28" s="126" t="s">
        <v>119</v>
      </c>
      <c r="X28" s="128">
        <f>IFERROR(IF(Q28="Probabilidad",(I28-(+I28*T28)),IF(Q28="Impacto",I28,"")),"")</f>
        <v>0.42</v>
      </c>
      <c r="Y28" s="129" t="str">
        <f>IFERROR(IF(X28="","",IF(X28&lt;=0.2,"Muy Baja",IF(X28&lt;=0.4,"Baja",IF(X28&lt;=0.6,"Media",IF(X28&lt;=0.8,"Alta","Muy Alta"))))),"")</f>
        <v>Media</v>
      </c>
      <c r="Z28" s="130">
        <f>+X28</f>
        <v>0.42</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260</v>
      </c>
      <c r="AF28" s="134" t="s">
        <v>256</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C4" sqref="C4:C5"/>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R1</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R3</v>
      </c>
      <c r="AA22" s="255"/>
      <c r="AB22" s="271" t="str">
        <f ca="1">IF(AND('Mapa final'!$H$10="Media",'Mapa final'!$L$10="Mayor"),CONCATENATE("R",'Mapa final'!$A$10),"")</f>
        <v/>
      </c>
      <c r="AC22" s="272"/>
      <c r="AD22" s="272" t="str">
        <f ca="1">IF(AND('Mapa final'!$H$16="Media",'Mapa final'!$L$16="Mayor"),CONCATENATE("R",'Mapa final'!$A$16),"")</f>
        <v>R2</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R4</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R3C1</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4" sqref="C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2023-08-14T20:15:29Z</dcterms:modified>
</cp:coreProperties>
</file>