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217B5FBF-0844-4B9C-85F7-D7A57E5844A9}"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3" r:id="rId12"/>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2" i="1"/>
  <c r="B221" i="13" a="1"/>
  <c r="K13"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6" i="1"/>
  <c r="L16" i="1" s="1"/>
  <c r="K28" i="1"/>
  <c r="L28" i="1" s="1"/>
  <c r="K34" i="1"/>
  <c r="L34" i="1" s="1"/>
  <c r="K22" i="1"/>
  <c r="L22" i="1" s="1"/>
  <c r="K52" i="1"/>
  <c r="L52" i="1" s="1"/>
  <c r="K58" i="1"/>
  <c r="L58" i="1" s="1"/>
  <c r="K10" i="1"/>
  <c r="L10" i="1" s="1"/>
  <c r="K64" i="1"/>
  <c r="L64" i="1" s="1"/>
  <c r="M64" i="1" l="1"/>
  <c r="AB64" i="1" s="1"/>
  <c r="AA64" i="1" s="1"/>
  <c r="AH20" i="18"/>
  <c r="AB20" i="18"/>
  <c r="P44" i="18"/>
  <c r="J28" i="18"/>
  <c r="AB12" i="18"/>
  <c r="P20" i="18"/>
  <c r="V12" i="18"/>
  <c r="V28" i="18"/>
  <c r="AH44" i="18"/>
  <c r="AB36" i="18"/>
  <c r="P36" i="18"/>
  <c r="J12" i="18"/>
  <c r="AB44" i="18"/>
  <c r="AH36" i="18"/>
  <c r="V44" i="18"/>
  <c r="J36" i="18"/>
  <c r="AH12" i="18"/>
  <c r="J20" i="18"/>
  <c r="J44" i="18"/>
  <c r="AB28" i="18"/>
  <c r="N64" i="1"/>
  <c r="V36" i="18"/>
  <c r="P28" i="18"/>
  <c r="P12" i="18"/>
  <c r="AH28" i="18"/>
  <c r="V20" i="18"/>
  <c r="AF26" i="18"/>
  <c r="N34" i="18"/>
  <c r="Z10" i="18"/>
  <c r="M58" i="1"/>
  <c r="N18" i="18"/>
  <c r="AF10" i="18"/>
  <c r="T26" i="18"/>
  <c r="AF18" i="18"/>
  <c r="T18" i="18"/>
  <c r="AF34" i="18"/>
  <c r="AF42" i="18"/>
  <c r="N26" i="18"/>
  <c r="T34" i="18"/>
  <c r="AL18" i="18"/>
  <c r="T42" i="18"/>
  <c r="N10" i="18"/>
  <c r="Z34" i="18"/>
  <c r="Z42" i="18"/>
  <c r="Z26" i="18"/>
  <c r="AL34" i="18"/>
  <c r="N42" i="18"/>
  <c r="AL10" i="18"/>
  <c r="T10" i="18"/>
  <c r="AL42" i="18"/>
  <c r="Z18" i="18"/>
  <c r="AL26" i="18"/>
  <c r="N58" i="1"/>
  <c r="P16" i="18"/>
  <c r="AH16" i="18"/>
  <c r="P40" i="18"/>
  <c r="V16" i="18"/>
  <c r="V32" i="18"/>
  <c r="N28" i="1"/>
  <c r="M28" i="1"/>
  <c r="V8" i="18"/>
  <c r="AB16" i="18"/>
  <c r="AH24" i="18"/>
  <c r="V40" i="18"/>
  <c r="AH8" i="18"/>
  <c r="AH40" i="18"/>
  <c r="J16" i="18"/>
  <c r="P32" i="18"/>
  <c r="V24" i="18"/>
  <c r="P24" i="18"/>
  <c r="J8" i="18"/>
  <c r="AB32" i="18"/>
  <c r="AB8" i="18"/>
  <c r="J24" i="18"/>
  <c r="J32" i="18"/>
  <c r="P8" i="18"/>
  <c r="J40" i="18"/>
  <c r="AB40" i="18"/>
  <c r="AH32" i="18"/>
  <c r="AB24" i="18"/>
  <c r="AJ26" i="18"/>
  <c r="R18" i="18"/>
  <c r="X34" i="18"/>
  <c r="AJ10" i="18"/>
  <c r="AD26" i="18"/>
  <c r="AD42" i="18"/>
  <c r="X42" i="18"/>
  <c r="L34" i="18"/>
  <c r="AJ42" i="18"/>
  <c r="R10" i="18"/>
  <c r="AJ34" i="18"/>
  <c r="X10" i="18"/>
  <c r="R26" i="18"/>
  <c r="AD18" i="18"/>
  <c r="M52" i="1"/>
  <c r="L10" i="18"/>
  <c r="L18" i="18"/>
  <c r="R34" i="18"/>
  <c r="AD34" i="18"/>
  <c r="AD10" i="18"/>
  <c r="L42" i="18"/>
  <c r="X18" i="18"/>
  <c r="X26" i="18"/>
  <c r="N52" i="1"/>
  <c r="L26" i="18"/>
  <c r="R42" i="18"/>
  <c r="AJ18" i="18"/>
  <c r="AD38" i="18"/>
  <c r="L14" i="18"/>
  <c r="N16" i="1"/>
  <c r="AD6" i="18"/>
  <c r="AD22" i="18"/>
  <c r="X38" i="18"/>
  <c r="M16" i="1"/>
  <c r="AB16" i="1" s="1"/>
  <c r="AA16" i="1" s="1"/>
  <c r="L30" i="18"/>
  <c r="L22" i="18"/>
  <c r="R38" i="18"/>
  <c r="R6" i="18"/>
  <c r="AJ14" i="18"/>
  <c r="X14" i="18"/>
  <c r="R14" i="18"/>
  <c r="L6" i="18"/>
  <c r="R30" i="18"/>
  <c r="X22" i="18"/>
  <c r="AD30" i="18"/>
  <c r="AJ38" i="18"/>
  <c r="AJ22" i="18"/>
  <c r="X30" i="18"/>
  <c r="AJ6" i="18"/>
  <c r="L38" i="18"/>
  <c r="AD14" i="18"/>
  <c r="X6" i="18"/>
  <c r="AJ30" i="18"/>
  <c r="R22" i="18"/>
  <c r="AF22" i="18"/>
  <c r="Z6" i="18"/>
  <c r="N6" i="18"/>
  <c r="M22" i="1"/>
  <c r="AB22" i="1" s="1"/>
  <c r="AA22" i="1" s="1"/>
  <c r="AF6" i="18"/>
  <c r="AF14" i="18"/>
  <c r="AF38" i="18"/>
  <c r="AF30" i="18"/>
  <c r="Z22" i="18"/>
  <c r="T30" i="18"/>
  <c r="N38" i="18"/>
  <c r="N22" i="1"/>
  <c r="AL30" i="18"/>
  <c r="Z30" i="18"/>
  <c r="AL22" i="18"/>
  <c r="N30" i="18"/>
  <c r="T6" i="18"/>
  <c r="T14" i="18"/>
  <c r="AL38" i="18"/>
  <c r="N14" i="18"/>
  <c r="T38" i="18"/>
  <c r="AL14" i="18"/>
  <c r="AL6" i="18"/>
  <c r="Z38" i="18"/>
  <c r="T22" i="18"/>
  <c r="N22" i="18"/>
  <c r="Z14" i="18"/>
  <c r="AH42" i="18"/>
  <c r="V18" i="18"/>
  <c r="AB26" i="18"/>
  <c r="AB34" i="18"/>
  <c r="AH26" i="18"/>
  <c r="AB42" i="18"/>
  <c r="V26" i="18"/>
  <c r="AH18" i="18"/>
  <c r="V42" i="18"/>
  <c r="J34" i="18"/>
  <c r="P26" i="18"/>
  <c r="J10" i="18"/>
  <c r="V10" i="18"/>
  <c r="AH34" i="18"/>
  <c r="P10" i="18"/>
  <c r="V34" i="18"/>
  <c r="P42" i="18"/>
  <c r="AB10" i="18"/>
  <c r="J18" i="18"/>
  <c r="N46" i="1"/>
  <c r="J26" i="18"/>
  <c r="AH10" i="18"/>
  <c r="P18" i="18"/>
  <c r="M46" i="1"/>
  <c r="J42" i="18"/>
  <c r="P34" i="18"/>
  <c r="AB18" i="18"/>
  <c r="AB38" i="18"/>
  <c r="AB22" i="18"/>
  <c r="P22" i="18"/>
  <c r="V30" i="18"/>
  <c r="AB30" i="18"/>
  <c r="AB14" i="18"/>
  <c r="M10" i="1"/>
  <c r="AB10" i="1" s="1"/>
  <c r="AA10" i="1" s="1"/>
  <c r="AH30" i="18"/>
  <c r="J30" i="18"/>
  <c r="J22" i="18"/>
  <c r="P38" i="18"/>
  <c r="V38" i="18"/>
  <c r="AB6" i="18"/>
  <c r="N10" i="1"/>
  <c r="AH14" i="18"/>
  <c r="AH38" i="18"/>
  <c r="J14" i="18"/>
  <c r="J38" i="18"/>
  <c r="AH6" i="18"/>
  <c r="V6" i="18"/>
  <c r="J6" i="18"/>
  <c r="P30" i="18"/>
  <c r="AH22" i="18"/>
  <c r="P6" i="18"/>
  <c r="P14" i="18"/>
  <c r="V22" i="18"/>
  <c r="V14" i="18"/>
  <c r="AD32" i="18"/>
  <c r="AJ32" i="18"/>
  <c r="AD24" i="18"/>
  <c r="AD8" i="18"/>
  <c r="L24" i="18"/>
  <c r="X40" i="18"/>
  <c r="X24" i="18"/>
  <c r="L16" i="18"/>
  <c r="R24" i="18"/>
  <c r="L40" i="18"/>
  <c r="AJ8" i="18"/>
  <c r="N34" i="1"/>
  <c r="AJ24" i="18"/>
  <c r="L32" i="18"/>
  <c r="AD16" i="18"/>
  <c r="X8" i="18"/>
  <c r="M34" i="1"/>
  <c r="R40" i="18"/>
  <c r="L8" i="18"/>
  <c r="R32" i="18"/>
  <c r="R8" i="18"/>
  <c r="AJ40" i="18"/>
  <c r="X16" i="18"/>
  <c r="AJ16" i="18"/>
  <c r="AD40" i="18"/>
  <c r="X32" i="18"/>
  <c r="R16" i="18"/>
  <c r="AL40" i="18"/>
  <c r="Z16" i="18"/>
  <c r="T8" i="18"/>
  <c r="T24" i="18"/>
  <c r="AF16" i="18"/>
  <c r="AL24" i="18"/>
  <c r="Z8" i="18"/>
  <c r="Z32" i="18"/>
  <c r="N8" i="18"/>
  <c r="N32" i="18"/>
  <c r="M40" i="1"/>
  <c r="N16" i="18"/>
  <c r="N40" i="1"/>
  <c r="Z40" i="18"/>
  <c r="N24" i="18"/>
  <c r="T32" i="18"/>
  <c r="T16" i="18"/>
  <c r="AF40" i="18"/>
  <c r="AF32" i="18"/>
  <c r="AL8" i="18"/>
  <c r="AL32" i="18"/>
  <c r="N40" i="18"/>
  <c r="Z24" i="18"/>
  <c r="AL16" i="18"/>
  <c r="AF24" i="18"/>
  <c r="AF8" i="18"/>
  <c r="T40" i="18"/>
  <c r="P16" i="19" l="1"/>
  <c r="V26" i="19"/>
  <c r="P6" i="19"/>
  <c r="AH36" i="19"/>
  <c r="AH6" i="19"/>
  <c r="P26" i="19"/>
  <c r="J26" i="19"/>
  <c r="AH26" i="19"/>
  <c r="J16" i="19"/>
  <c r="V46" i="19"/>
  <c r="V16" i="19"/>
  <c r="AH46" i="19"/>
  <c r="V36" i="19"/>
  <c r="AB46" i="19"/>
  <c r="AC10" i="1"/>
  <c r="AH16" i="19"/>
  <c r="AB16" i="19"/>
  <c r="V6" i="19"/>
  <c r="J46" i="19"/>
  <c r="AB36" i="19"/>
  <c r="J6" i="19"/>
  <c r="AB6" i="19"/>
  <c r="P46" i="19"/>
  <c r="P36" i="19"/>
  <c r="AB26" i="19"/>
  <c r="J36" i="19"/>
  <c r="P18" i="19"/>
  <c r="J28" i="19"/>
  <c r="J48" i="19"/>
  <c r="V28" i="19"/>
  <c r="AB8" i="19"/>
  <c r="P28" i="19"/>
  <c r="AB48" i="19"/>
  <c r="AH48" i="19"/>
  <c r="J38" i="19"/>
  <c r="AB28" i="19"/>
  <c r="V38" i="19"/>
  <c r="AH28" i="19"/>
  <c r="AB38" i="19"/>
  <c r="V48" i="19"/>
  <c r="P8" i="19"/>
  <c r="AH8" i="19"/>
  <c r="V18" i="19"/>
  <c r="AC22" i="1"/>
  <c r="P38" i="19"/>
  <c r="AH38" i="19"/>
  <c r="P48" i="19"/>
  <c r="AB18" i="19"/>
  <c r="J8" i="19"/>
  <c r="J18" i="19"/>
  <c r="V8" i="19"/>
  <c r="AH18" i="19"/>
  <c r="AH7" i="19"/>
  <c r="V47" i="19"/>
  <c r="J27" i="19"/>
  <c r="AB7" i="19"/>
  <c r="P37" i="19"/>
  <c r="AH17" i="19"/>
  <c r="V27" i="19"/>
  <c r="AB37" i="19"/>
  <c r="V37" i="19"/>
  <c r="P47" i="19"/>
  <c r="J37" i="19"/>
  <c r="V7" i="19"/>
  <c r="P17" i="19"/>
  <c r="AB17" i="19"/>
  <c r="P7" i="19"/>
  <c r="AH47" i="19"/>
  <c r="J47" i="19"/>
  <c r="AB27" i="19"/>
  <c r="AC16" i="1"/>
  <c r="AH37" i="19"/>
  <c r="V17" i="19"/>
  <c r="J7" i="19"/>
  <c r="AH27" i="19"/>
  <c r="J17" i="19"/>
  <c r="P27" i="19"/>
  <c r="AB47" i="19"/>
  <c r="V25" i="19"/>
  <c r="AH15" i="19"/>
  <c r="V45" i="19"/>
  <c r="V35" i="19"/>
  <c r="J15" i="19"/>
  <c r="J55" i="19"/>
  <c r="AB45" i="19"/>
  <c r="AH45" i="19"/>
  <c r="J25" i="19"/>
  <c r="AB35" i="19"/>
  <c r="AH25" i="19"/>
  <c r="AB55" i="19"/>
  <c r="AH55" i="19"/>
  <c r="AC64" i="1"/>
  <c r="AB15" i="19"/>
  <c r="AB25" i="19"/>
  <c r="P15" i="19"/>
  <c r="AH35" i="19"/>
  <c r="P55" i="19"/>
  <c r="P45" i="19"/>
  <c r="J45" i="19"/>
  <c r="V15" i="19"/>
  <c r="P25" i="19"/>
  <c r="J35" i="19"/>
  <c r="P35" i="19"/>
  <c r="V55"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<sst xmlns="http://schemas.openxmlformats.org/spreadsheetml/2006/main" count="399" uniqueCount="273">
  <si>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</si>
  <si>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</si>
  <si>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</si>
  <si>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</si>
  <si>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</si>
  <si>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</si>
  <si>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</si>
  <si>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</si>
  <si>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</si>
  <si>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</si>
  <si>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</si>
  <si>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</si>
  <si>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</si>
  <si>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</si>
  <si>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</si>
  <si>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</si>
  <si>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</si>
  <si>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</si>
  <si>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</si>
  <si>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</si>
  <si>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</si>
  <si>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</si>
  <si>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</si>
  <si>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</si>
  <si>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</si>
  <si>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</si>
  <si>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</si>
  <si>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</si>
  <si>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</si>
  <si>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</si>
  <si>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</si>
  <si>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</si>
  <si>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</si>
  <si>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</si>
  <si>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</si>
  <si>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</si>
  <si>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</si>
  <si>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</si>
  <si>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</si>
  <si>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</si>
  <si>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</si>
  <si>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</si>
  <si>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</si>
  <si>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</si>
  <si>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</si>
  <si>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</si>
  <si>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</si>
  <si>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</si>
  <si>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</si>
  <si>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</si>
  <si>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</si>
  <si>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</si>
  <si>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</si>
  <si>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</si>
  <si>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</si>
  <si>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</si>
  <si>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</si>
  <si>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</si>
  <si>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</si>
  <si>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</si>
  <si>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</si>
  <si>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</si>
  <si>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</si>
  <si>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</si>
  <si>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</si>
  <si>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</si>
  <si>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</si>
  <si>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</si>
  <si>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</si>
  <si>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</si>
  <si>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</si>
  <si>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</si>
  <si>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</si>
  <si>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</si>
  <si>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</si>
  <si>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</si>
  <si>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</si>
  <si>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</si>
  <si>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</si>
  <si>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</si>
  <si>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</si>
  <si>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</si>
  <si>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</si>
  <si>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</si>
  <si>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</si>
  <si>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</si>
  <si>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</si>
  <si>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</si>
  <si>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</si>
  <si>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</si>
  <si>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</si>
  <si>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</si>
  <si>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</si>
  <si>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</si>
  <si>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</si>
  <si>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</si>
  <si>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</si>
  <si>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</si>
  <si>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</si>
  <si>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</si>
  <si>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</si>
  <si>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</si>
  <si>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</si>
  <si>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</si>
  <si>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</si>
  <si>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</si>
  <si>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</si>
  <si>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</si>
  <si>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</si>
  <si>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</si>
  <si>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</si>
  <si>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</si>
  <si>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</si>
  <si>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</si>
  <si>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</si>
  <si>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</si>
  <si>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</si>
  <si>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</si>
  <si>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</si>
  <si>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</si>
  <si>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</si>
  <si>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</si>
  <si>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</si>
  <si>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</si>
  <si>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</si>
  <si>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</si>
  <si>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</si>
  <si>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</si>
  <si>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</si>
  <si>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</si>
  <si>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</si>
  <si>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</si>
  <si>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</si>
  <si>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</si>
  <si>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</si>
  <si>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</si>
  <si>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</si>
  <si>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</si>
  <si>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</si>
  <si>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</si>
  <si>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</si>
  <si>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</si>
  <si>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</si>
  <si>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</si>
  <si>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</si>
  <si>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</si>
  <si>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</si>
  <si>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</si>
  <si>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</si>
  <si>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</si>
  <si>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</si>
  <si>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</si>
  <si>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</si>
  <si>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</si>
  <si>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</si>
  <si>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</si>
  <si>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</si>
  <si>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</si>
  <si>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</si>
  <si>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</si>
  <si>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</si>
  <si>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</si>
  <si>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</si>
  <si>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</si>
  <si>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</si>
  <si>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</si>
  <si>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</si>
  <si>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</si>
  <si>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</si>
  <si>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</si>
  <si>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</si>
  <si>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</si>
  <si>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</si>
  <si>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</si>
  <si>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</si>
  <si>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</si>
  <si>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</si>
  <si>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</si>
  <si>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</si>
  <si>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</si>
  <si>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</si>
  <si>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</si>
  <si>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</si>
  <si>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</si>
  <si>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</si>
  <si>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</si>
  <si>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</si>
  <si>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</si>
  <si>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</si>
  <si>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</si>
  <si>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</si>
  <si>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</si>
  <si>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</si>
  <si>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</si>
  <si>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</si>
  <si>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</si>
  <si>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</si>
  <si>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</si>
  <si>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</si>
  <si>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</si>
  <si>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</si>
  <si>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</si>
  <si>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</si>
  <si>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</si>
  <si>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</si>
  <si>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</si>
  <si>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</si>
  <si>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</si>
  <si>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</si>
  <si>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</si>
  <si>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</si>
  <si>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</si>
  <si>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</si>
  <si>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</si>
  <si>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</si>
  <si>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</si>
  <si>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</si>
  <si>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</si>
  <si>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</si>
  <si>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</si>
  <si>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</si>
  <si>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</si>
  <si>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</si>
  <si>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</si>
  <si>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</si>
  <si>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</si>
  <si>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</si>
  <si>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</si>
  <si>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</si>
  <si>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</si>
  <si>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</si>
  <si>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</si>
  <si>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</si>
  <si>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</si>
  <si>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</si>
  <si>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</si>
  <si>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</si>
  <si>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</si>
  <si>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</si>
  <si>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</si>
  <si>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</si>
  <si>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</si>
  <si>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</si>
  <si>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</si>
  <si>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</si>
  <si>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</si>
  <si>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</si>
  <si>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</si>
  <si>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</si>
  <si>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</si>
  <si>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</si>
  <si>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</si>
  <si>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</si>
  <si>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</si>
  <si>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</si>
  <si>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</si>
  <si>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Perdida de documentos</t>
  </si>
  <si>
    <t>Divulgación de información confidencial</t>
  </si>
  <si>
    <t>Desconocimiento de la norma.</t>
  </si>
  <si>
    <t xml:space="preserve">CONTROL INTERNO DISCIPLINARIO </t>
  </si>
  <si>
    <t>Profesional especializado CID</t>
  </si>
  <si>
    <t>Mantener controles que se vienen trabajando</t>
  </si>
  <si>
    <t>1. Sobre carga laboral  
2. Carencia de personal</t>
  </si>
  <si>
    <t>Vencimiento de términos de las diferentes etapas del proceso</t>
  </si>
  <si>
    <t>Profesional especializado de Control Interno Disciplinario, realiza revisión de libro radicador de envió de requerimientos y el auxiliar administrativo realiza diligenciamiento en la base de datos de la dependencia.</t>
  </si>
  <si>
    <t>Préstamo de documentos a sujetos procesales</t>
  </si>
  <si>
    <t>Posibilidad de pérdida Reputacional por pérdida de documentos, debido a préstamo de documentos a sujetos procesales.</t>
  </si>
  <si>
    <t>Posibilidad de pérdida Reputacional por divulgación de información confidencial, debido al desconocimiento de la norma.</t>
  </si>
  <si>
    <t>Posibilidad de pérdida Reputacional por vencimiento de términos de las diferentes etapas del proceso, debido a sobre carga de trabajo  y falta de personal</t>
  </si>
  <si>
    <t>Auxiliar administrativo, realiza actas de entregas a procesos y foliación de expedientes.</t>
  </si>
  <si>
    <t>Profesional especializado, realiza capacitaciones a nivel interno de la oficina de CID.</t>
  </si>
  <si>
    <t>Conocer los procesos disciplinarios que se adelanten contra los servidores del HUDN.</t>
  </si>
  <si>
    <t>Aplica a todos los servidores públicos, sean de la planta permanente o temporal del HUDN.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</si>
</sst>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21" zoomScale="90" zoomScaleNormal="90" workbookViewId="0">
      <selection activeCell="P22" sqref="P22"/>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259</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271</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272</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132</v>
      </c>
      <c r="C10" s="202" t="s">
        <v>263</v>
      </c>
      <c r="D10" s="202" t="s">
        <v>262</v>
      </c>
      <c r="E10" s="205" t="s">
        <v>268</v>
      </c>
      <c r="F10" s="202" t="s">
        <v>123</v>
      </c>
      <c r="G10" s="208">
        <v>50</v>
      </c>
      <c r="H10" s="211" t="str">
        <f>IF(G10&lt;=0,"",IF(G10&lt;=2,"Muy Baja",IF(G10&lt;=24,"Baja",IF(G10&lt;=500,"Media",IF(G10&lt;=5000,"Alta","Muy Alta")))))</f>
        <v>Media</v>
      </c>
      <c r="I10" s="193">
        <f>IF(H10="","",IF(H10="Muy Baja",0.2,IF(H10="Baja",0.4,IF(H10="Media",0.6,IF(H10="Alta",0.8,IF(H10="Muy Alta",1,))))))</f>
        <v>0.6</v>
      </c>
      <c r="J10" s="214" t="s">
        <v>154</v>
      </c>
      <c r="K10" s="193" t="str">
        <f ca="1">IF(NOT(ISERROR(MATCH(J10,'Tabla Impacto'!$B$221:$B$223,0))),'Tabla Impacto'!$F$223&amp;"Por favor no seleccionar los criterios de impacto(Afectación Económica o presupuestal y Pérdida Reputacional)",J10)</f>
        <v xml:space="preserve">     El riesgo afecta la imagen de la entidad internamente, de conocimiento general, nivel interno, de junta dircetiva y accionistas y/o de provedores</v>
      </c>
      <c r="L10" s="211" t="str">
        <f ca="1">IF(OR(K10='Tabla Impacto'!$C$11,K10='Tabla Impacto'!$D$11),"Leve",IF(OR(K10='Tabla Impacto'!$C$12,K10='Tabla Impacto'!$D$12),"Menor",IF(OR(K10='Tabla Impacto'!$C$13,K10='Tabla Impacto'!$D$13),"Moderado",IF(OR(K10='Tabla Impacto'!$C$14,K10='Tabla Impacto'!$D$14),"Mayor",IF(OR(K10='Tabla Impacto'!$C$15,K10='Tabla Impacto'!$D$15),"Catastrófico","")))))</f>
        <v>Menor</v>
      </c>
      <c r="M10" s="193">
        <f ca="1">IF(L10="","",IF(L10="Leve",0.2,IF(L10="Menor",0.4,IF(L10="Moderado",0.6,IF(L10="Mayor",0.8,IF(L10="Catastrófico",1,))))))</f>
        <v>0.4</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264</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0.36</v>
      </c>
      <c r="Y10" s="129" t="str">
        <f>IFERROR(IF(X10="","",IF(X10&lt;=0.2,"Muy Baja",IF(X10&lt;=0.4,"Baja",IF(X10&lt;=0.6,"Media",IF(X10&lt;=0.8,"Alta","Muy Alta"))))),"")</f>
        <v>Baja</v>
      </c>
      <c r="Z10" s="130">
        <f>+X10</f>
        <v>0.36</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261</v>
      </c>
      <c r="AF10" s="134" t="s">
        <v>260</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132</v>
      </c>
      <c r="C16" s="202" t="s">
        <v>256</v>
      </c>
      <c r="D16" s="202" t="s">
        <v>265</v>
      </c>
      <c r="E16" s="205" t="s">
        <v>266</v>
      </c>
      <c r="F16" s="202" t="s">
        <v>123</v>
      </c>
      <c r="G16" s="208">
        <v>50</v>
      </c>
      <c r="H16" s="211" t="str">
        <f>IF(G16&lt;=0,"",IF(G16&lt;=2,"Muy Baja",IF(G16&lt;=24,"Baja",IF(G16&lt;=500,"Media",IF(G16&lt;=5000,"Alta","Muy Alta")))))</f>
        <v>Media</v>
      </c>
      <c r="I16" s="193">
        <f>IF(H16="","",IF(H16="Muy Baja",0.2,IF(H16="Baja",0.4,IF(H16="Media",0.6,IF(H16="Alta",0.8,IF(H16="Muy Alta",1,))))))</f>
        <v>0.6</v>
      </c>
      <c r="J16" s="214" t="s">
        <v>154</v>
      </c>
      <c r="K16" s="193" t="str">
        <f ca="1">IF(NOT(ISERROR(MATCH(J16,'Tabla Impacto'!$B$221:$B$223,0))),'Tabla Impacto'!$F$223&amp;"Por favor no seleccionar los criterios de impacto(Afectación Económica o presupuestal y Pérdida Reputacional)",J16)</f>
        <v xml:space="preserve">     El riesgo afecta la imagen de la entidad internamente, de conocimiento general, nivel interno, de junta dircetiva y accionistas y/o de provedores</v>
      </c>
      <c r="L16" s="211" t="str">
        <f ca="1">IF(OR(K16='Tabla Impacto'!$C$11,K16='Tabla Impacto'!$D$11),"Leve",IF(OR(K16='Tabla Impacto'!$C$12,K16='Tabla Impacto'!$D$12),"Menor",IF(OR(K16='Tabla Impacto'!$C$13,K16='Tabla Impacto'!$D$13),"Moderado",IF(OR(K16='Tabla Impacto'!$C$14,K16='Tabla Impacto'!$D$14),"Mayor",IF(OR(K16='Tabla Impacto'!$C$15,K16='Tabla Impacto'!$D$15),"Catastrófico","")))))</f>
        <v>Menor</v>
      </c>
      <c r="M16" s="193">
        <f ca="1">IF(L16="","",IF(L16="Leve",0.2,IF(L16="Menor",0.4,IF(L16="Moderado",0.6,IF(L16="Mayor",0.8,IF(L16="Catastrófico",1,))))))</f>
        <v>0.4</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269</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261</v>
      </c>
      <c r="AF16" s="134" t="s">
        <v>260</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132</v>
      </c>
      <c r="C22" s="202" t="s">
        <v>257</v>
      </c>
      <c r="D22" s="202" t="s">
        <v>258</v>
      </c>
      <c r="E22" s="205" t="s">
        <v>267</v>
      </c>
      <c r="F22" s="202" t="s">
        <v>123</v>
      </c>
      <c r="G22" s="208">
        <v>2</v>
      </c>
      <c r="H22" s="211" t="str">
        <f>IF(G22&lt;=0,"",IF(G22&lt;=2,"Muy Baja",IF(G22&lt;=24,"Baja",IF(G22&lt;=500,"Media",IF(G22&lt;=5000,"Alta","Muy Alta")))))</f>
        <v>Muy Baja</v>
      </c>
      <c r="I22" s="193">
        <f>IF(H22="","",IF(H22="Muy Baja",0.2,IF(H22="Baja",0.4,IF(H22="Media",0.6,IF(H22="Alta",0.8,IF(H22="Muy Alta",1,))))))</f>
        <v>0.2</v>
      </c>
      <c r="J22" s="214" t="s">
        <v>154</v>
      </c>
      <c r="K22" s="193" t="str">
        <f ca="1">IF(NOT(ISERROR(MATCH(J22,'Tabla Impacto'!$B$221:$B$223,0))),'Tabla Impacto'!$F$223&amp;"Por favor no seleccionar los criterios de impacto(Afectación Económica o presupuestal y Pérdida Reputacional)",J22)</f>
        <v xml:space="preserve">     El riesgo afecta la imagen de la entidad internamente, de conocimiento general, nivel interno, de junta dircetiva y accionistas y/o de provedores</v>
      </c>
      <c r="L22" s="211" t="str">
        <f ca="1">IF(OR(K22='Tabla Impacto'!$C$11,K22='Tabla Impacto'!$D$11),"Leve",IF(OR(K22='Tabla Impacto'!$C$12,K22='Tabla Impacto'!$D$12),"Menor",IF(OR(K22='Tabla Impacto'!$C$13,K22='Tabla Impacto'!$D$13),"Moderado",IF(OR(K22='Tabla Impacto'!$C$14,K22='Tabla Impacto'!$D$14),"Mayor",IF(OR(K22='Tabla Impacto'!$C$15,K22='Tabla Impacto'!$D$15),"Catastrófico","")))))</f>
        <v>Menor</v>
      </c>
      <c r="M22" s="193">
        <f ca="1">IF(L22="","",IF(L22="Leve",0.2,IF(L22="Menor",0.4,IF(L22="Moderado",0.6,IF(L22="Mayor",0.8,IF(L22="Catastrófico",1,))))))</f>
        <v>0.4</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123">
        <v>1</v>
      </c>
      <c r="P22" s="124" t="s">
        <v>270</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20</v>
      </c>
      <c r="V22" s="126" t="s">
        <v>22</v>
      </c>
      <c r="W22" s="126" t="s">
        <v>119</v>
      </c>
      <c r="X22" s="128">
        <f>IFERROR(IF(Q22="Probabilidad",(I22-(+I22*T22)),IF(Q22="Impacto",I22,"")),"")</f>
        <v>0.12</v>
      </c>
      <c r="Y22" s="129" t="str">
        <f>IFERROR(IF(X22="","",IF(X22&lt;=0.2,"Muy Baja",IF(X22&lt;=0.4,"Baja",IF(X22&lt;=0.6,"Media",IF(X22&lt;=0.8,"Alta","Muy Alta"))))),"")</f>
        <v>Muy Baja</v>
      </c>
      <c r="Z22" s="130">
        <f>+X22</f>
        <v>0.12</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2" t="s">
        <v>31</v>
      </c>
      <c r="AE22" s="133" t="s">
        <v>261</v>
      </c>
      <c r="AF22" s="134" t="s">
        <v>260</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t="shared" ref="K23:K27" ca="1" si="15">IF(NOT(ISERROR(MATCH(J23,_xlfn.ANCHORARRAY(E34),0))),I36&amp;"Por favor no seleccionar los criterios de impacto",J23)</f>
        <v>0</v>
      </c>
      <c r="L23" s="212"/>
      <c r="M23" s="194"/>
      <c r="N23" s="197"/>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t="shared" ca="1" si="15"/>
        <v>0</v>
      </c>
      <c r="L24" s="212"/>
      <c r="M24" s="194"/>
      <c r="N24" s="197"/>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t="shared" ca="1" si="15"/>
        <v>0</v>
      </c>
      <c r="L25" s="212"/>
      <c r="M25" s="194"/>
      <c r="N25" s="197"/>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t="shared" ca="1" si="15"/>
        <v>0</v>
      </c>
      <c r="L26" s="212"/>
      <c r="M26" s="194"/>
      <c r="N26" s="197"/>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t="shared" ca="1" si="15"/>
        <v>0</v>
      </c>
      <c r="L27" s="213"/>
      <c r="M27" s="195"/>
      <c r="N27" s="198"/>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t="shared" ref="K29:K33" ca="1" si="23">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t="shared" ca="1" si="23"/>
        <v>0</v>
      </c>
      <c r="L30" s="212"/>
      <c r="M30" s="194"/>
      <c r="N30" s="197"/>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t="shared" ca="1" si="23"/>
        <v>0</v>
      </c>
      <c r="L31" s="212"/>
      <c r="M31" s="194"/>
      <c r="N31" s="197"/>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t="shared" ca="1" si="23"/>
        <v>0</v>
      </c>
      <c r="L32" s="212"/>
      <c r="M32" s="194"/>
      <c r="N32" s="197"/>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t="shared" ca="1" si="23"/>
        <v>0</v>
      </c>
      <c r="L33" s="213"/>
      <c r="M33" s="195"/>
      <c r="N33" s="198"/>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t="shared" ref="K35:K39" ca="1" si="3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t="shared" ca="1" si="31"/>
        <v>0</v>
      </c>
      <c r="L36" s="212"/>
      <c r="M36" s="194"/>
      <c r="N36" s="197"/>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t="shared" ca="1" si="31"/>
        <v>0</v>
      </c>
      <c r="L37" s="212"/>
      <c r="M37" s="194"/>
      <c r="N37" s="197"/>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t="shared" ca="1" si="31"/>
        <v>0</v>
      </c>
      <c r="L38" s="212"/>
      <c r="M38" s="194"/>
      <c r="N38" s="197"/>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t="shared" ca="1" si="31"/>
        <v>0</v>
      </c>
      <c r="L39" s="213"/>
      <c r="M39" s="195"/>
      <c r="N39" s="198"/>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t="shared" ref="K41:K45" ca="1" si="39">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t="shared" ca="1" si="39"/>
        <v>0</v>
      </c>
      <c r="L42" s="212"/>
      <c r="M42" s="194"/>
      <c r="N42" s="197"/>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t="shared" ca="1" si="39"/>
        <v>0</v>
      </c>
      <c r="L43" s="212"/>
      <c r="M43" s="194"/>
      <c r="N43" s="197"/>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t="shared" ca="1" si="39"/>
        <v>0</v>
      </c>
      <c r="L44" s="212"/>
      <c r="M44" s="194"/>
      <c r="N44" s="197"/>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t="shared" ca="1" si="39"/>
        <v>0</v>
      </c>
      <c r="L45" s="213"/>
      <c r="M45" s="195"/>
      <c r="N45" s="198"/>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t="shared" ref="K47:K51" ca="1" si="47">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t="shared" ca="1" si="47"/>
        <v>0</v>
      </c>
      <c r="L48" s="212"/>
      <c r="M48" s="194"/>
      <c r="N48" s="197"/>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t="shared" ca="1" si="47"/>
        <v>0</v>
      </c>
      <c r="L49" s="212"/>
      <c r="M49" s="194"/>
      <c r="N49" s="197"/>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t="shared" ca="1" si="47"/>
        <v>0</v>
      </c>
      <c r="L50" s="212"/>
      <c r="M50" s="194"/>
      <c r="N50" s="197"/>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t="shared" ca="1" si="47"/>
        <v>0</v>
      </c>
      <c r="L51" s="213"/>
      <c r="M51" s="195"/>
      <c r="N51" s="198"/>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R1</v>
      </c>
      <c r="Q22" s="310"/>
      <c r="R22" s="310" t="str">
        <f ca="1">IF(AND('Mapa final'!$H$16="Media",'Mapa final'!$L$16="Menor"),CONCATENATE("R",'Mapa final'!$A$16),"")</f>
        <v>R2</v>
      </c>
      <c r="S22" s="310"/>
      <c r="T22" s="310" t="str">
        <f ca="1">IF(AND('Mapa final'!$H$22="Media",'Mapa final'!$L$22="Menor"),CONCATENATE("R",'Mapa final'!$A$22),"")</f>
        <v/>
      </c>
      <c r="U22" s="311"/>
      <c r="V22" s="309" t="str">
        <f ca="1">IF(AND('Mapa final'!$H$10="Media",'Mapa final'!$L$10="Moderado"),CONCATENATE("R",'Mapa final'!$A$10),"")</f>
        <v/>
      </c>
      <c r="W22" s="310"/>
      <c r="X22" s="310" t="str">
        <f ca="1">IF(AND('Mapa final'!$H$16="Media",'Mapa final'!$L$16="Moderado"),CONCATENATE("R",'Mapa final'!$A$16),"")</f>
        <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
      </c>
      <c r="K38" s="319"/>
      <c r="L38" s="319" t="str">
        <f ca="1">IF(AND('Mapa final'!$H$16="Muy Baja",'Mapa final'!$L$16="Leve"),CONCATENATE("R",'Mapa final'!$A$16),"")</f>
        <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R3</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R1C1</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R3C1</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4" sqref="C4"/>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4" sqref="D4"/>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2023-06-05T22:55:34Z</dcterms:modified>
</cp:coreProperties>
</file>