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bookViews>
    <workbookView xWindow="0" yWindow="0" windowWidth="10245" windowHeight="10920" tabRatio="882" activeTab="1"/>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52511"/>
  <pivotCaches>
    <pivotCache cacheId="0" r:id="rId12"/>
  </pivotCaches>
</workbook>
</file>

<file path=xl/calcChain.xml><?xml version="1.0" encoding="utf-8"?>
<calcChain xmlns="http://schemas.openxmlformats.org/spreadsheetml/2006/main">
  <c r="T10" i="1" l="1"/>
  <c r="Q10" i="1"/>
  <c r="H10" i="1"/>
  <c r="I10" i="1" s="1"/>
  <c r="K59" i="1"/>
  <c r="K29" i="1"/>
  <c r="K30" i="1"/>
  <c r="K35" i="1"/>
  <c r="K39" i="1"/>
  <c r="K55" i="1"/>
  <c r="K25" i="1"/>
  <c r="K57" i="1"/>
  <c r="K49" i="1"/>
  <c r="K38" i="1"/>
  <c r="K63" i="1"/>
  <c r="K24" i="1"/>
  <c r="K37" i="1"/>
  <c r="K18" i="1"/>
  <c r="K42" i="1"/>
  <c r="K68" i="1"/>
  <c r="K23" i="1"/>
  <c r="K31" i="1"/>
  <c r="K60" i="1"/>
  <c r="K48" i="1"/>
  <c r="K47" i="1"/>
  <c r="K65" i="1"/>
  <c r="K41" i="1"/>
  <c r="K32" i="1"/>
  <c r="K20" i="1"/>
  <c r="K53" i="1"/>
  <c r="K61" i="1"/>
  <c r="K17" i="1"/>
  <c r="K62" i="1"/>
  <c r="K69" i="1"/>
  <c r="K54" i="1"/>
  <c r="K27" i="1"/>
  <c r="K56" i="1"/>
  <c r="K50" i="1"/>
  <c r="K19" i="1"/>
  <c r="K26" i="1"/>
  <c r="K36" i="1"/>
  <c r="K43" i="1"/>
  <c r="K44" i="1"/>
  <c r="K21" i="1"/>
  <c r="K66" i="1"/>
  <c r="K33" i="1"/>
  <c r="K67" i="1"/>
  <c r="K45" i="1"/>
  <c r="K51" i="1"/>
  <c r="F221" i="13" l="1"/>
  <c r="F211" i="13"/>
  <c r="F212" i="13"/>
  <c r="F213" i="13"/>
  <c r="F214" i="13"/>
  <c r="F215" i="13"/>
  <c r="F216" i="13"/>
  <c r="F217" i="13"/>
  <c r="F218" i="13"/>
  <c r="F219" i="13"/>
  <c r="F220" i="13"/>
  <c r="F210" i="13"/>
  <c r="K14" i="1"/>
  <c r="K15" i="1"/>
  <c r="K11" i="1"/>
  <c r="B221" i="13" a="1"/>
  <c r="K12" i="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17"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34" i="1"/>
  <c r="L34" i="1" s="1"/>
  <c r="K16" i="1"/>
  <c r="L16" i="1" s="1"/>
  <c r="K22" i="1"/>
  <c r="L22" i="1" s="1"/>
  <c r="K64" i="1"/>
  <c r="L64" i="1" s="1"/>
  <c r="K52" i="1"/>
  <c r="L52" i="1" s="1"/>
  <c r="K58" i="1"/>
  <c r="L58" i="1" s="1"/>
  <c r="J40" i="18" l="1"/>
  <c r="J8" i="18"/>
  <c r="AB40" i="18"/>
  <c r="AB32" i="18"/>
  <c r="AH32" i="18"/>
  <c r="AB8" i="18"/>
  <c r="AB24" i="18"/>
  <c r="J16" i="18"/>
  <c r="J24" i="18"/>
  <c r="P32" i="18"/>
  <c r="J32" i="18"/>
  <c r="V24" i="18"/>
  <c r="P8" i="18"/>
  <c r="P24" i="18"/>
  <c r="M28" i="1"/>
  <c r="AB28" i="1" s="1"/>
  <c r="AA28" i="1" s="1"/>
  <c r="P16" i="18"/>
  <c r="AH16" i="18"/>
  <c r="P40" i="18"/>
  <c r="V16" i="18"/>
  <c r="V32" i="18"/>
  <c r="N28" i="1"/>
  <c r="AB16" i="18"/>
  <c r="V8" i="18"/>
  <c r="AH40" i="18"/>
  <c r="AH24" i="18"/>
  <c r="AH8" i="18"/>
  <c r="V40" i="18"/>
  <c r="AF30" i="18"/>
  <c r="T14" i="18"/>
  <c r="Z22" i="18"/>
  <c r="AL38" i="18"/>
  <c r="T30" i="18"/>
  <c r="N14" i="18"/>
  <c r="N38" i="18"/>
  <c r="AL30" i="18"/>
  <c r="AL22" i="18"/>
  <c r="T38" i="18"/>
  <c r="AL6" i="18"/>
  <c r="T22" i="18"/>
  <c r="Z14" i="18"/>
  <c r="AL14" i="18"/>
  <c r="Z38" i="18"/>
  <c r="N22" i="18"/>
  <c r="Z30" i="18"/>
  <c r="T6" i="18"/>
  <c r="AF22" i="18"/>
  <c r="Z6" i="18"/>
  <c r="N6" i="18"/>
  <c r="M22" i="1"/>
  <c r="AB22" i="1" s="1"/>
  <c r="AA22" i="1" s="1"/>
  <c r="AF6" i="18"/>
  <c r="AF14" i="18"/>
  <c r="AF38" i="18"/>
  <c r="N22" i="1"/>
  <c r="N30" i="18"/>
  <c r="P14" i="18"/>
  <c r="J38" i="18"/>
  <c r="V22" i="18"/>
  <c r="AH6" i="18"/>
  <c r="V14" i="18"/>
  <c r="V6" i="18"/>
  <c r="J6" i="18"/>
  <c r="AH14" i="18"/>
  <c r="P30" i="18"/>
  <c r="AH38" i="18"/>
  <c r="AH22" i="18"/>
  <c r="J14" i="18"/>
  <c r="P6" i="18"/>
  <c r="AB38" i="18"/>
  <c r="AB22" i="18"/>
  <c r="P22" i="18"/>
  <c r="V30" i="18"/>
  <c r="AB30" i="18"/>
  <c r="AB14" i="18"/>
  <c r="M10" i="1"/>
  <c r="AB10" i="1" s="1"/>
  <c r="AA10" i="1" s="1"/>
  <c r="AH30" i="18"/>
  <c r="V38" i="18"/>
  <c r="P38" i="18"/>
  <c r="J30" i="18"/>
  <c r="AB6" i="18"/>
  <c r="N10" i="1"/>
  <c r="J22" i="18"/>
  <c r="AH12" i="18"/>
  <c r="V12" i="18"/>
  <c r="J20" i="18"/>
  <c r="V28" i="18"/>
  <c r="J44" i="18"/>
  <c r="AH44" i="18"/>
  <c r="AB28" i="18"/>
  <c r="J12" i="18"/>
  <c r="AH36" i="18"/>
  <c r="P28" i="18"/>
  <c r="AH28" i="18"/>
  <c r="N64" i="1"/>
  <c r="V36" i="18"/>
  <c r="P12" i="18"/>
  <c r="V20" i="18"/>
  <c r="V44" i="18"/>
  <c r="M64" i="1"/>
  <c r="AB64" i="1" s="1"/>
  <c r="AA64" i="1" s="1"/>
  <c r="AH20" i="18"/>
  <c r="AB20" i="18"/>
  <c r="P44" i="18"/>
  <c r="J28" i="18"/>
  <c r="AB12" i="18"/>
  <c r="P20" i="18"/>
  <c r="AB36" i="18"/>
  <c r="P36" i="18"/>
  <c r="AB44" i="18"/>
  <c r="J36" i="18"/>
  <c r="Z42" i="18"/>
  <c r="AF18" i="18"/>
  <c r="T18" i="18"/>
  <c r="Z26" i="18"/>
  <c r="AF34" i="18"/>
  <c r="AL34" i="18"/>
  <c r="AF42" i="18"/>
  <c r="AL18" i="18"/>
  <c r="N42" i="18"/>
  <c r="T10" i="18"/>
  <c r="Z18" i="18"/>
  <c r="N58" i="1"/>
  <c r="AL10" i="18"/>
  <c r="AL42" i="18"/>
  <c r="AL26" i="18"/>
  <c r="N10" i="18"/>
  <c r="AF26" i="18"/>
  <c r="N34" i="18"/>
  <c r="Z10" i="18"/>
  <c r="M58" i="1"/>
  <c r="N18" i="18"/>
  <c r="AF10" i="18"/>
  <c r="T26" i="18"/>
  <c r="N26" i="18"/>
  <c r="T34" i="18"/>
  <c r="T42" i="18"/>
  <c r="Z34" i="18"/>
  <c r="AD30" i="18"/>
  <c r="X6" i="18"/>
  <c r="AJ38" i="18"/>
  <c r="AJ30" i="18"/>
  <c r="AJ22" i="18"/>
  <c r="R22" i="18"/>
  <c r="X30" i="18"/>
  <c r="AJ6" i="18"/>
  <c r="L6" i="18"/>
  <c r="L38" i="18"/>
  <c r="R30" i="18"/>
  <c r="AD14" i="18"/>
  <c r="X22" i="18"/>
  <c r="AD38" i="18"/>
  <c r="L14" i="18"/>
  <c r="N16" i="1"/>
  <c r="AD6" i="18"/>
  <c r="AD22" i="18"/>
  <c r="X38" i="18"/>
  <c r="M16" i="1"/>
  <c r="AB16" i="1" s="1"/>
  <c r="R6" i="18"/>
  <c r="X14" i="18"/>
  <c r="R38" i="18"/>
  <c r="L30" i="18"/>
  <c r="AJ14" i="18"/>
  <c r="L22" i="18"/>
  <c r="R14" i="18"/>
  <c r="M46" i="1"/>
  <c r="AB10" i="18"/>
  <c r="J42" i="18"/>
  <c r="J18" i="18"/>
  <c r="P34" i="18"/>
  <c r="N46" i="1"/>
  <c r="AB18" i="18"/>
  <c r="P42" i="18"/>
  <c r="AH34" i="18"/>
  <c r="J26" i="18"/>
  <c r="P10" i="18"/>
  <c r="AH10" i="18"/>
  <c r="V34" i="18"/>
  <c r="P18" i="18"/>
  <c r="AH42" i="18"/>
  <c r="V18" i="18"/>
  <c r="AB26" i="18"/>
  <c r="AB34" i="18"/>
  <c r="AH26" i="18"/>
  <c r="AB42" i="18"/>
  <c r="V26" i="18"/>
  <c r="V42" i="18"/>
  <c r="V10" i="18"/>
  <c r="P26" i="18"/>
  <c r="J10" i="18"/>
  <c r="J34" i="18"/>
  <c r="AH18" i="18"/>
  <c r="R34" i="18"/>
  <c r="X42" i="18"/>
  <c r="L34" i="18"/>
  <c r="AD34" i="18"/>
  <c r="AJ42" i="18"/>
  <c r="AD10" i="18"/>
  <c r="R10" i="18"/>
  <c r="R26" i="18"/>
  <c r="M52" i="1"/>
  <c r="L18" i="18"/>
  <c r="R42" i="18"/>
  <c r="L42" i="18"/>
  <c r="X26" i="18"/>
  <c r="L26" i="18"/>
  <c r="AJ18" i="18"/>
  <c r="X18" i="18"/>
  <c r="N52" i="1"/>
  <c r="AJ26" i="18"/>
  <c r="R18" i="18"/>
  <c r="X34" i="18"/>
  <c r="AJ10" i="18"/>
  <c r="AD26" i="18"/>
  <c r="AD42" i="18"/>
  <c r="AJ34" i="18"/>
  <c r="X10" i="18"/>
  <c r="AD18" i="18"/>
  <c r="L10" i="18"/>
  <c r="M34" i="1"/>
  <c r="L16" i="18"/>
  <c r="R40" i="18"/>
  <c r="R24" i="18"/>
  <c r="L40" i="18"/>
  <c r="L8" i="18"/>
  <c r="X16" i="18"/>
  <c r="AJ8" i="18"/>
  <c r="AJ24" i="18"/>
  <c r="X8" i="18"/>
  <c r="X32" i="18"/>
  <c r="R32" i="18"/>
  <c r="AJ40" i="18"/>
  <c r="AJ16" i="18"/>
  <c r="R16" i="18"/>
  <c r="R8" i="18"/>
  <c r="AD40" i="18"/>
  <c r="L32" i="18"/>
  <c r="AD32" i="18"/>
  <c r="AJ32" i="18"/>
  <c r="AD24" i="18"/>
  <c r="AD8" i="18"/>
  <c r="L24" i="18"/>
  <c r="X40" i="18"/>
  <c r="X24" i="18"/>
  <c r="N34" i="1"/>
  <c r="AD16" i="18"/>
  <c r="N24" i="18"/>
  <c r="AF24" i="18"/>
  <c r="T32" i="18"/>
  <c r="AF32" i="18"/>
  <c r="T16" i="18"/>
  <c r="T40" i="18"/>
  <c r="AF40" i="18"/>
  <c r="Z40" i="18"/>
  <c r="AL8" i="18"/>
  <c r="Z24" i="18"/>
  <c r="AL16" i="18"/>
  <c r="AL32" i="18"/>
  <c r="N40" i="18"/>
  <c r="AF8" i="18"/>
  <c r="AL40" i="18"/>
  <c r="Z16" i="18"/>
  <c r="T8" i="18"/>
  <c r="T24" i="18"/>
  <c r="AF16" i="18"/>
  <c r="AL24" i="18"/>
  <c r="M40" i="1"/>
  <c r="N8" i="18"/>
  <c r="Z32" i="18"/>
  <c r="N16" i="18"/>
  <c r="Z8" i="18"/>
  <c r="N40" i="1"/>
  <c r="N32" i="18"/>
  <c r="AA16" i="1" l="1"/>
  <c r="AB23" i="1"/>
  <c r="AA23" i="1" s="1"/>
  <c r="AC28" i="1"/>
  <c r="P39" i="19"/>
  <c r="V9" i="19"/>
  <c r="V29" i="19"/>
  <c r="P49" i="19"/>
  <c r="AH39" i="19"/>
  <c r="AB19" i="19"/>
  <c r="AH49" i="19"/>
  <c r="AB29" i="19"/>
  <c r="AH29" i="19"/>
  <c r="J39" i="19"/>
  <c r="P9" i="19"/>
  <c r="AH9" i="19"/>
  <c r="P29" i="19"/>
  <c r="J49" i="19"/>
  <c r="V19" i="19"/>
  <c r="J9" i="19"/>
  <c r="AB39" i="19"/>
  <c r="AB9" i="19"/>
  <c r="J29" i="19"/>
  <c r="AB49" i="19"/>
  <c r="P19" i="19"/>
  <c r="AH19" i="19"/>
  <c r="V39" i="19"/>
  <c r="J19" i="19"/>
  <c r="V49" i="19"/>
  <c r="V25" i="19"/>
  <c r="AH15" i="19"/>
  <c r="V45" i="19"/>
  <c r="V35" i="19"/>
  <c r="J15" i="19"/>
  <c r="J55" i="19"/>
  <c r="AB45" i="19"/>
  <c r="AH25" i="19"/>
  <c r="AB55" i="19"/>
  <c r="AH55" i="19"/>
  <c r="AC64" i="1"/>
  <c r="AB15" i="19"/>
  <c r="AB25" i="19"/>
  <c r="P15" i="19"/>
  <c r="AH45" i="19"/>
  <c r="AH35" i="19"/>
  <c r="J25" i="19"/>
  <c r="AB35" i="19"/>
  <c r="P55" i="19"/>
  <c r="P45" i="19"/>
  <c r="J45" i="19"/>
  <c r="V15" i="19"/>
  <c r="P25" i="19"/>
  <c r="J35" i="19"/>
  <c r="P35" i="19"/>
  <c r="V55" i="19"/>
  <c r="P16" i="19"/>
  <c r="V26" i="19"/>
  <c r="P6" i="19"/>
  <c r="AH36" i="19"/>
  <c r="AH6" i="19"/>
  <c r="P26" i="19"/>
  <c r="V46" i="19"/>
  <c r="V16" i="19"/>
  <c r="AH46" i="19"/>
  <c r="V36" i="19"/>
  <c r="AB46" i="19"/>
  <c r="AC10" i="1"/>
  <c r="AH16" i="19"/>
  <c r="AB16" i="19"/>
  <c r="J26" i="19"/>
  <c r="AH26" i="19"/>
  <c r="V6" i="19"/>
  <c r="J16" i="19"/>
  <c r="J46" i="19"/>
  <c r="AB36" i="19"/>
  <c r="J6" i="19"/>
  <c r="AB6" i="19"/>
  <c r="P46" i="19"/>
  <c r="P36" i="19"/>
  <c r="AB26" i="19"/>
  <c r="J36" i="19"/>
  <c r="P18" i="19"/>
  <c r="J28" i="19"/>
  <c r="J48" i="19"/>
  <c r="V28" i="19"/>
  <c r="AB8" i="19"/>
  <c r="P28" i="19"/>
  <c r="AB48" i="19"/>
  <c r="AH18" i="19"/>
  <c r="AB28" i="19"/>
  <c r="V38" i="19"/>
  <c r="AH28" i="19"/>
  <c r="AB38" i="19"/>
  <c r="V48" i="19"/>
  <c r="P8" i="19"/>
  <c r="V8" i="19"/>
  <c r="J38" i="19"/>
  <c r="AC22" i="1"/>
  <c r="P38" i="19"/>
  <c r="AH38" i="19"/>
  <c r="P48" i="19"/>
  <c r="AB18" i="19"/>
  <c r="J8" i="19"/>
  <c r="J18" i="19"/>
  <c r="AH8" i="19"/>
  <c r="AH48" i="19"/>
  <c r="V18" i="19"/>
  <c r="AC18" i="19" l="1"/>
  <c r="AC8" i="19"/>
  <c r="W18" i="19"/>
  <c r="AI8" i="19"/>
  <c r="Q48" i="19"/>
  <c r="AC38" i="19"/>
  <c r="Q28" i="19"/>
  <c r="W28" i="19"/>
  <c r="AI48" i="19"/>
  <c r="Q8" i="19"/>
  <c r="K48" i="19"/>
  <c r="AC48" i="19"/>
  <c r="AC23" i="1"/>
  <c r="W38" i="19"/>
  <c r="AI28" i="19"/>
  <c r="K38" i="19"/>
  <c r="W48" i="19"/>
  <c r="Q38" i="19"/>
  <c r="AI38" i="19"/>
  <c r="K18" i="19"/>
  <c r="K8" i="19"/>
  <c r="AC28" i="19"/>
  <c r="AI18" i="19"/>
  <c r="K28" i="19"/>
  <c r="Q18" i="19"/>
  <c r="W8" i="19"/>
  <c r="AH7" i="19"/>
  <c r="V47" i="19"/>
  <c r="J27" i="19"/>
  <c r="AB7" i="19"/>
  <c r="P37" i="19"/>
  <c r="AH17" i="19"/>
  <c r="P47" i="19"/>
  <c r="J37" i="19"/>
  <c r="V7" i="19"/>
  <c r="P17" i="19"/>
  <c r="AB17" i="19"/>
  <c r="P7" i="19"/>
  <c r="V27" i="19"/>
  <c r="AB37" i="19"/>
  <c r="AH47" i="19"/>
  <c r="AB47" i="19"/>
  <c r="J47" i="19"/>
  <c r="AB27" i="19"/>
  <c r="AC16" i="1"/>
  <c r="AH37" i="19"/>
  <c r="V17" i="19"/>
  <c r="J7" i="19"/>
  <c r="AH27" i="19"/>
  <c r="J17" i="19"/>
  <c r="P27" i="19"/>
  <c r="V3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<sst xmlns="http://schemas.openxmlformats.org/spreadsheetml/2006/main" count="426" uniqueCount="280">
  <si>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</si>
  <si>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</si>
  <si>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</si>
  <si>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</si>
  <si>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</si>
  <si>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</si>
  <si>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</si>
  <si>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</si>
  <si>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</si>
  <si>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</si>
  <si>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</si>
  <si>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</si>
  <si>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</si>
  <si>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</si>
  <si>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</si>
  <si>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</si>
  <si>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</si>
  <si>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</si>
  <si>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</si>
  <si>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</si>
  <si>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</si>
  <si>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</si>
  <si>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</si>
  <si>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</si>
  <si>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</si>
  <si>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</si>
  <si>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</si>
  <si>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</si>
  <si>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</si>
  <si>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</si>
  <si>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</si>
  <si>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</si>
  <si>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</si>
  <si>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</si>
  <si>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</si>
  <si>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</si>
  <si>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</si>
  <si>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</si>
  <si>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</si>
  <si>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</si>
  <si>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</si>
  <si>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</si>
  <si>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</si>
  <si>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</si>
  <si>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</si>
  <si>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</si>
  <si>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</si>
  <si>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</si>
  <si>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</si>
  <si>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</si>
  <si>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</si>
  <si>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</si>
  <si>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</si>
  <si>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</si>
  <si>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</si>
  <si>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</si>
  <si>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</si>
  <si>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</si>
  <si>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</si>
  <si>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</si>
  <si>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</si>
  <si>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</si>
  <si>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</si>
  <si>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</si>
  <si>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</si>
  <si>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</si>
  <si>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</si>
  <si>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</si>
  <si>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</si>
  <si>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</si>
  <si>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</si>
  <si>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</si>
  <si>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</si>
  <si>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</si>
  <si>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</si>
  <si>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</si>
  <si>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</si>
  <si>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</si>
  <si>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</si>
  <si>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</si>
  <si>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</si>
  <si>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</si>
  <si>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</si>
  <si>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</si>
  <si>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</si>
  <si>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</si>
  <si>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</si>
  <si>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</si>
  <si>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</si>
  <si>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</si>
  <si>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</si>
  <si>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</si>
  <si>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</si>
  <si>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</si>
  <si>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</si>
  <si>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</si>
  <si>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</si>
  <si>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</si>
  <si>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</si>
  <si>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</si>
  <si>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</si>
  <si>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</si>
  <si>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</si>
  <si>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</si>
  <si>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</si>
  <si>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</si>
  <si>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</si>
  <si>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</si>
  <si>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</si>
  <si>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</si>
  <si>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</si>
  <si>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</si>
  <si>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</si>
  <si>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</si>
  <si>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</si>
  <si>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</si>
  <si>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</si>
  <si>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</si>
  <si>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</si>
  <si>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</si>
  <si>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</si>
  <si>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</si>
  <si>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</si>
  <si>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</si>
  <si>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</si>
  <si>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</si>
  <si>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</si>
  <si>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</si>
  <si>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</si>
  <si>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</si>
  <si>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</si>
  <si>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</si>
  <si>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</si>
  <si>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</si>
  <si>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</si>
  <si>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</si>
  <si>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</si>
  <si>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</si>
  <si>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</si>
  <si>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</si>
  <si>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</si>
  <si>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</si>
  <si>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</si>
  <si>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</si>
  <si>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</si>
  <si>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</si>
  <si>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</si>
  <si>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</si>
  <si>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</si>
  <si>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</si>
  <si>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</si>
  <si>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</si>
  <si>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</si>
  <si>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</si>
  <si>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</si>
  <si>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</si>
  <si>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</si>
  <si>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</si>
  <si>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</si>
  <si>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</si>
  <si>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</si>
  <si>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</si>
  <si>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</si>
  <si>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</si>
  <si>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</si>
  <si>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</si>
  <si>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</si>
  <si>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</si>
  <si>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</si>
  <si>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</si>
  <si>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</si>
  <si>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</si>
  <si>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</si>
  <si>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</si>
  <si>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</si>
  <si>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</si>
  <si>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</si>
  <si>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</si>
  <si>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</si>
  <si>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</si>
  <si>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</si>
  <si>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</si>
  <si>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</si>
  <si>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</si>
  <si>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</si>
  <si>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</si>
  <si>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</si>
  <si>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</si>
  <si>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</si>
  <si>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</si>
  <si>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</si>
  <si>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</si>
  <si>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</si>
  <si>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</si>
  <si>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</si>
  <si>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</si>
  <si>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</si>
  <si>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</si>
  <si>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</si>
  <si>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</si>
  <si>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</si>
  <si>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</si>
  <si>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</si>
  <si>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</si>
  <si>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</si>
  <si>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</si>
  <si>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</si>
  <si>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</si>
  <si>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</si>
  <si>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</si>
  <si>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</si>
  <si>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</si>
  <si>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</si>
  <si>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</si>
  <si>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</si>
  <si>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</si>
  <si>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</si>
  <si>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</si>
  <si>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</si>
  <si>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</si>
  <si>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</si>
  <si>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</si>
  <si>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</si>
  <si>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</si>
  <si>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</si>
  <si>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</si>
  <si>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</si>
  <si>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</si>
  <si>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</si>
  <si>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</si>
  <si>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</si>
  <si>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</si>
  <si>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</si>
  <si>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</si>
  <si>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</si>
  <si>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</si>
  <si>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</si>
  <si>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</si>
  <si>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</si>
  <si>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</si>
  <si>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</si>
  <si>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</si>
  <si>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</si>
  <si>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</si>
  <si>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</si>
  <si>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</si>
  <si>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</si>
  <si>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</si>
  <si>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</si>
  <si>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</si>
  <si>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</si>
  <si>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</si>
  <si>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</si>
  <si>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</si>
  <si>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</si>
  <si>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</si>
  <si>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 xml:space="preserve"> </t>
  </si>
  <si>
    <t>Información de ingreso y verificación de datos inadecuados</t>
  </si>
  <si>
    <t>1. Alta demanda del servicio 
2. Demasiado acelerado el proceso</t>
  </si>
  <si>
    <t>Hacer la solicitud para implementar el sistema de digiturno institucional (adecuado a la necesidad del área)</t>
  </si>
  <si>
    <t>Demanda por inoportunidad en la respuesta y atención a interconsultas</t>
  </si>
  <si>
    <t>Cancelación de citas asignadas por factores instituciones</t>
  </si>
  <si>
    <t>Tiempo insuficiente para la realización de la consulta por la celeridad en la atención</t>
  </si>
  <si>
    <t>Priorizar y atender en forma oportuna, con pertinencia, seguridad y con calidad a todos los usuarios que soliciten al servicio de Urgencias o Atención Ambulatoria de acuerdo a la patología que presenten y al nivel de complejidad</t>
  </si>
  <si>
    <t xml:space="preserve">Posibilidad de pérdida Económica y Reputacional por información de ingreso y verificación de datos inadecuados, debido a alta demanda del servicio y el proceso demasiado acelerado </t>
  </si>
  <si>
    <t>1. Especialidades no disponibles en ciertos horarios
 2. Dificultad de comunicación en la solicitud de la especialidad 
3. Sobre pase el tiempo de 5 horas establecido para dar respuesta</t>
  </si>
  <si>
    <t>Profesional especializada en área de la salud, realiza valoración cada mes del sistema de dinámica gerencial y genera un informe trimestralmente en el Plan Operativo Anual (POA)</t>
  </si>
  <si>
    <t>1. Solicitud de los especialistas 
2. Casos fortuitos (accidentes, incapacidades)
 3. Error en el proceso de asignación de citas</t>
  </si>
  <si>
    <t xml:space="preserve">Información inadecuada o incompleta sobre trámites posteriores a la consulta. </t>
  </si>
  <si>
    <t xml:space="preserve">Posibilidad de pérdida Económica y Reputacional por información inadecuada o incompleta sobre trámites posteriores a la consulta, debido a el tiempo insuficiente para la realización de la consulta por la celeridad en la atención
</t>
  </si>
  <si>
    <t>Mantener controles que se vienen trabajando</t>
  </si>
  <si>
    <t>Coordinación de Urgencias y Atención Ambulatoria</t>
  </si>
  <si>
    <t xml:space="preserve">Posibilidad de  pérdida Económica y Reputacional por demanda por inoportunidad en la respuesta y atención a interconsultas, debido a especialidades no disponibles en ciertos horarios, dificultad de comunicación en la solicitud de la especialidad y que se sobre pase el tiempo de 5 horas establecido para dar respuesta
</t>
  </si>
  <si>
    <t>Posibilidad de pérdida Económica y Reputacional por cancelación de citas asignadas por factores instituciones, debido a solicitud de los especialistas, casos fortuitos como accidentes o incapacidades y error en el proceso de asignación de citas.</t>
  </si>
  <si>
    <t>Coordinación de Urgencias y Atención Ambulatoria, realiza asignación de un auxiliar por médico, con el fin de brindarle la información al usuario generada en la atención realizada y darle continuidad al tratamiento, para finalizar con buena atención</t>
  </si>
  <si>
    <t>Coordinación de Urgencias y Atención Ambulatoria, quiere hacer la solicitud para implementar el sistema de digiturno institucional (adecuado a la necesidad del área), y de la misma forma capacitar al personal para la buena gestión en caso de implementarlo</t>
  </si>
  <si>
    <t>URGENCIAS Y ATENCIÓN AMBULATORIA</t>
  </si>
  <si>
    <t xml:space="preserve">URGENCIAS: Aplica desde que el paciente y/o familia solicita la atención en urgencias hasta su traslado a quirófano, UCI adultos UCI intermedio, hospitalización e ingreso a observación a urgencias termina cuando el paciente egresa del servicio de urgencias.
ATENCIÓN AMBULATORIA: Aplica desde la asignación de cita al paciente, atención médica especializada y egreso al domicilio o al servicio de urgencias. 
</t>
  </si>
  <si>
    <t xml:space="preserve">Coordinación de Urgencias y Atención Ambulatoria, realiza seguimiento de la cancelación de citas en los grupos primarios de mejoramiento, identificando causas y estableciendo intervenciones cuando es factible, con el fin de disminuir la cancelación de citas y que el usuario no se vea afectado.
</t>
  </si>
  <si>
    <t xml:space="preserve">Coordinación de Urgencias y Atención Ambulatoria, realiza seguimiento a la oportunidad en la información brindada al usuario respecto a la cancelación de citas, con el fin de que haya reprogramación.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</si>
</sst>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209</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210</v>
      </c>
      <c r="F17" s="140"/>
      <c r="G17" s="112"/>
      <c r="H17" s="113"/>
    </row>
    <row r="18" spans="2:8" ht="27.75" customHeight="1" x14ac:dyDescent="0.25">
      <c r="B18" s="109"/>
      <c r="C18" s="147" t="s">
        <v>3</v>
      </c>
      <c r="D18" s="148"/>
      <c r="E18" s="139" t="s">
        <v>211</v>
      </c>
      <c r="F18" s="140"/>
      <c r="G18" s="112"/>
      <c r="H18" s="113"/>
    </row>
    <row r="19" spans="2:8" ht="28.5" customHeight="1" x14ac:dyDescent="0.25">
      <c r="B19" s="109"/>
      <c r="C19" s="147" t="s">
        <v>42</v>
      </c>
      <c r="D19" s="148"/>
      <c r="E19" s="139" t="s">
        <v>212</v>
      </c>
      <c r="F19" s="140"/>
      <c r="G19" s="112"/>
      <c r="H19" s="113"/>
    </row>
    <row r="20" spans="2:8" ht="72.75" customHeight="1" x14ac:dyDescent="0.25">
      <c r="B20" s="109"/>
      <c r="C20" s="147" t="s">
        <v>1</v>
      </c>
      <c r="D20" s="148"/>
      <c r="E20" s="139" t="s">
        <v>213</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zoomScaleNormal="100" workbookViewId="0">
      <selection sqref="A1:AJ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276</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178" t="s">
        <v>263</v>
      </c>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t="s">
        <v>277</v>
      </c>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134</v>
      </c>
      <c r="C10" s="203" t="s">
        <v>257</v>
      </c>
      <c r="D10" s="203" t="s">
        <v>258</v>
      </c>
      <c r="E10" s="206" t="s">
        <v>264</v>
      </c>
      <c r="F10" s="203" t="s">
        <v>123</v>
      </c>
      <c r="G10" s="209">
        <v>40</v>
      </c>
      <c r="H10" s="212" t="str">
        <f>IF(G10&lt;=0,"",IF(G10&lt;=2,"Muy Baja",IF(G10&lt;=24,"Baja",IF(G10&lt;=500,"Media",IF(G10&lt;=5000,"Alta","Muy Alta")))))</f>
        <v>Media</v>
      </c>
      <c r="I10" s="194">
        <f>IF(H10="","",IF(H10="Muy Baja",0.2,IF(H10="Baja",0.4,IF(H10="Media",0.6,IF(H10="Alta",0.8,IF(H10="Muy Alta",1,))))))</f>
        <v>0.6</v>
      </c>
      <c r="J10" s="215" t="s">
        <v>150</v>
      </c>
      <c r="K10" s="194" t="str">
        <f ca="1">IF(NOT(ISERROR(MATCH(J10,'Tabla Impacto'!$B$221:$B$223,0))),'Tabla Impacto'!$F$223&amp;"Por favor no seleccionar los criterios de impacto(Afectación Económica o presupuestal y Pérdida Reputacional)",J10)</f>
        <v xml:space="preserve">     Entre 10 y 50 SMLMV </v>
      </c>
      <c r="L10" s="212" t="str">
        <f ca="1">IF(OR(K10='Tabla Impacto'!$C$11,K10='Tabla Impacto'!$D$11),"Leve",IF(OR(K10='Tabla Impacto'!$C$12,K10='Tabla Impacto'!$D$12),"Menor",IF(OR(K10='Tabla Impacto'!$C$13,K10='Tabla Impacto'!$D$13),"Moderado",IF(OR(K10='Tabla Impacto'!$C$14,K10='Tabla Impacto'!$D$14),"Mayor",IF(OR(K10='Tabla Impacto'!$C$15,K10='Tabla Impacto'!$D$15),"Catastrófico","")))))</f>
        <v>Menor</v>
      </c>
      <c r="M10" s="194">
        <f ca="1">IF(L10="","",IF(L10="Leve",0.2,IF(L10="Menor",0.4,IF(L10="Moderado",0.6,IF(L10="Mayor",0.8,IF(L10="Catastrófico",1,))))))</f>
        <v>0.4</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275</v>
      </c>
      <c r="Q10" s="125" t="str">
        <f>IF(OR(R10="Preventivo",R10="Detectivo"),"Probabilidad",IF(R10="Correctivo","Impacto",""))</f>
        <v>Impacto</v>
      </c>
      <c r="R10" s="126" t="s">
        <v>16</v>
      </c>
      <c r="S10" s="126" t="s">
        <v>9</v>
      </c>
      <c r="T10" s="127" t="str">
        <f>IF(AND(R10="Preventivo",S10="Automático"),"50%",IF(AND(R10="Preventivo",S10="Manual"),"40%",IF(AND(R10="Detectivo",S10="Automático"),"40%",IF(AND(R10="Detectivo",S10="Manual"),"30%",IF(AND(R10="Correctivo",S10="Automático"),"35%",IF(AND(R10="Correctivo",S10="Manual"),"25%",""))))))</f>
        <v>25%</v>
      </c>
      <c r="U10" s="126" t="s">
        <v>19</v>
      </c>
      <c r="V10" s="126" t="s">
        <v>22</v>
      </c>
      <c r="W10" s="126" t="s">
        <v>119</v>
      </c>
      <c r="X10" s="128">
        <f>IFERROR(IF(Q10="Probabilidad",(I10-(+I10*T10)),IF(Q10="Impacto",I10,"")),"")</f>
        <v>0.6</v>
      </c>
      <c r="Y10" s="129" t="str">
        <f>IFERROR(IF(X10="","",IF(X10&lt;=0.2,"Muy Baja",IF(X10&lt;=0.4,"Baja",IF(X10&lt;=0.6,"Media",IF(X10&lt;=0.8,"Alta","Muy Alta"))))),"")</f>
        <v>Media</v>
      </c>
      <c r="Z10" s="130">
        <f>+X10</f>
        <v>0.6</v>
      </c>
      <c r="AA10" s="129" t="str">
        <f ca="1">IFERROR(IF(AB10="","",IF(AB10&lt;=0.2,"Leve",IF(AB10&lt;=0.4,"Menor",IF(AB10&lt;=0.6,"Moderado",IF(AB10&lt;=0.8,"Mayor","Catastrófico"))))),"")</f>
        <v>Menor</v>
      </c>
      <c r="AB10" s="130">
        <f ca="1">IFERROR(IF(Q10="Impacto",(M10-(+M10*T10)),IF(Q10="Probabilidad",M10,"")),"")</f>
        <v>0.30000000000000004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33" t="s">
        <v>259</v>
      </c>
      <c r="AF10" s="134" t="s">
        <v>271</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8"/>
      <c r="AF11" s="138"/>
      <c r="AG11" s="138"/>
      <c r="AH11" s="138"/>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134</v>
      </c>
      <c r="C16" s="203" t="s">
        <v>260</v>
      </c>
      <c r="D16" s="203" t="s">
        <v>265</v>
      </c>
      <c r="E16" s="206" t="s">
        <v>272</v>
      </c>
      <c r="F16" s="203" t="s">
        <v>123</v>
      </c>
      <c r="G16" s="209">
        <v>60</v>
      </c>
      <c r="H16" s="212" t="str">
        <f>IF(G16&lt;=0,"",IF(G16&lt;=2,"Muy Baja",IF(G16&lt;=24,"Baja",IF(G16&lt;=500,"Media",IF(G16&lt;=5000,"Alta","Muy Alta")))))</f>
        <v>Media</v>
      </c>
      <c r="I16" s="194">
        <f>IF(H16="","",IF(H16="Muy Baja",0.2,IF(H16="Baja",0.4,IF(H16="Media",0.6,IF(H16="Alta",0.8,IF(H16="Muy Alta",1,))))))</f>
        <v>0.6</v>
      </c>
      <c r="J16" s="215" t="s">
        <v>149</v>
      </c>
      <c r="K16" s="194" t="str">
        <f ca="1">IF(NOT(ISERROR(MATCH(J16,'Tabla Impacto'!$B$221:$B$223,0))),'Tabla Impacto'!$F$223&amp;"Por favor no seleccionar los criterios de impacto(Afectación Económica o presupuestal y Pérdida Reputacional)",J16)</f>
        <v xml:space="preserve">     Entre 50 y 100 SMLMV </v>
      </c>
      <c r="L16" s="212"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4">
        <f ca="1">IF(L16="","",IF(L16="Leve",0.2,IF(L16="Menor",0.4,IF(L16="Moderado",0.6,IF(L16="Mayor",0.8,IF(L16="Catastrófico",1,))))))</f>
        <v>0.6</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266</v>
      </c>
      <c r="Q16" s="125" t="str">
        <f>IF(OR(R16="Preventivo",R16="Detectivo"),"Probabilidad",IF(R16="Correctivo","Impacto",""))</f>
        <v>Probabilidad</v>
      </c>
      <c r="R16" s="126" t="s">
        <v>15</v>
      </c>
      <c r="S16" s="126" t="s">
        <v>9</v>
      </c>
      <c r="T16" s="127" t="str">
        <f>IF(AND(R16="Preventivo",S16="Automático"),"50%",IF(AND(R16="Preventivo",S16="Manual"),"40%",IF(AND(R16="Detectivo",S16="Automático"),"40%",IF(AND(R16="Detectivo",S16="Manual"),"30%",IF(AND(R16="Correctivo",S16="Automático"),"35%",IF(AND(R16="Correctivo",S16="Manual"),"25%",""))))))</f>
        <v>30%</v>
      </c>
      <c r="U16" s="126" t="s">
        <v>19</v>
      </c>
      <c r="V16" s="126" t="s">
        <v>22</v>
      </c>
      <c r="W16" s="126" t="s">
        <v>119</v>
      </c>
      <c r="X16" s="128">
        <f>IFERROR(IF(Q16="Probabilidad",(I16-(+I16*T16)),IF(Q16="Impacto",I16,"")),"")</f>
        <v>0.42</v>
      </c>
      <c r="Y16" s="129" t="str">
        <f>IFERROR(IF(X16="","",IF(X16&lt;=0.2,"Muy Baja",IF(X16&lt;=0.4,"Baja",IF(X16&lt;=0.6,"Media",IF(X16&lt;=0.8,"Alta","Muy Alta"))))),"")</f>
        <v>Media</v>
      </c>
      <c r="Z16" s="130">
        <f>+X16</f>
        <v>0.42</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270</v>
      </c>
      <c r="AF16" s="134" t="s">
        <v>271</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t="s">
        <v>134</v>
      </c>
      <c r="C22" s="203" t="s">
        <v>261</v>
      </c>
      <c r="D22" s="203" t="s">
        <v>267</v>
      </c>
      <c r="E22" s="206" t="s">
        <v>273</v>
      </c>
      <c r="F22" s="203" t="s">
        <v>123</v>
      </c>
      <c r="G22" s="209">
        <v>60</v>
      </c>
      <c r="H22" s="212" t="str">
        <f>IF(G22&lt;=0,"",IF(G22&lt;=2,"Muy Baja",IF(G22&lt;=24,"Baja",IF(G22&lt;=500,"Media",IF(G22&lt;=5000,"Alta","Muy Alta")))))</f>
        <v>Media</v>
      </c>
      <c r="I22" s="194">
        <f>IF(H22="","",IF(H22="Muy Baja",0.2,IF(H22="Baja",0.4,IF(H22="Media",0.6,IF(H22="Alta",0.8,IF(H22="Muy Alta",1,))))))</f>
        <v>0.6</v>
      </c>
      <c r="J22" s="215" t="s">
        <v>149</v>
      </c>
      <c r="K22" s="194" t="str">
        <f ca="1">IF(NOT(ISERROR(MATCH(J22,'Tabla Impacto'!$B$221:$B$223,0))),'Tabla Impacto'!$F$223&amp;"Por favor no seleccionar los criterios de impacto(Afectación Económica o presupuestal y Pérdida Reputacional)",J22)</f>
        <v xml:space="preserve">     Entre 50 y 100 SMLMV </v>
      </c>
      <c r="L22" s="212"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4">
        <f ca="1">IF(L22="","",IF(L22="Leve",0.2,IF(L22="Menor",0.4,IF(L22="Moderado",0.6,IF(L22="Mayor",0.8,IF(L22="Catastrófico",1,))))))</f>
        <v>0.6</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278</v>
      </c>
      <c r="Q22" s="125" t="str">
        <f>IF(OR(R22="Preventivo",R22="Detectivo"),"Probabilidad",IF(R22="Correctivo","Impacto",""))</f>
        <v>Impacto</v>
      </c>
      <c r="R22" s="126" t="s">
        <v>16</v>
      </c>
      <c r="S22" s="126" t="s">
        <v>9</v>
      </c>
      <c r="T22" s="127" t="str">
        <f>IF(AND(R22="Preventivo",S22="Automático"),"50%",IF(AND(R22="Preventivo",S22="Manual"),"40%",IF(AND(R22="Detectivo",S22="Automático"),"40%",IF(AND(R22="Detectivo",S22="Manual"),"30%",IF(AND(R22="Correctivo",S22="Automático"),"35%",IF(AND(R22="Correctivo",S22="Manual"),"25%",""))))))</f>
        <v>25%</v>
      </c>
      <c r="U22" s="126" t="s">
        <v>19</v>
      </c>
      <c r="V22" s="126" t="s">
        <v>22</v>
      </c>
      <c r="W22" s="126" t="s">
        <v>119</v>
      </c>
      <c r="X22" s="128">
        <f>IFERROR(IF(Q22="Probabilidad",(I22-(+I22*T22)),IF(Q22="Impacto",I22,"")),"")</f>
        <v>0.6</v>
      </c>
      <c r="Y22" s="129" t="str">
        <f>IFERROR(IF(X22="","",IF(X22&lt;=0.2,"Muy Baja",IF(X22&lt;=0.4,"Baja",IF(X22&lt;=0.6,"Media",IF(X22&lt;=0.8,"Alta","Muy Alta"))))),"")</f>
        <v>Media</v>
      </c>
      <c r="Z22" s="130">
        <f>+X22</f>
        <v>0.6</v>
      </c>
      <c r="AA22" s="129" t="str">
        <f ca="1">IFERROR(IF(AB22="","",IF(AB22&lt;=0.2,"Leve",IF(AB22&lt;=0.4,"Menor",IF(AB22&lt;=0.6,"Moderado",IF(AB22&lt;=0.8,"Mayor","Catastrófico"))))),"")</f>
        <v>Moderado</v>
      </c>
      <c r="AB22" s="130">
        <f ca="1">IFERROR(IF(Q22="Impacto",(M22-(+M22*T22)),IF(Q22="Probabilidad",M22,"")),"")</f>
        <v>0.44999999999999996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270</v>
      </c>
      <c r="AF22" s="134" t="s">
        <v>271</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t="shared" ref="K23:K27" ca="1" si="15">IF(NOT(ISERROR(MATCH(J23,_xlfn.ANCHORARRAY(E34),0))),I36&amp;"Por favor no seleccionar los criterios de impacto",J23)</f>
        <v>0</v>
      </c>
      <c r="L23" s="213"/>
      <c r="M23" s="195"/>
      <c r="N23" s="198"/>
      <c r="O23" s="123">
        <v>2</v>
      </c>
      <c r="P23" s="124" t="s">
        <v>279</v>
      </c>
      <c r="Q23" s="125" t="str">
        <f>IF(OR(R23="Preventivo",R23="Detectivo"),"Probabilidad",IF(R23="Correctivo","Impacto",""))</f>
        <v>Probabilidad</v>
      </c>
      <c r="R23" s="126" t="s">
        <v>14</v>
      </c>
      <c r="S23" s="126" t="s">
        <v>9</v>
      </c>
      <c r="T23" s="127" t="str">
        <f t="shared" ref="T23:T27" si="16">IF(AND(R23="Preventivo",S23="Automático"),"50%",IF(AND(R23="Preventivo",S23="Manual"),"40%",IF(AND(R23="Detectivo",S23="Automático"),"40%",IF(AND(R23="Detectivo",S23="Manual"),"30%",IF(AND(R23="Correctivo",S23="Automático"),"35%",IF(AND(R23="Correctivo",S23="Manual"),"25%",""))))))</f>
        <v>40%</v>
      </c>
      <c r="U23" s="126" t="s">
        <v>20</v>
      </c>
      <c r="V23" s="126" t="s">
        <v>22</v>
      </c>
      <c r="W23" s="126" t="s">
        <v>119</v>
      </c>
      <c r="X23" s="137">
        <f>IFERROR(IF(AND(Q22="Probabilidad",Q23="Probabilidad"),(Z22-(+Z22*T23)),IF(Q23="Probabilidad",(I22-(+I22*T23)),IF(Q23="Impacto",Z22,""))),"")</f>
        <v>0.36</v>
      </c>
      <c r="Y23" s="129" t="str">
        <f t="shared" si="1"/>
        <v>Baja</v>
      </c>
      <c r="Z23" s="130">
        <f t="shared" ref="Z23:Z27" si="17">+X23</f>
        <v>0.36</v>
      </c>
      <c r="AA23" s="129" t="str">
        <f t="shared" ca="1" si="3"/>
        <v>Moderado</v>
      </c>
      <c r="AB23" s="130">
        <f ca="1">IFERROR(IF(AND(Q22="Impacto",Q23="Impacto"),(AB16-(+AB16*T23)),IF(Q23="Impacto",($M$22-(+$M$22*T23)),IF(Q23="Probabilidad",AB16,""))),"")</f>
        <v>0.6</v>
      </c>
      <c r="AC23" s="131" t="str">
        <f t="shared" ref="AC23:AC24" ca="1"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32" t="s">
        <v>31</v>
      </c>
      <c r="AE23" s="133" t="s">
        <v>270</v>
      </c>
      <c r="AF23" s="134" t="s">
        <v>271</v>
      </c>
      <c r="AG23" s="135">
        <v>44927</v>
      </c>
      <c r="AH23" s="135">
        <v>45291</v>
      </c>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t="shared" ca="1" si="15"/>
        <v>0</v>
      </c>
      <c r="L24" s="213"/>
      <c r="M24" s="195"/>
      <c r="N24" s="198"/>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t="shared" ca="1" si="15"/>
        <v>0</v>
      </c>
      <c r="L25" s="213"/>
      <c r="M25" s="195"/>
      <c r="N25" s="198"/>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t="shared" ca="1" si="15"/>
        <v>0</v>
      </c>
      <c r="L26" s="213"/>
      <c r="M26" s="195"/>
      <c r="N26" s="198"/>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t="shared" ca="1" si="15"/>
        <v>0</v>
      </c>
      <c r="L27" s="214"/>
      <c r="M27" s="196"/>
      <c r="N27" s="199"/>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t="s">
        <v>134</v>
      </c>
      <c r="C28" s="203" t="s">
        <v>268</v>
      </c>
      <c r="D28" s="203" t="s">
        <v>262</v>
      </c>
      <c r="E28" s="206" t="s">
        <v>269</v>
      </c>
      <c r="F28" s="203" t="s">
        <v>123</v>
      </c>
      <c r="G28" s="209">
        <v>60</v>
      </c>
      <c r="H28" s="212" t="str">
        <f>IF(G28&lt;=0,"",IF(G28&lt;=2,"Muy Baja",IF(G28&lt;=24,"Baja",IF(G28&lt;=500,"Media",IF(G28&lt;=5000,"Alta","Muy Alta")))))</f>
        <v>Media</v>
      </c>
      <c r="I28" s="194">
        <f>IF(H28="","",IF(H28="Muy Baja",0.2,IF(H28="Baja",0.4,IF(H28="Media",0.6,IF(H28="Alta",0.8,IF(H28="Muy Alta",1,))))))</f>
        <v>0.6</v>
      </c>
      <c r="J28" s="215" t="s">
        <v>149</v>
      </c>
      <c r="K28" s="194" t="str">
        <f ca="1">IF(NOT(ISERROR(MATCH(J28,'Tabla Impacto'!$B$221:$B$223,0))),'Tabla Impacto'!$F$223&amp;"Por favor no seleccionar los criterios de impacto(Afectación Económica o presupuestal y Pérdida Reputacional)",J28)</f>
        <v xml:space="preserve">     Entre 50 y 100 SMLMV </v>
      </c>
      <c r="L28" s="212"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4">
        <f ca="1">IF(L28="","",IF(L28="Leve",0.2,IF(L28="Menor",0.4,IF(L28="Moderado",0.6,IF(L28="Mayor",0.8,IF(L28="Catastrófico",1,))))))</f>
        <v>0.6</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274</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0.36</v>
      </c>
      <c r="Y28" s="129" t="str">
        <f>IFERROR(IF(X28="","",IF(X28&lt;=0.2,"Muy Baja",IF(X28&lt;=0.4,"Baja",IF(X28&lt;=0.6,"Media",IF(X28&lt;=0.8,"Alta","Muy Alta"))))),"")</f>
        <v>Baja</v>
      </c>
      <c r="Z28" s="130">
        <f>+X28</f>
        <v>0.36</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270</v>
      </c>
      <c r="AF28" s="134" t="s">
        <v>271</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t="shared" ref="K29:K33" ca="1" si="23">IF(NOT(ISERROR(MATCH(J29,_xlfn.ANCHORARRAY(E40),0))),I42&amp;"Por favor no seleccionar los criterios de impacto",J29)</f>
        <v>0</v>
      </c>
      <c r="L29" s="213"/>
      <c r="M29" s="195"/>
      <c r="N29" s="198"/>
      <c r="O29" s="123">
        <v>2</v>
      </c>
      <c r="P29" s="124" t="s">
        <v>256</v>
      </c>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t="shared" ca="1" si="23"/>
        <v>0</v>
      </c>
      <c r="L30" s="213"/>
      <c r="M30" s="195"/>
      <c r="N30" s="198"/>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t="shared" ca="1" si="23"/>
        <v>0</v>
      </c>
      <c r="L31" s="213"/>
      <c r="M31" s="195"/>
      <c r="N31" s="198"/>
      <c r="O31" s="123">
        <v>4</v>
      </c>
      <c r="P31" s="124" t="s">
        <v>256</v>
      </c>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t="shared" ca="1" si="23"/>
        <v>0</v>
      </c>
      <c r="L32" s="213"/>
      <c r="M32" s="195"/>
      <c r="N32" s="198"/>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t="shared" ca="1" si="23"/>
        <v>0</v>
      </c>
      <c r="L33" s="214"/>
      <c r="M33" s="196"/>
      <c r="N33" s="199"/>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c r="C34" s="203"/>
      <c r="D34" s="203"/>
      <c r="E34" s="206"/>
      <c r="F34" s="203"/>
      <c r="G34" s="209"/>
      <c r="H34" s="212" t="str">
        <f>IF(G34&lt;=0,"",IF(G34&lt;=2,"Muy Baja",IF(G34&lt;=24,"Baja",IF(G34&lt;=500,"Media",IF(G34&lt;=5000,"Alta","Muy Alta")))))</f>
        <v/>
      </c>
      <c r="I34" s="194" t="str">
        <f>IF(H34="","",IF(H34="Muy Baja",0.2,IF(H34="Baja",0.4,IF(H34="Media",0.6,IF(H34="Alta",0.8,IF(H34="Muy Alta",1,))))))</f>
        <v/>
      </c>
      <c r="J34" s="215"/>
      <c r="K34" s="194">
        <f ca="1">IF(NOT(ISERROR(MATCH(J34,'Tabla Impacto'!$B$221:$B$223,0))),'Tabla Impacto'!$F$223&amp;"Por favor no seleccionar los criterios de impacto(Afectación Económica o presupuestal y Pérdida Reputacional)",J34)</f>
        <v>0</v>
      </c>
      <c r="L34" s="212" t="str">
        <f ca="1">IF(OR(K34='Tabla Impacto'!$C$11,K34='Tabla Impacto'!$D$11),"Leve",IF(OR(K34='Tabla Impacto'!$C$12,K34='Tabla Impacto'!$D$12),"Menor",IF(OR(K34='Tabla Impacto'!$C$13,K34='Tabla Impacto'!$D$13),"Moderado",IF(OR(K34='Tabla Impacto'!$C$14,K34='Tabla Impacto'!$D$14),"Mayor",IF(OR(K34='Tabla Impacto'!$C$15,K34='Tabla Impacto'!$D$15),"Catastrófico","")))))</f>
        <v/>
      </c>
      <c r="M34" s="194" t="str">
        <f ca="1">IF(L34="","",IF(L34="Leve",0.2,IF(L34="Menor",0.4,IF(L34="Moderado",0.6,IF(L34="Mayor",0.8,IF(L34="Catastrófico",1,))))))</f>
        <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t="shared" ref="K35:K39" ca="1" si="31">IF(NOT(ISERROR(MATCH(J35,_xlfn.ANCHORARRAY(E46),0))),I48&amp;"Por favor no seleccionar los criterios de impacto",J35)</f>
        <v>0</v>
      </c>
      <c r="L35" s="213"/>
      <c r="M35" s="195"/>
      <c r="N35" s="198"/>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t="shared" ca="1" si="31"/>
        <v>0</v>
      </c>
      <c r="L36" s="213"/>
      <c r="M36" s="195"/>
      <c r="N36" s="198"/>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t="shared" ca="1" si="31"/>
        <v>0</v>
      </c>
      <c r="L37" s="213"/>
      <c r="M37" s="195"/>
      <c r="N37" s="198"/>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t="shared" ca="1" si="31"/>
        <v>0</v>
      </c>
      <c r="L38" s="213"/>
      <c r="M38" s="195"/>
      <c r="N38" s="198"/>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t="shared" ca="1" si="31"/>
        <v>0</v>
      </c>
      <c r="L39" s="214"/>
      <c r="M39" s="196"/>
      <c r="N39" s="199"/>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c r="C40" s="203"/>
      <c r="D40" s="203"/>
      <c r="E40" s="206"/>
      <c r="F40" s="203"/>
      <c r="G40" s="209"/>
      <c r="H40" s="212" t="str">
        <f>IF(G40&lt;=0,"",IF(G40&lt;=2,"Muy Baja",IF(G40&lt;=24,"Baja",IF(G40&lt;=500,"Media",IF(G40&lt;=5000,"Alta","Muy Alta")))))</f>
        <v/>
      </c>
      <c r="I40" s="194" t="str">
        <f>IF(H40="","",IF(H40="Muy Baja",0.2,IF(H40="Baja",0.4,IF(H40="Media",0.6,IF(H40="Alta",0.8,IF(H40="Muy Alta",1,))))))</f>
        <v/>
      </c>
      <c r="J40" s="215"/>
      <c r="K40" s="194">
        <f ca="1">IF(NOT(ISERROR(MATCH(J40,'Tabla Impacto'!$B$221:$B$223,0))),'Tabla Impacto'!$F$223&amp;"Por favor no seleccionar los criterios de impacto(Afectación Económica o presupuestal y Pérdida Reputacional)",J40)</f>
        <v>0</v>
      </c>
      <c r="L40" s="212" t="str">
        <f ca="1">IF(OR(K40='Tabla Impacto'!$C$11,K40='Tabla Impacto'!$D$11),"Leve",IF(OR(K40='Tabla Impacto'!$C$12,K40='Tabla Impacto'!$D$12),"Menor",IF(OR(K40='Tabla Impacto'!$C$13,K40='Tabla Impacto'!$D$13),"Moderado",IF(OR(K40='Tabla Impacto'!$C$14,K40='Tabla Impacto'!$D$14),"Mayor",IF(OR(K40='Tabla Impacto'!$C$15,K40='Tabla Impacto'!$D$15),"Catastrófico","")))))</f>
        <v/>
      </c>
      <c r="M40" s="194" t="str">
        <f ca="1">IF(L40="","",IF(L40="Leve",0.2,IF(L40="Menor",0.4,IF(L40="Moderado",0.6,IF(L40="Mayor",0.8,IF(L40="Catastrófico",1,))))))</f>
        <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t="shared" ref="K41:K45" ca="1" si="39">IF(NOT(ISERROR(MATCH(J41,_xlfn.ANCHORARRAY(E52),0))),I54&amp;"Por favor no seleccionar los criterios de impacto",J41)</f>
        <v>0</v>
      </c>
      <c r="L41" s="213"/>
      <c r="M41" s="195"/>
      <c r="N41" s="198"/>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t="shared" ca="1" si="39"/>
        <v>0</v>
      </c>
      <c r="L42" s="213"/>
      <c r="M42" s="195"/>
      <c r="N42" s="198"/>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t="shared" ca="1" si="39"/>
        <v>0</v>
      </c>
      <c r="L43" s="213"/>
      <c r="M43" s="195"/>
      <c r="N43" s="198"/>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t="shared" ca="1" si="39"/>
        <v>0</v>
      </c>
      <c r="L44" s="213"/>
      <c r="M44" s="195"/>
      <c r="N44" s="198"/>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t="shared" ca="1" si="39"/>
        <v>0</v>
      </c>
      <c r="L45" s="214"/>
      <c r="M45" s="196"/>
      <c r="N45" s="199"/>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c r="C46" s="203"/>
      <c r="D46" s="203"/>
      <c r="E46" s="206"/>
      <c r="F46" s="203"/>
      <c r="G46" s="209"/>
      <c r="H46" s="212" t="str">
        <f>IF(G46&lt;=0,"",IF(G46&lt;=2,"Muy Baja",IF(G46&lt;=24,"Baja",IF(G46&lt;=500,"Media",IF(G46&lt;=5000,"Alta","Muy Alta")))))</f>
        <v/>
      </c>
      <c r="I46" s="194" t="str">
        <f>IF(H46="","",IF(H46="Muy Baja",0.2,IF(H46="Baja",0.4,IF(H46="Media",0.6,IF(H46="Alta",0.8,IF(H46="Muy Alta",1,))))))</f>
        <v/>
      </c>
      <c r="J46" s="215"/>
      <c r="K46" s="194">
        <f ca="1">IF(NOT(ISERROR(MATCH(J46,'Tabla Impacto'!$B$221:$B$223,0))),'Tabla Impacto'!$F$223&amp;"Por favor no seleccionar los criterios de impacto(Afectación Económica o presupuestal y Pérdida Reputacional)",J46)</f>
        <v>0</v>
      </c>
      <c r="L46" s="212" t="str">
        <f ca="1">IF(OR(K46='Tabla Impacto'!$C$11,K46='Tabla Impacto'!$D$11),"Leve",IF(OR(K46='Tabla Impacto'!$C$12,K46='Tabla Impacto'!$D$12),"Menor",IF(OR(K46='Tabla Impacto'!$C$13,K46='Tabla Impacto'!$D$13),"Moderado",IF(OR(K46='Tabla Impacto'!$C$14,K46='Tabla Impacto'!$D$14),"Mayor",IF(OR(K46='Tabla Impacto'!$C$15,K46='Tabla Impacto'!$D$15),"Catastrófico","")))))</f>
        <v/>
      </c>
      <c r="M46" s="194" t="str">
        <f ca="1">IF(L46="","",IF(L46="Leve",0.2,IF(L46="Menor",0.4,IF(L46="Moderado",0.6,IF(L46="Mayor",0.8,IF(L46="Catastrófico",1,))))))</f>
        <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t="shared" ref="K47:K51" ca="1" si="47">IF(NOT(ISERROR(MATCH(J47,_xlfn.ANCHORARRAY(E58),0))),I60&amp;"Por favor no seleccionar los criterios de impacto",J47)</f>
        <v>0</v>
      </c>
      <c r="L47" s="213"/>
      <c r="M47" s="195"/>
      <c r="N47" s="198"/>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t="shared" ca="1" si="47"/>
        <v>0</v>
      </c>
      <c r="L48" s="213"/>
      <c r="M48" s="195"/>
      <c r="N48" s="198"/>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t="shared" ca="1" si="47"/>
        <v>0</v>
      </c>
      <c r="L49" s="213"/>
      <c r="M49" s="195"/>
      <c r="N49" s="198"/>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t="shared" ca="1" si="47"/>
        <v>0</v>
      </c>
      <c r="L50" s="213"/>
      <c r="M50" s="195"/>
      <c r="N50" s="198"/>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t="shared" ca="1" si="47"/>
        <v>0</v>
      </c>
      <c r="L51" s="214"/>
      <c r="M51" s="196"/>
      <c r="N51" s="199"/>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c r="C52" s="203"/>
      <c r="D52" s="203"/>
      <c r="E52" s="206"/>
      <c r="F52" s="203"/>
      <c r="G52" s="209"/>
      <c r="H52" s="212" t="str">
        <f>IF(G52&lt;=0,"",IF(G52&lt;=2,"Muy Baja",IF(G52&lt;=24,"Baja",IF(G52&lt;=500,"Media",IF(G52&lt;=5000,"Alta","Muy Alta")))))</f>
        <v/>
      </c>
      <c r="I52" s="194" t="str">
        <f>IF(H52="","",IF(H52="Muy Baja",0.2,IF(H52="Baja",0.4,IF(H52="Media",0.6,IF(H52="Alta",0.8,IF(H52="Muy Alta",1,))))))</f>
        <v/>
      </c>
      <c r="J52" s="215"/>
      <c r="K52" s="194">
        <f ca="1">IF(NOT(ISERROR(MATCH(J52,'Tabla Impacto'!$B$221:$B$223,0))),'Tabla Impacto'!$F$223&amp;"Por favor no seleccionar los criterios de impacto(Afectación Económica o presupuestal y Pérdida Reputacional)",J52)</f>
        <v>0</v>
      </c>
      <c r="L52" s="212" t="str">
        <f ca="1">IF(OR(K52='Tabla Impacto'!$C$11,K52='Tabla Impacto'!$D$11),"Leve",IF(OR(K52='Tabla Impacto'!$C$12,K52='Tabla Impacto'!$D$12),"Menor",IF(OR(K52='Tabla Impacto'!$C$13,K52='Tabla Impacto'!$D$13),"Moderado",IF(OR(K52='Tabla Impacto'!$C$14,K52='Tabla Impacto'!$D$14),"Mayor",IF(OR(K52='Tabla Impacto'!$C$15,K52='Tabla Impacto'!$D$15),"Catastrófico","")))))</f>
        <v/>
      </c>
      <c r="M52" s="194" t="str">
        <f ca="1">IF(L52="","",IF(L52="Leve",0.2,IF(L52="Menor",0.4,IF(L52="Moderado",0.6,IF(L52="Mayor",0.8,IF(L52="Catastrófico",1,))))))</f>
        <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c r="C58" s="203"/>
      <c r="D58" s="203"/>
      <c r="E58" s="206"/>
      <c r="F58" s="203"/>
      <c r="G58" s="209"/>
      <c r="H58" s="212" t="str">
        <f>IF(G58&lt;=0,"",IF(G58&lt;=2,"Muy Baja",IF(G58&lt;=24,"Baja",IF(G58&lt;=500,"Media",IF(G58&lt;=5000,"Alta","Muy Alta")))))</f>
        <v/>
      </c>
      <c r="I58" s="194" t="str">
        <f>IF(H58="","",IF(H58="Muy Baja",0.2,IF(H58="Baja",0.4,IF(H58="Media",0.6,IF(H58="Alta",0.8,IF(H58="Muy Alta",1,))))))</f>
        <v/>
      </c>
      <c r="J58" s="215"/>
      <c r="K58" s="194">
        <f ca="1">IF(NOT(ISERROR(MATCH(J58,'Tabla Impacto'!$B$221:$B$223,0))),'Tabla Impacto'!$F$223&amp;"Por favor no seleccionar los criterios de impacto(Afectación Económica o presupuestal y Pérdida Reputacional)",J58)</f>
        <v>0</v>
      </c>
      <c r="L58" s="212" t="str">
        <f ca="1">IF(OR(K58='Tabla Impacto'!$C$11,K58='Tabla Impacto'!$D$11),"Leve",IF(OR(K58='Tabla Impacto'!$C$12,K58='Tabla Impacto'!$D$12),"Menor",IF(OR(K58='Tabla Impacto'!$C$13,K58='Tabla Impacto'!$D$13),"Moderado",IF(OR(K58='Tabla Impacto'!$C$14,K58='Tabla Impacto'!$D$14),"Mayor",IF(OR(K58='Tabla Impacto'!$C$15,K58='Tabla Impacto'!$D$15),"Catastrófico","")))))</f>
        <v/>
      </c>
      <c r="M58" s="194" t="str">
        <f ca="1">IF(L58="","",IF(L58="Leve",0.2,IF(L58="Menor",0.4,IF(L58="Moderado",0.6,IF(L58="Mayor",0.8,IF(L58="Catastrófico",1,))))))</f>
        <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c r="C64" s="203"/>
      <c r="D64" s="203"/>
      <c r="E64" s="206"/>
      <c r="F64" s="203"/>
      <c r="G64" s="209"/>
      <c r="H64" s="212" t="str">
        <f>IF(G64&lt;=0,"",IF(G64&lt;=2,"Muy Baja",IF(G64&lt;=24,"Baja",IF(G64&lt;=500,"Media",IF(G64&lt;=5000,"Alta","Muy Alta")))))</f>
        <v/>
      </c>
      <c r="I64" s="194" t="str">
        <f>IF(H64="","",IF(H64="Muy Baja",0.2,IF(H64="Baja",0.4,IF(H64="Media",0.6,IF(H64="Alta",0.8,IF(H64="Muy Alta",1,))))))</f>
        <v/>
      </c>
      <c r="J64" s="215"/>
      <c r="K64" s="194">
        <f ca="1">IF(NOT(ISERROR(MATCH(J64,'Tabla Impacto'!$B$221:$B$223,0))),'Tabla Impacto'!$F$223&amp;"Por favor no seleccionar los criterios de impacto(Afectación Económica o presupuestal y Pérdida Reputacional)",J64)</f>
        <v>0</v>
      </c>
      <c r="L64" s="212" t="str">
        <f ca="1">IF(OR(K64='Tabla Impacto'!$C$11,K64='Tabla Impacto'!$D$11),"Leve",IF(OR(K64='Tabla Impacto'!$C$12,K64='Tabla Impacto'!$D$12),"Menor",IF(OR(K64='Tabla Impacto'!$C$13,K64='Tabla Impacto'!$D$13),"Moderado",IF(OR(K64='Tabla Impacto'!$C$14,K64='Tabla Impacto'!$D$14),"Mayor",IF(OR(K64='Tabla Impacto'!$C$15,K64='Tabla Impacto'!$D$15),"Catastrófico","")))))</f>
        <v/>
      </c>
      <c r="M64" s="194" t="str">
        <f ca="1">IF(L64="","",IF(L64="Leve",0.2,IF(L64="Menor",0.4,IF(L64="Moderado",0.6,IF(L64="Mayor",0.8,IF(L64="Catastrófico",1,))))))</f>
        <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9">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AE17:AE69 AE10 AE12:AE15</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AF17:AF69 AF10 AF12:AF15</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AG17:AG69 AG10 AG12:AG15</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AH17:AH69 AH10 AH12:AH15</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14:formula1>
            <xm:f>IF(OR(AD11='Opciones Tratamiento'!$B$2,AD11='Opciones Tratamiento'!$B$3,AD11='Opciones Tratamiento'!$B$4),ISBLANK(AD11),ISTEXT(AD11))</xm:f>
          </x14:formula1>
          <xm:sqref>AE16</xm:sqref>
        </x14:dataValidation>
        <x14:dataValidation type="custom" allowBlank="1" showInputMessage="1" showErrorMessage="1" error="Recuerde que las acciones se generan bajo la medida de mitigar el riesgo">
          <x14:formula1>
            <xm:f>IF(OR(AD11='Opciones Tratamiento'!$B$2,AD11='Opciones Tratamiento'!$B$3,AD11='Opciones Tratamiento'!$B$4),ISBLANK(AD11),ISTEXT(AD11))</xm:f>
          </x14:formula1>
          <xm:sqref>AF16</xm:sqref>
        </x14:dataValidation>
        <x14:dataValidation type="custom" allowBlank="1" showInputMessage="1" showErrorMessage="1" error="Recuerde que las acciones se generan bajo la medida de mitigar el riesgo">
          <x14:formula1>
            <xm:f>IF(OR(AD11='Opciones Tratamiento'!$B$2,AD11='Opciones Tratamiento'!$B$3,AD11='Opciones Tratamiento'!$B$4),ISBLANK(AD11),ISTEXT(AD11))</xm:f>
          </x14:formula1>
          <xm:sqref>AG16</xm:sqref>
        </x14:dataValidation>
        <x14:dataValidation type="custom" allowBlank="1" showInputMessage="1" showErrorMessage="1" error="Recuerde que las acciones se generan bajo la medida de mitigar el riesgo">
          <x14:formula1>
            <xm:f>IF(OR(AD11='Opciones Tratamiento'!$B$2,AD11='Opciones Tratamiento'!$B$3,AD11='Opciones Tratamiento'!$B$4),ISBLANK(AD11),ISTEXT(AD11))</xm:f>
          </x14:formula1>
          <xm:sqref>AH16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
      </c>
      <c r="O22" s="312"/>
      <c r="P22" s="310" t="str">
        <f ca="1">IF(AND('Mapa final'!$H$10="Media",'Mapa final'!$L$10="Menor"),CONCATENATE("R",'Mapa final'!$A$10),"")</f>
        <v>R1</v>
      </c>
      <c r="Q22" s="311"/>
      <c r="R22" s="311" t="str">
        <f ca="1">IF(AND('Mapa final'!$H$16="Media",'Mapa final'!$L$16="Menor"),CONCATENATE("R",'Mapa final'!$A$16),"")</f>
        <v/>
      </c>
      <c r="S22" s="311"/>
      <c r="T22" s="311" t="str">
        <f ca="1">IF(AND('Mapa final'!$H$22="Media",'Mapa final'!$L$22="Menor"),CONCATENATE("R",'Mapa final'!$A$22),"")</f>
        <v/>
      </c>
      <c r="U22" s="312"/>
      <c r="V22" s="310" t="str">
        <f ca="1">IF(AND('Mapa final'!$H$10="Media",'Mapa final'!$L$10="Moderado"),CONCATENATE("R",'Mapa final'!$A$10),"")</f>
        <v/>
      </c>
      <c r="W22" s="311"/>
      <c r="X22" s="311" t="str">
        <f ca="1">IF(AND('Mapa final'!$H$16="Media",'Mapa final'!$L$16="Moderado"),CONCATENATE("R",'Mapa final'!$A$16),"")</f>
        <v>R2</v>
      </c>
      <c r="Y22" s="311"/>
      <c r="Z22" s="311" t="str">
        <f ca="1">IF(AND('Mapa final'!$H$22="Media",'Mapa final'!$L$22="Moderado"),CONCATENATE("R",'Mapa final'!$A$22),"")</f>
        <v>R3</v>
      </c>
      <c r="AA22" s="312"/>
      <c r="AB22" s="286" t="str">
        <f ca="1">IF(AND('Mapa final'!$H$10="Media",'Mapa final'!$L$10="Mayor"),CONCATENATE("R",'Mapa final'!$A$10),"")</f>
        <v/>
      </c>
      <c r="AC22" s="287"/>
      <c r="AD22" s="287" t="str">
        <f ca="1">IF(AND('Mapa final'!$H$16="Media",'Mapa final'!$L$16="Mayor"),CONCATENATE("R",'Mapa final'!$A$16),"")</f>
        <v/>
      </c>
      <c r="AE22" s="287"/>
      <c r="AF22" s="287" t="str">
        <f ca="1">IF(AND('Mapa final'!$H$22="Media",'Mapa final'!$L$22="Mayor"),CONCATENATE("R",'Mapa final'!$A$22),"")</f>
        <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
      </c>
      <c r="Q24" s="305"/>
      <c r="R24" s="305" t="str">
        <f ca="1">IF(AND('Mapa final'!$H$34="Media",'Mapa final'!$L$34="Menor"),CONCATENATE("R",'Mapa final'!$A$34),"")</f>
        <v/>
      </c>
      <c r="S24" s="305"/>
      <c r="T24" s="305" t="str">
        <f ca="1">IF(AND('Mapa final'!$H$40="Media",'Mapa final'!$L$40="Menor"),CONCATENATE("R",'Mapa final'!$A$40),"")</f>
        <v/>
      </c>
      <c r="U24" s="306"/>
      <c r="V24" s="304" t="str">
        <f ca="1">IF(AND('Mapa final'!$H$28="Media",'Mapa final'!$L$28="Moderado"),CONCATENATE("R",'Mapa final'!$A$28),"")</f>
        <v>R4</v>
      </c>
      <c r="W24" s="305"/>
      <c r="X24" s="305" t="str">
        <f ca="1">IF(AND('Mapa final'!$H$34="Media",'Mapa final'!$L$34="Moderado"),CONCATENATE("R",'Mapa final'!$A$34),"")</f>
        <v/>
      </c>
      <c r="Y24" s="305"/>
      <c r="Z24" s="305" t="str">
        <f ca="1">IF(AND('Mapa final'!$H$40="Media",'Mapa final'!$L$40="Moderado"),CONCATENATE("R",'Mapa final'!$A$40),"")</f>
        <v/>
      </c>
      <c r="AA24" s="306"/>
      <c r="AB24" s="288" t="str">
        <f ca="1">IF(AND('Mapa final'!$H$28="Media",'Mapa final'!$L$28="Mayor"),CONCATENATE("R",'Mapa final'!$A$28),"")</f>
        <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
      </c>
      <c r="S26" s="305"/>
      <c r="T26" s="305" t="str">
        <f ca="1">IF(AND('Mapa final'!$H$58="Media",'Mapa final'!$L$58="Menor"),CONCATENATE("R",'Mapa final'!$A$58),"")</f>
        <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
      </c>
      <c r="S30" s="311"/>
      <c r="T30" s="311" t="str">
        <f ca="1">IF(AND('Mapa final'!$H$22="Baja",'Mapa final'!$L$22="Menor"),CONCATENATE("R",'Mapa final'!$A$22),"")</f>
        <v/>
      </c>
      <c r="U30" s="312"/>
      <c r="V30" s="310" t="str">
        <f ca="1">IF(AND('Mapa final'!$H$10="Baja",'Mapa final'!$L$10="Moderado"),CONCATENATE("R",'Mapa final'!$A$10),"")</f>
        <v/>
      </c>
      <c r="W30" s="311"/>
      <c r="X30" s="311" t="str">
        <f ca="1">IF(AND('Mapa final'!$H$16="Baja",'Mapa final'!$L$16="Moderado"),CONCATENATE("R",'Mapa final'!$A$16),"")</f>
        <v/>
      </c>
      <c r="Y30" s="311"/>
      <c r="Z30" s="311" t="str">
        <f ca="1">IF(AND('Mapa final'!$H$22="Baja",'Mapa final'!$L$22="Moderado"),CONCATENATE("R",'Mapa final'!$A$22),"")</f>
        <v/>
      </c>
      <c r="AA30" s="312"/>
      <c r="AB30" s="286" t="str">
        <f ca="1">IF(AND('Mapa final'!$H$10="Baja",'Mapa final'!$L$10="Mayor"),CONCATENATE("R",'Mapa final'!$A$10),"")</f>
        <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
      </c>
      <c r="Y32" s="305"/>
      <c r="Z32" s="305" t="str">
        <f ca="1">IF(AND('Mapa final'!$H$40="Baja",'Mapa final'!$L$40="Moderado"),CONCATENATE("R",'Mapa final'!$A$40),"")</f>
        <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
      </c>
      <c r="Q34" s="305"/>
      <c r="R34" s="305" t="str">
        <f ca="1">IF(AND('Mapa final'!$H$52="Baja",'Mapa final'!$L$52="Menor"),CONCATENATE("R",'Mapa final'!$A$52),"")</f>
        <v/>
      </c>
      <c r="S34" s="305"/>
      <c r="T34" s="305" t="str">
        <f ca="1">IF(AND('Mapa final'!$H$58="Baja",'Mapa final'!$L$58="Menor"),CONCATENATE("R",'Mapa final'!$A$58),"")</f>
        <v/>
      </c>
      <c r="U34" s="306"/>
      <c r="V34" s="304" t="str">
        <f ca="1">IF(AND('Mapa final'!$H$46="Baja",'Mapa final'!$L$46="Moderado"),CONCATENATE("R",'Mapa final'!$A$46),"")</f>
        <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
      </c>
      <c r="S38" s="320"/>
      <c r="T38" s="320" t="str">
        <f ca="1">IF(AND('Mapa final'!$H$22="Muy Baja",'Mapa final'!$L$22="Menor"),CONCATENATE("R",'Mapa final'!$A$22),"")</f>
        <v/>
      </c>
      <c r="U38" s="321"/>
      <c r="V38" s="310" t="str">
        <f ca="1">IF(AND('Mapa final'!$H$10="Muy Baja",'Mapa final'!$L$10="Moderado"),CONCATENATE("R",'Mapa final'!$A$10),"")</f>
        <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
      </c>
      <c r="W40" s="305"/>
      <c r="X40" s="305" t="str">
        <f ca="1">IF(AND('Mapa final'!$H$34="Muy Baja",'Mapa final'!$L$34="Moderado"),CONCATENATE("R",'Mapa final'!$A$34),"")</f>
        <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 ca="1">IF(AND('Mapa final'!$Y$22="Muy Alta",'Mapa final'!$AA$22="Leve"),CONCATENATE("R3C",'Mapa final'!$O$22),"")</f>
        <v/>
      </c>
      <c r="K8" s="53" t="str">
        <f ca="1">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 ca="1">IF(AND('Mapa final'!$Y$22="Alta",'Mapa final'!$AA$22="Leve"),CONCATENATE("R3C",'Mapa final'!$O$22),"")</f>
        <v/>
      </c>
      <c r="K18" s="68" t="str">
        <f ca="1">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R1C1</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R2C1</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 ca="1">IF(AND('Mapa final'!$Y$22="Media",'Mapa final'!$AA$22="Leve"),CONCATENATE("R3C",'Mapa final'!$O$22),"")</f>
        <v/>
      </c>
      <c r="K28" s="68" t="str">
        <f ca="1">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R3C1</v>
      </c>
      <c r="W28" s="68" t="str">
        <f ca="1">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 ca="1">IF(AND('Mapa final'!$Y$22="Baja",'Mapa final'!$AA$22="Leve"),CONCATENATE("R3C",'Mapa final'!$O$22),"")</f>
        <v/>
      </c>
      <c r="K38" s="77" t="str">
        <f ca="1">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 ca="1">IF(AND('Mapa final'!$Y$23="Baja",'Mapa final'!$AA$23="Moderado"),CONCATENATE("R3C",'Mapa final'!$O$23),"")</f>
        <v>R3C2</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 ca="1">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 ca="1">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R4C1</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 ca="1">IF(AND('Mapa final'!$Y$22="Muy Baja",'Mapa final'!$AA$22="Leve"),CONCATENATE("R3C",'Mapa final'!$O$22),"")</f>
        <v/>
      </c>
      <c r="K48" s="77" t="str">
        <f ca="1">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2023-08-14T20:21:01Z</dcterms:modified>
</cp:coreProperties>
</file>