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28A9A28C-5ACD-46C2-BDE4-7BD29BFF5DFF}"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35" i="1"/>
  <c r="K63" i="1"/>
  <c r="K47" i="1"/>
  <c r="K56" i="1"/>
  <c r="K39" i="1"/>
  <c r="K65" i="1"/>
  <c r="K50" i="1"/>
  <c r="K66" i="1"/>
  <c r="K37" i="1"/>
  <c r="K41" i="1"/>
  <c r="K21" i="1"/>
  <c r="K19" i="1"/>
  <c r="K55" i="1"/>
  <c r="K18" i="1"/>
  <c r="K32" i="1"/>
  <c r="K33" i="1"/>
  <c r="K42" i="1"/>
  <c r="K20" i="1"/>
  <c r="K36" i="1"/>
  <c r="K67" i="1"/>
  <c r="K68" i="1"/>
  <c r="K53" i="1"/>
  <c r="K43" i="1"/>
  <c r="K51" i="1"/>
  <c r="K61" i="1"/>
  <c r="K44" i="1"/>
  <c r="K45" i="1"/>
  <c r="K26" i="1"/>
  <c r="K24" i="1"/>
  <c r="K17" i="1"/>
  <c r="K23" i="1"/>
  <c r="K25" i="1"/>
  <c r="K27" i="1"/>
  <c r="F221" i="13" l="1"/>
  <c r="F211" i="13"/>
  <c r="F212" i="13"/>
  <c r="F213" i="13"/>
  <c r="F214" i="13"/>
  <c r="F215" i="13"/>
  <c r="F216" i="13"/>
  <c r="F217" i="13"/>
  <c r="F218" i="13"/>
  <c r="F219" i="13"/>
  <c r="F220" i="13"/>
  <c r="F210" i="13"/>
  <c r="B221" i="13" a="1"/>
  <c r="K12" i="1"/>
  <c r="K13" i="1"/>
  <c r="K15" i="1"/>
  <c r="K11"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6" i="1"/>
  <c r="L16" i="1" s="1"/>
  <c r="K28" i="1"/>
  <c r="L28" i="1" s="1"/>
  <c r="K22" i="1"/>
  <c r="L22" i="1" s="1"/>
  <c r="K64" i="1"/>
  <c r="L64" i="1" s="1"/>
  <c r="K34" i="1"/>
  <c r="L34" i="1" s="1"/>
  <c r="K52" i="1"/>
  <c r="L52" i="1" s="1"/>
  <c r="K58" i="1"/>
  <c r="L58" i="1" s="1"/>
  <c r="K10" i="1"/>
  <c r="L10" i="1" s="1"/>
  <c r="R34" i="18" l="1"/>
  <c r="X42" i="18"/>
  <c r="L34" i="18"/>
  <c r="AD34" i="18"/>
  <c r="AJ42" i="18"/>
  <c r="AD10" i="18"/>
  <c r="R10" i="18"/>
  <c r="X10" i="18"/>
  <c r="AD18" i="18"/>
  <c r="L10" i="18"/>
  <c r="R42" i="18"/>
  <c r="L42" i="18"/>
  <c r="X26" i="18"/>
  <c r="L26" i="18"/>
  <c r="AJ18" i="18"/>
  <c r="X18" i="18"/>
  <c r="N52" i="1"/>
  <c r="AJ26" i="18"/>
  <c r="R18" i="18"/>
  <c r="X34" i="18"/>
  <c r="AJ10" i="18"/>
  <c r="AD26" i="18"/>
  <c r="AD42" i="18"/>
  <c r="AJ34" i="18"/>
  <c r="R26" i="18"/>
  <c r="M52" i="1"/>
  <c r="L18" i="18"/>
  <c r="J40" i="18"/>
  <c r="J8" i="18"/>
  <c r="AB40" i="18"/>
  <c r="AB32" i="18"/>
  <c r="AH32" i="18"/>
  <c r="AB8" i="18"/>
  <c r="AB24" i="18"/>
  <c r="J16" i="18"/>
  <c r="J24" i="18"/>
  <c r="P32" i="18"/>
  <c r="J32" i="18"/>
  <c r="V24" i="18"/>
  <c r="P8" i="18"/>
  <c r="P24" i="18"/>
  <c r="V8" i="18"/>
  <c r="P16" i="18"/>
  <c r="AH16" i="18"/>
  <c r="P40" i="18"/>
  <c r="V16" i="18"/>
  <c r="V32" i="18"/>
  <c r="N28" i="1"/>
  <c r="M28" i="1"/>
  <c r="AH24" i="18"/>
  <c r="AB16" i="18"/>
  <c r="AH40" i="18"/>
  <c r="V40" i="18"/>
  <c r="AH8" i="18"/>
  <c r="M34" i="1"/>
  <c r="L16" i="18"/>
  <c r="R40" i="18"/>
  <c r="R24" i="18"/>
  <c r="L40" i="18"/>
  <c r="L8" i="18"/>
  <c r="X16" i="18"/>
  <c r="N34" i="1"/>
  <c r="AD16" i="18"/>
  <c r="X32" i="18"/>
  <c r="R32" i="18"/>
  <c r="AJ40" i="18"/>
  <c r="AJ16" i="18"/>
  <c r="R16" i="18"/>
  <c r="R8" i="18"/>
  <c r="AD40" i="18"/>
  <c r="AJ8" i="18"/>
  <c r="X8" i="18"/>
  <c r="AD32" i="18"/>
  <c r="AJ32" i="18"/>
  <c r="AD24" i="18"/>
  <c r="AD8" i="18"/>
  <c r="L24" i="18"/>
  <c r="X40" i="18"/>
  <c r="X24" i="18"/>
  <c r="AJ24" i="18"/>
  <c r="L32"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L22" i="18"/>
  <c r="X14" i="18"/>
  <c r="R38" i="18"/>
  <c r="R14" i="18"/>
  <c r="R6" i="18"/>
  <c r="P14" i="18"/>
  <c r="J38" i="18"/>
  <c r="V22" i="18"/>
  <c r="AH6" i="18"/>
  <c r="V14" i="18"/>
  <c r="V6" i="18"/>
  <c r="J6" i="18"/>
  <c r="AH14" i="18"/>
  <c r="P30" i="18"/>
  <c r="AH38" i="18"/>
  <c r="AH22" i="18"/>
  <c r="J14" i="18"/>
  <c r="P6" i="18"/>
  <c r="AB38" i="18"/>
  <c r="AB22" i="18"/>
  <c r="P22" i="18"/>
  <c r="V30" i="18"/>
  <c r="AB30" i="18"/>
  <c r="AB14" i="18"/>
  <c r="M10" i="1"/>
  <c r="AB10" i="1" s="1"/>
  <c r="AA10" i="1" s="1"/>
  <c r="J30" i="18"/>
  <c r="AB6" i="18"/>
  <c r="J22" i="18"/>
  <c r="AH30" i="18"/>
  <c r="N10" i="1"/>
  <c r="V38" i="18"/>
  <c r="P38" i="18"/>
  <c r="AH12" i="18"/>
  <c r="V12" i="18"/>
  <c r="J20" i="18"/>
  <c r="V28" i="18"/>
  <c r="J44" i="18"/>
  <c r="AH44" i="18"/>
  <c r="AB28" i="18"/>
  <c r="AB36" i="18"/>
  <c r="P36" i="18"/>
  <c r="AB44" i="18"/>
  <c r="J36" i="18"/>
  <c r="P28" i="18"/>
  <c r="AH28" i="18"/>
  <c r="N64" i="1"/>
  <c r="V36" i="18"/>
  <c r="P12" i="18"/>
  <c r="V20" i="18"/>
  <c r="V44" i="18"/>
  <c r="M64" i="1"/>
  <c r="AB64" i="1" s="1"/>
  <c r="AA64" i="1" s="1"/>
  <c r="AH20" i="18"/>
  <c r="AB20" i="18"/>
  <c r="P44" i="18"/>
  <c r="J28" i="18"/>
  <c r="AB12" i="18"/>
  <c r="P20" i="18"/>
  <c r="J12" i="18"/>
  <c r="AH36" i="18"/>
  <c r="M46" i="1"/>
  <c r="AB10" i="18"/>
  <c r="J42" i="18"/>
  <c r="J18" i="18"/>
  <c r="P34" i="18"/>
  <c r="N46" i="1"/>
  <c r="AB18" i="18"/>
  <c r="P42" i="18"/>
  <c r="AH34" i="18"/>
  <c r="J26" i="18"/>
  <c r="P10" i="18"/>
  <c r="AH10" i="18"/>
  <c r="V34" i="18"/>
  <c r="P18" i="18"/>
  <c r="AH42" i="18"/>
  <c r="V18" i="18"/>
  <c r="AB26" i="18"/>
  <c r="AB34" i="18"/>
  <c r="AH26" i="18"/>
  <c r="AB42" i="18"/>
  <c r="V26" i="18"/>
  <c r="J34" i="18"/>
  <c r="P26" i="18"/>
  <c r="J10" i="18"/>
  <c r="V10" i="18"/>
  <c r="AH18" i="18"/>
  <c r="V42" i="18"/>
  <c r="Z42" i="18"/>
  <c r="AF18" i="18"/>
  <c r="T18" i="18"/>
  <c r="Z26" i="18"/>
  <c r="AF34" i="18"/>
  <c r="AL34" i="18"/>
  <c r="AF42" i="18"/>
  <c r="T34" i="18"/>
  <c r="N42" i="18"/>
  <c r="T10" i="18"/>
  <c r="Z18" i="18"/>
  <c r="N58" i="1"/>
  <c r="AL10" i="18"/>
  <c r="AL42" i="18"/>
  <c r="AL26" i="18"/>
  <c r="AL18" i="18"/>
  <c r="AF26" i="18"/>
  <c r="N34" i="18"/>
  <c r="Z10" i="18"/>
  <c r="M58" i="1"/>
  <c r="N18" i="18"/>
  <c r="AF10" i="18"/>
  <c r="T26" i="18"/>
  <c r="N26" i="18"/>
  <c r="T42" i="18"/>
  <c r="N10" i="18"/>
  <c r="Z34" i="18"/>
  <c r="AF30" i="18"/>
  <c r="T14" i="18"/>
  <c r="Z22" i="18"/>
  <c r="AL38" i="18"/>
  <c r="T30" i="18"/>
  <c r="N14" i="18"/>
  <c r="N22" i="1"/>
  <c r="N30" i="18"/>
  <c r="T38" i="18"/>
  <c r="AL6" i="18"/>
  <c r="T22" i="18"/>
  <c r="Z14" i="18"/>
  <c r="AL14" i="18"/>
  <c r="Z38" i="18"/>
  <c r="N22" i="18"/>
  <c r="AL22" i="18"/>
  <c r="AF22" i="18"/>
  <c r="Z6" i="18"/>
  <c r="N6" i="18"/>
  <c r="M22" i="1"/>
  <c r="AF6" i="18"/>
  <c r="AF14" i="18"/>
  <c r="AF38" i="18"/>
  <c r="N38" i="18"/>
  <c r="AL30" i="18"/>
  <c r="Z30" i="18"/>
  <c r="T6" i="18"/>
  <c r="N24" i="18"/>
  <c r="AF24" i="18"/>
  <c r="T32" i="18"/>
  <c r="AF32" i="18"/>
  <c r="T16" i="18"/>
  <c r="T40" i="18"/>
  <c r="AF40" i="18"/>
  <c r="Z40" i="18"/>
  <c r="AL8" i="18"/>
  <c r="Z24" i="18"/>
  <c r="AL16" i="18"/>
  <c r="AL32" i="18"/>
  <c r="N40" i="18"/>
  <c r="AF8" i="18"/>
  <c r="AL40" i="18"/>
  <c r="Z16" i="18"/>
  <c r="T8" i="18"/>
  <c r="T24" i="18"/>
  <c r="AF16" i="18"/>
  <c r="AL24" i="18"/>
  <c r="Z32" i="18"/>
  <c r="N16" i="18"/>
  <c r="N8" i="18"/>
  <c r="N40" i="1"/>
  <c r="N32" i="18"/>
  <c r="M40" i="1"/>
  <c r="Z8" i="18"/>
  <c r="V46" i="19" l="1"/>
  <c r="V16" i="19"/>
  <c r="AH46" i="19"/>
  <c r="V36" i="19"/>
  <c r="AB46" i="19"/>
  <c r="AC10" i="1"/>
  <c r="AH16" i="19"/>
  <c r="AB16" i="19"/>
  <c r="J26" i="19"/>
  <c r="AH26" i="19"/>
  <c r="V6" i="19"/>
  <c r="J16" i="19"/>
  <c r="J46" i="19"/>
  <c r="AB36" i="19"/>
  <c r="J6" i="19"/>
  <c r="AB6" i="19"/>
  <c r="P46" i="19"/>
  <c r="P36" i="19"/>
  <c r="AB26" i="19"/>
  <c r="J36" i="19"/>
  <c r="P16" i="19"/>
  <c r="V26" i="19"/>
  <c r="P6" i="19"/>
  <c r="AH36" i="19"/>
  <c r="AH6" i="19"/>
  <c r="P26" i="19"/>
  <c r="AH25" i="19"/>
  <c r="AB55" i="19"/>
  <c r="AH55" i="19"/>
  <c r="AC64" i="1"/>
  <c r="AB15" i="19"/>
  <c r="AB25" i="19"/>
  <c r="P15" i="19"/>
  <c r="AH45" i="19"/>
  <c r="AH35" i="19"/>
  <c r="J25" i="19"/>
  <c r="V55" i="19"/>
  <c r="AB35" i="19"/>
  <c r="P55" i="19"/>
  <c r="P45" i="19"/>
  <c r="J45" i="19"/>
  <c r="V15" i="19"/>
  <c r="P25" i="19"/>
  <c r="J35" i="19"/>
  <c r="P35" i="19"/>
  <c r="V25" i="19"/>
  <c r="AH15" i="19"/>
  <c r="V45" i="19"/>
  <c r="V35" i="19"/>
  <c r="J15" i="19"/>
  <c r="J55" i="19"/>
  <c r="AB45" i="19"/>
  <c r="P47" i="19"/>
  <c r="J37" i="19"/>
  <c r="V7" i="19"/>
  <c r="P17" i="19"/>
  <c r="AB17" i="19"/>
  <c r="P7" i="19"/>
  <c r="V27" i="19"/>
  <c r="J17" i="19"/>
  <c r="AB37" i="19"/>
  <c r="P27" i="19"/>
  <c r="AH47" i="19"/>
  <c r="V37" i="19"/>
  <c r="AB47" i="19"/>
  <c r="J47" i="19"/>
  <c r="AB27" i="19"/>
  <c r="AC16" i="1"/>
  <c r="AH37" i="19"/>
  <c r="V17" i="19"/>
  <c r="J7" i="19"/>
  <c r="AH27" i="19"/>
  <c r="AH7" i="19"/>
  <c r="V47" i="19"/>
  <c r="J27" i="19"/>
  <c r="AB7" i="19"/>
  <c r="P37" i="19"/>
  <c r="AH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<sst xmlns="http://schemas.openxmlformats.org/spreadsheetml/2006/main" count="384" uniqueCount="269">
  <si>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</si>
  <si>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</si>
  <si>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</si>
  <si>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</si>
  <si>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</si>
  <si>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</si>
  <si>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</si>
  <si>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</si>
  <si>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</si>
  <si>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</si>
  <si>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</si>
  <si>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</si>
  <si>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</si>
  <si>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</si>
  <si>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</si>
  <si>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</si>
  <si>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</si>
  <si>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</si>
  <si>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</si>
  <si>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</si>
  <si>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</si>
  <si>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</si>
  <si>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</si>
  <si>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</si>
  <si>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</si>
  <si>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</si>
  <si>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</si>
  <si>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</si>
  <si>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</si>
  <si>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</si>
  <si>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</si>
  <si>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</si>
  <si>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</si>
  <si>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</si>
  <si>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</si>
  <si>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</si>
  <si>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</si>
  <si>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</si>
  <si>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</si>
  <si>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</si>
  <si>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</si>
  <si>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</si>
  <si>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</si>
  <si>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</si>
  <si>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</si>
  <si>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</si>
  <si>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</si>
  <si>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</si>
  <si>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</si>
  <si>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</si>
  <si>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</si>
  <si>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</si>
  <si>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</si>
  <si>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</si>
  <si>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</si>
  <si>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</si>
  <si>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</si>
  <si>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</si>
  <si>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</si>
  <si>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</si>
  <si>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</si>
  <si>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</si>
  <si>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</si>
  <si>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</si>
  <si>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</si>
  <si>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</si>
  <si>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</si>
  <si>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</si>
  <si>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</si>
  <si>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</si>
  <si>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</si>
  <si>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</si>
  <si>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</si>
  <si>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</si>
  <si>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</si>
  <si>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</si>
  <si>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</si>
  <si>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</si>
  <si>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</si>
  <si>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</si>
  <si>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</si>
  <si>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</si>
  <si>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</si>
  <si>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</si>
  <si>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</si>
  <si>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</si>
  <si>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</si>
  <si>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</si>
  <si>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</si>
  <si>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</si>
  <si>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</si>
  <si>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</si>
  <si>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</si>
  <si>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</si>
  <si>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</si>
  <si>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</si>
  <si>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</si>
  <si>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</si>
  <si>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</si>
  <si>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</si>
  <si>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</si>
  <si>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</si>
  <si>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</si>
  <si>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</si>
  <si>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</si>
  <si>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</si>
  <si>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</si>
  <si>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</si>
  <si>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</si>
  <si>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</si>
  <si>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</si>
  <si>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</si>
  <si>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</si>
  <si>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</si>
  <si>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</si>
  <si>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</si>
  <si>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</si>
  <si>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</si>
  <si>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</si>
  <si>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</si>
  <si>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</si>
  <si>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</si>
  <si>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</si>
  <si>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</si>
  <si>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</si>
  <si>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</si>
  <si>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</si>
  <si>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</si>
  <si>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</si>
  <si>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</si>
  <si>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</si>
  <si>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</si>
  <si>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</si>
  <si>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</si>
  <si>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</si>
  <si>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</si>
  <si>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</si>
  <si>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</si>
  <si>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</si>
  <si>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</si>
  <si>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</si>
  <si>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</si>
  <si>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</si>
  <si>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</si>
  <si>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</si>
  <si>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</si>
  <si>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</si>
  <si>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</si>
  <si>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</si>
  <si>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</si>
  <si>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</si>
  <si>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</si>
  <si>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</si>
  <si>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</si>
  <si>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</si>
  <si>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</si>
  <si>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</si>
  <si>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</si>
  <si>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</si>
  <si>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</si>
  <si>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</si>
  <si>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</si>
  <si>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</si>
  <si>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</si>
  <si>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</si>
  <si>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</si>
  <si>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</si>
  <si>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</si>
  <si>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</si>
  <si>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</si>
  <si>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</si>
  <si>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</si>
  <si>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</si>
  <si>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</si>
  <si>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</si>
  <si>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</si>
  <si>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</si>
  <si>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</si>
  <si>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</si>
  <si>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</si>
  <si>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</si>
  <si>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</si>
  <si>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</si>
  <si>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</si>
  <si>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</si>
  <si>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</si>
  <si>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</si>
  <si>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</si>
  <si>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</si>
  <si>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</si>
  <si>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</si>
  <si>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</si>
  <si>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</si>
  <si>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</si>
  <si>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</si>
  <si>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</si>
  <si>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</si>
  <si>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</si>
  <si>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</si>
  <si>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</si>
  <si>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</si>
  <si>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</si>
  <si>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</si>
  <si>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</si>
  <si>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</si>
  <si>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</si>
  <si>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</si>
  <si>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</si>
  <si>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</si>
  <si>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</si>
  <si>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</si>
  <si>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</si>
  <si>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</si>
  <si>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</si>
  <si>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</si>
  <si>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</si>
  <si>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</si>
  <si>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</si>
  <si>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</si>
  <si>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</si>
  <si>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</si>
  <si>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</si>
  <si>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</si>
  <si>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</si>
  <si>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</si>
  <si>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</si>
  <si>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</si>
  <si>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</si>
  <si>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</si>
  <si>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</si>
  <si>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</si>
  <si>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</si>
  <si>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</si>
  <si>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</si>
  <si>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</si>
  <si>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</si>
  <si>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</si>
  <si>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</si>
  <si>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</si>
  <si>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</si>
  <si>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</si>
  <si>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</si>
  <si>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</si>
  <si>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</si>
  <si>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</si>
  <si>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</si>
  <si>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</si>
  <si>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</si>
  <si>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</si>
  <si>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</si>
  <si>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</si>
  <si>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</si>
  <si>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</si>
  <si>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</si>
  <si>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</si>
  <si>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</si>
  <si>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SEGURIDAD DEL PACIENTE</t>
  </si>
  <si>
    <t>Fortalecer el desarrollo e implementación del programa de seguridad del paciente institucional que favorezca en la institución una cultura de seguridad (cultura justa) a través del conocimiento y educación a funcionarios, usuarios y familia en los conceptos de seguridad e identificación riesgos de manera que incida en la disminución de incidentes y eventos adversos, se favorezca el reporte no punitivo y análisis orientado a la mejora de los procesos de atención en salud en el Hospital Universitario Departamental de Nariño.</t>
  </si>
  <si>
    <t>Fortalecer la adherencia a prácticas seguras dispuestas por el Ministerio de Salud y adoptadas por el HUDN, con la finalidad de minimizar los riesgos frente al desarrollo de incidentes y eventos adversos que generen impacto en las condiciones de salud del paciente, fomentando la cultura justa y de seguridad de manera permanente, interrelacionando los procesos y generando acciones de mejora con su respectivo seguimiento.</t>
  </si>
  <si>
    <t>Análisis inadecuado de reportes realizados en PRIGEA</t>
  </si>
  <si>
    <t xml:space="preserve">1. Revisión incompleta de registros clínicos
2. Interpretación inadecuada de datos
3. Identificación incompleta de factores contributivos
4. Clasificación inadecuada de reportes
5. Asignación inadecuada de áreas  
</t>
  </si>
  <si>
    <t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t>
  </si>
  <si>
    <t>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t>
  </si>
  <si>
    <t>Aplicación inadecuada de instrumentos de verificación en rondas de seguridad</t>
  </si>
  <si>
    <t xml:space="preserve">1. Desconocimiento de guías de práctica segura
2. Interpretación errónea del ítem a verificar 
3. Registro inadecuado de la observación realizada
</t>
  </si>
  <si>
    <t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t>
  </si>
  <si>
    <t>Profesional Universitaria de Seguridad del Paciente y apoyo a SP, realizan revisión de instrumentos diligenciados, jornadas de estandarización de conceptos y retroalimentación al equipo de trabajo, con el fin de generar datos adecuados frente a la adherencia de cada servicio.</t>
  </si>
  <si>
    <t>Mantener controles que se vienen trabajando</t>
  </si>
  <si>
    <t>Profesional Universitaria de Seguridad del Paciente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</si>
</sst>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F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209</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210</v>
      </c>
      <c r="F17" s="167"/>
      <c r="G17" s="112"/>
      <c r="H17" s="113"/>
    </row>
    <row r="18" spans="2:8" ht="27.75" customHeight="1" x14ac:dyDescent="0.25">
      <c r="B18" s="109"/>
      <c r="C18" s="164" t="s">
        <v>3</v>
      </c>
      <c r="D18" s="165"/>
      <c r="E18" s="166" t="s">
        <v>211</v>
      </c>
      <c r="F18" s="167"/>
      <c r="G18" s="112"/>
      <c r="H18" s="113"/>
    </row>
    <row r="19" spans="2:8" ht="28.5" customHeight="1" x14ac:dyDescent="0.25">
      <c r="B19" s="109"/>
      <c r="C19" s="164" t="s">
        <v>42</v>
      </c>
      <c r="D19" s="165"/>
      <c r="E19" s="166" t="s">
        <v>212</v>
      </c>
      <c r="F19" s="167"/>
      <c r="G19" s="112"/>
      <c r="H19" s="113"/>
    </row>
    <row r="20" spans="2:8" ht="72.75" customHeight="1" x14ac:dyDescent="0.25">
      <c r="B20" s="109"/>
      <c r="C20" s="164" t="s">
        <v>1</v>
      </c>
      <c r="D20" s="165"/>
      <c r="E20" s="166" t="s">
        <v>213</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16" zoomScaleNormal="100" workbookViewId="0">
      <selection activeCell="Q16" sqref="Q1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22" t="s">
        <v>256</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257</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17" t="s">
        <v>258</v>
      </c>
      <c r="D6" s="220"/>
      <c r="E6" s="220"/>
      <c r="F6" s="220"/>
      <c r="G6" s="220"/>
      <c r="H6" s="220"/>
      <c r="I6" s="220"/>
      <c r="J6" s="220"/>
      <c r="K6" s="220"/>
      <c r="L6" s="220"/>
      <c r="M6" s="220"/>
      <c r="N6" s="22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134</v>
      </c>
      <c r="C10" s="177" t="s">
        <v>259</v>
      </c>
      <c r="D10" s="177" t="s">
        <v>260</v>
      </c>
      <c r="E10" s="189" t="s">
        <v>261</v>
      </c>
      <c r="F10" s="177" t="s">
        <v>123</v>
      </c>
      <c r="G10" s="180">
        <v>60</v>
      </c>
      <c r="H10" s="183" t="str">
        <f>IF(G10&lt;=0,"",IF(G10&lt;=2,"Muy Baja",IF(G10&lt;=24,"Baja",IF(G10&lt;=500,"Media",IF(G10&lt;=5000,"Alta","Muy Alta")))))</f>
        <v>Media</v>
      </c>
      <c r="I10" s="195">
        <f>IF(H10="","",IF(H10="Muy Baja",0.2,IF(H10="Baja",0.4,IF(H10="Media",0.6,IF(H10="Alta",0.8,IF(H10="Muy Alta",1,))))))</f>
        <v>0.6</v>
      </c>
      <c r="J10" s="198" t="s">
        <v>150</v>
      </c>
      <c r="K10" s="195" t="str">
        <f ca="1">IF(NOT(ISERROR(MATCH(J10,'Tabla Impacto'!$B$221:$B$223,0))),'Tabla Impacto'!$F$223&amp;"Por favor no seleccionar los criterios de impacto(Afectación Económica o presupuestal y Pérdida Reputacional)",J10)</f>
        <v xml:space="preserve">     Entre 10 y 50 SMLMV </v>
      </c>
      <c r="L10" s="183" t="str">
        <f ca="1">IF(OR(K10='Tabla Impacto'!$C$11,K10='Tabla Impacto'!$D$11),"Leve",IF(OR(K10='Tabla Impacto'!$C$12,K10='Tabla Impacto'!$D$12),"Menor",IF(OR(K10='Tabla Impacto'!$C$13,K10='Tabla Impacto'!$D$13),"Moderado",IF(OR(K10='Tabla Impacto'!$C$14,K10='Tabla Impacto'!$D$14),"Mayor",IF(OR(K10='Tabla Impacto'!$C$15,K10='Tabla Impacto'!$D$15),"Catastrófico","")))))</f>
        <v>Menor</v>
      </c>
      <c r="M10" s="195">
        <f ca="1">IF(L10="","",IF(L10="Leve",0.2,IF(L10="Menor",0.4,IF(L10="Moderado",0.6,IF(L10="Mayor",0.8,IF(L10="Catastrófico",1,))))))</f>
        <v>0.4</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262</v>
      </c>
      <c r="Q10" s="125" t="str">
        <f>IF(OR(R10="Preventivo",R10="Detectivo"),"Probabilidad",IF(R10="Correctivo","Impacto",""))</f>
        <v>Probabilidad</v>
      </c>
      <c r="R10" s="126" t="s">
        <v>15</v>
      </c>
      <c r="S10" s="126" t="s">
        <v>9</v>
      </c>
      <c r="T10" s="127" t="str">
        <f>IF(AND(R10="Preventivo",S10="Automático"),"50%",IF(AND(R10="Preventivo",S10="Manual"),"40%",IF(AND(R10="Detectivo",S10="Automático"),"40%",IF(AND(R10="Detectivo",S10="Manual"),"30%",IF(AND(R10="Correctivo",S10="Automático"),"35%",IF(AND(R10="Correctivo",S10="Manual"),"25%",""))))))</f>
        <v>30%</v>
      </c>
      <c r="U10" s="126" t="s">
        <v>19</v>
      </c>
      <c r="V10" s="126" t="s">
        <v>22</v>
      </c>
      <c r="W10" s="126" t="s">
        <v>119</v>
      </c>
      <c r="X10" s="128">
        <f>IFERROR(IF(Q10="Probabilidad",(I10-(+I10*T10)),IF(Q10="Impacto",I10,"")),"")</f>
        <v>0.42</v>
      </c>
      <c r="Y10" s="129" t="str">
        <f>IFERROR(IF(X10="","",IF(X10&lt;=0.2,"Muy Baja",IF(X10&lt;=0.4,"Baja",IF(X10&lt;=0.6,"Media",IF(X10&lt;=0.8,"Alta","Muy Alta"))))),"")</f>
        <v>Media</v>
      </c>
      <c r="Z10" s="130">
        <f>+X10</f>
        <v>0.42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267</v>
      </c>
      <c r="AF10" s="134" t="s">
        <v>268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263</v>
      </c>
      <c r="D16" s="177" t="s">
        <v>264</v>
      </c>
      <c r="E16" s="189" t="s">
        <v>265</v>
      </c>
      <c r="F16" s="177" t="s">
        <v>123</v>
      </c>
      <c r="G16" s="180">
        <v>60</v>
      </c>
      <c r="H16" s="183" t="str">
        <f>IF(G16&lt;=0,"",IF(G16&lt;=2,"Muy Baja",IF(G16&lt;=24,"Baja",IF(G16&lt;=500,"Media",IF(G16&lt;=5000,"Alta","Muy Alta")))))</f>
        <v>Media</v>
      </c>
      <c r="I16" s="195">
        <f>IF(H16="","",IF(H16="Muy Baja",0.2,IF(H16="Baja",0.4,IF(H16="Media",0.6,IF(H16="Alta",0.8,IF(H16="Muy Alta",1,))))))</f>
        <v>0.6</v>
      </c>
      <c r="J16" s="198" t="s">
        <v>149</v>
      </c>
      <c r="K16" s="195" t="str">
        <f ca="1">IF(NOT(ISERROR(MATCH(J16,'Tabla Impacto'!$B$221:$B$223,0))),'Tabla Impacto'!$F$223&amp;"Por favor no seleccionar los criterios de impacto(Afectación Económica o presupuestal y Pérdida Reputacional)",J16)</f>
        <v xml:space="preserve">     Entre 50 y 100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5">
        <f ca="1">IF(L16="","",IF(L16="Leve",0.2,IF(L16="Menor",0.4,IF(L16="Moderado",0.6,IF(L16="Mayor",0.8,IF(L16="Catastrófico",1,))))))</f>
        <v>0.6</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266</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267</v>
      </c>
      <c r="AF16" s="134" t="s">
        <v>268</v>
      </c>
      <c r="AG16" s="135">
        <v>44927</v>
      </c>
      <c r="AH16" s="135">
        <v>45291</v>
      </c>
      <c r="AI16" s="135"/>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c r="C22" s="177"/>
      <c r="D22" s="177"/>
      <c r="E22" s="189"/>
      <c r="F22" s="177"/>
      <c r="G22" s="180"/>
      <c r="H22" s="183" t="str">
        <f>IF(G22&lt;=0,"",IF(G22&lt;=2,"Muy Baja",IF(G22&lt;=24,"Baja",IF(G22&lt;=500,"Media",IF(G22&lt;=5000,"Alta","Muy Alta")))))</f>
        <v/>
      </c>
      <c r="I22" s="195" t="str">
        <f>IF(H22="","",IF(H22="Muy Baja",0.2,IF(H22="Baja",0.4,IF(H22="Media",0.6,IF(H22="Alta",0.8,IF(H22="Muy Alta",1,))))))</f>
        <v/>
      </c>
      <c r="J22" s="198"/>
      <c r="K22" s="195">
        <f ca="1">IF(NOT(ISERROR(MATCH(J22,'Tabla Impacto'!$B$221:$B$223,0))),'Tabla Impacto'!$F$223&amp;"Por favor no seleccionar los criterios de impacto(Afectación Económica o presupuestal y Pérdida Reputacional)",J22)</f>
        <v>0</v>
      </c>
      <c r="L22" s="18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t="shared" ref="K23:K27" ca="1" si="15">IF(NOT(ISERROR(MATCH(J23,_xlfn.ANCHORARRAY(E34),0))),I36&amp;"Por favor no seleccionar los criterios de impacto",J23)</f>
        <v>0</v>
      </c>
      <c r="L23" s="184"/>
      <c r="M23" s="196"/>
      <c r="N23" s="19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t="shared" ca="1" si="15"/>
        <v>0</v>
      </c>
      <c r="L24" s="184"/>
      <c r="M24" s="196"/>
      <c r="N24" s="19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t="shared" ca="1" si="15"/>
        <v>0</v>
      </c>
      <c r="L25" s="184"/>
      <c r="M25" s="196"/>
      <c r="N25" s="19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t="shared" ca="1" si="15"/>
        <v>0</v>
      </c>
      <c r="L26" s="184"/>
      <c r="M26" s="196"/>
      <c r="N26" s="19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t="shared" ca="1" si="15"/>
        <v>0</v>
      </c>
      <c r="L27" s="185"/>
      <c r="M27" s="197"/>
      <c r="N27" s="19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c r="C28" s="177"/>
      <c r="D28" s="177"/>
      <c r="E28" s="189"/>
      <c r="F28" s="177"/>
      <c r="G28" s="180"/>
      <c r="H28" s="183" t="str">
        <f>IF(G28&lt;=0,"",IF(G28&lt;=2,"Muy Baja",IF(G28&lt;=24,"Baja",IF(G28&lt;=500,"Media",IF(G28&lt;=5000,"Alta","Muy Alta")))))</f>
        <v/>
      </c>
      <c r="I28" s="195" t="str">
        <f>IF(H28="","",IF(H28="Muy Baja",0.2,IF(H28="Baja",0.4,IF(H28="Media",0.6,IF(H28="Alta",0.8,IF(H28="Muy Alta",1,))))))</f>
        <v/>
      </c>
      <c r="J28" s="198"/>
      <c r="K28" s="195">
        <f ca="1">IF(NOT(ISERROR(MATCH(J28,'Tabla Impacto'!$B$221:$B$223,0))),'Tabla Impacto'!$F$223&amp;"Por favor no seleccionar los criterios de impacto(Afectación Económica o presupuestal y Pérdida Reputacional)",J28)</f>
        <v>0</v>
      </c>
      <c r="L28" s="18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40</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t="shared" ref="K29:K33" ca="1" si="23">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t="shared" ca="1" si="23"/>
        <v>0</v>
      </c>
      <c r="L30" s="184"/>
      <c r="M30" s="196"/>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t="shared" ca="1" si="23"/>
        <v>0</v>
      </c>
      <c r="L31" s="184"/>
      <c r="M31" s="196"/>
      <c r="N31" s="19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t="shared" ca="1" si="23"/>
        <v>0</v>
      </c>
      <c r="L32" s="184"/>
      <c r="M32" s="196"/>
      <c r="N32" s="19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t="shared" ca="1" si="23"/>
        <v>0</v>
      </c>
      <c r="L33" s="185"/>
      <c r="M33" s="197"/>
      <c r="N33" s="19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c r="C34" s="177"/>
      <c r="D34" s="177"/>
      <c r="E34" s="189"/>
      <c r="F34" s="177"/>
      <c r="G34" s="180"/>
      <c r="H34" s="183" t="str">
        <f>IF(G34&lt;=0,"",IF(G34&lt;=2,"Muy Baja",IF(G34&lt;=24,"Baja",IF(G34&lt;=500,"Media",IF(G34&lt;=5000,"Alta","Muy Alta")))))</f>
        <v/>
      </c>
      <c r="I34" s="195" t="str">
        <f>IF(H34="","",IF(H34="Muy Baja",0.2,IF(H34="Baja",0.4,IF(H34="Media",0.6,IF(H34="Alta",0.8,IF(H34="Muy Alta",1,))))))</f>
        <v/>
      </c>
      <c r="J34" s="198"/>
      <c r="K34" s="195">
        <f ca="1">IF(NOT(ISERROR(MATCH(J34,'Tabla Impacto'!$B$221:$B$223,0))),'Tabla Impacto'!$F$223&amp;"Por favor no seleccionar los criterios de impacto(Afectación Económica o presupuestal y Pérdida Reputacional)",J34)</f>
        <v>0</v>
      </c>
      <c r="L34" s="18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t="shared" ref="K35:K39" ca="1" si="3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t="shared" ca="1" si="31"/>
        <v>0</v>
      </c>
      <c r="L36" s="184"/>
      <c r="M36" s="196"/>
      <c r="N36" s="19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t="shared" ca="1" si="31"/>
        <v>0</v>
      </c>
      <c r="L37" s="184"/>
      <c r="M37" s="196"/>
      <c r="N37" s="19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t="shared" ca="1" si="31"/>
        <v>0</v>
      </c>
      <c r="L38" s="184"/>
      <c r="M38" s="196"/>
      <c r="N38" s="19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t="shared" ca="1" si="31"/>
        <v>0</v>
      </c>
      <c r="L39" s="185"/>
      <c r="M39" s="197"/>
      <c r="N39" s="19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c r="C40" s="177"/>
      <c r="D40" s="177"/>
      <c r="E40" s="189"/>
      <c r="F40" s="177"/>
      <c r="G40" s="180"/>
      <c r="H40" s="183" t="str">
        <f>IF(G40&lt;=0,"",IF(G40&lt;=2,"Muy Baja",IF(G40&lt;=24,"Baja",IF(G40&lt;=500,"Media",IF(G40&lt;=5000,"Alta","Muy Alta")))))</f>
        <v/>
      </c>
      <c r="I40" s="195" t="str">
        <f>IF(H40="","",IF(H40="Muy Baja",0.2,IF(H40="Baja",0.4,IF(H40="Media",0.6,IF(H40="Alta",0.8,IF(H40="Muy Alta",1,))))))</f>
        <v/>
      </c>
      <c r="J40" s="198"/>
      <c r="K40" s="195">
        <f ca="1">IF(NOT(ISERROR(MATCH(J40,'Tabla Impacto'!$B$221:$B$223,0))),'Tabla Impacto'!$F$223&amp;"Por favor no seleccionar los criterios de impacto(Afectación Económica o presupuestal y Pérdida Reputacional)",J40)</f>
        <v>0</v>
      </c>
      <c r="L40" s="18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t="shared" ref="K41:K45" ca="1" si="39">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t="shared" ca="1" si="39"/>
        <v>0</v>
      </c>
      <c r="L42" s="184"/>
      <c r="M42" s="196"/>
      <c r="N42" s="19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t="shared" ca="1" si="39"/>
        <v>0</v>
      </c>
      <c r="L43" s="184"/>
      <c r="M43" s="196"/>
      <c r="N43" s="19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t="shared" ca="1" si="39"/>
        <v>0</v>
      </c>
      <c r="L44" s="184"/>
      <c r="M44" s="196"/>
      <c r="N44" s="19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t="shared" ca="1" si="39"/>
        <v>0</v>
      </c>
      <c r="L45" s="185"/>
      <c r="M45" s="197"/>
      <c r="N45" s="19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c r="C46" s="177"/>
      <c r="D46" s="177"/>
      <c r="E46" s="189"/>
      <c r="F46" s="177"/>
      <c r="G46" s="180"/>
      <c r="H46" s="183" t="str">
        <f>IF(G46&lt;=0,"",IF(G46&lt;=2,"Muy Baja",IF(G46&lt;=24,"Baja",IF(G46&lt;=500,"Media",IF(G46&lt;=5000,"Alta","Muy Alta")))))</f>
        <v/>
      </c>
      <c r="I46" s="195" t="str">
        <f>IF(H46="","",IF(H46="Muy Baja",0.2,IF(H46="Baja",0.4,IF(H46="Media",0.6,IF(H46="Alta",0.8,IF(H46="Muy Alta",1,))))))</f>
        <v/>
      </c>
      <c r="J46" s="198"/>
      <c r="K46" s="195">
        <f ca="1">IF(NOT(ISERROR(MATCH(J46,'Tabla Impacto'!$B$221:$B$223,0))),'Tabla Impacto'!$F$223&amp;"Por favor no seleccionar los criterios de impacto(Afectación Económica o presupuestal y Pérdida Reputacional)",J46)</f>
        <v>0</v>
      </c>
      <c r="L46" s="18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t="shared" ref="K47:K51" ca="1" si="47">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t="shared" ca="1" si="47"/>
        <v>0</v>
      </c>
      <c r="L48" s="184"/>
      <c r="M48" s="196"/>
      <c r="N48" s="19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t="shared" ca="1" si="47"/>
        <v>0</v>
      </c>
      <c r="L49" s="184"/>
      <c r="M49" s="196"/>
      <c r="N49" s="19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t="shared" ca="1" si="47"/>
        <v>0</v>
      </c>
      <c r="L50" s="184"/>
      <c r="M50" s="196"/>
      <c r="N50" s="19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t="shared" ca="1" si="47"/>
        <v>0</v>
      </c>
      <c r="L51" s="185"/>
      <c r="M51" s="197"/>
      <c r="N51" s="19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c r="D52" s="177"/>
      <c r="E52" s="189"/>
      <c r="F52" s="177"/>
      <c r="G52" s="180"/>
      <c r="H52" s="183" t="str">
        <f>IF(G52&lt;=0,"",IF(G52&lt;=2,"Muy Baja",IF(G52&lt;=24,"Baja",IF(G52&lt;=500,"Media",IF(G52&lt;=5000,"Alta","Muy Alta")))))</f>
        <v/>
      </c>
      <c r="I52" s="195" t="str">
        <f>IF(H52="","",IF(H52="Muy Baja",0.2,IF(H52="Baja",0.4,IF(H52="Media",0.6,IF(H52="Alta",0.8,IF(H52="Muy Alta",1,))))))</f>
        <v/>
      </c>
      <c r="J52" s="198"/>
      <c r="K52" s="195">
        <f ca="1">IF(NOT(ISERROR(MATCH(J52,'Tabla Impacto'!$B$221:$B$223,0))),'Tabla Impacto'!$F$223&amp;"Por favor no seleccionar los criterios de impacto(Afectación Económica o presupuestal y Pérdida Reputacional)",J52)</f>
        <v>0</v>
      </c>
      <c r="L52" s="18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 ca="1">IF(NOT(ISERROR(MATCH(J58,'Tabla Impacto'!$B$221:$B$223,0))),'Tabla Impacto'!$F$223&amp;"Por favor no seleccionar los criterios de impacto(Afectación Económica o presupuestal y Pérdida Reputacional)",J58)</f>
        <v>0</v>
      </c>
      <c r="L58" s="18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R1</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
      </c>
      <c r="W22" s="253"/>
      <c r="X22" s="253" t="str">
        <f ca="1">IF(AND('Mapa final'!$H$16="Media",'Mapa final'!$L$16="Moderado"),CONCATENATE("R",'Mapa final'!$A$16),"")</f>
        <v>R2</v>
      </c>
      <c r="Y22" s="253"/>
      <c r="Z22" s="253" t="str">
        <f ca="1">IF(AND('Mapa final'!$H$22="Media",'Mapa final'!$L$22="Moderado"),CONCATENATE("R",'Mapa final'!$A$22),"")</f>
        <v/>
      </c>
      <c r="AA22" s="254"/>
      <c r="AB22" s="270" t="str">
        <f ca="1">IF(AND('Mapa final'!$H$10="Media",'Mapa final'!$L$10="Mayor"),CONCATENATE("R",'Mapa final'!$A$10),"")</f>
        <v/>
      </c>
      <c r="AC22" s="271"/>
      <c r="AD22" s="271" t="str">
        <f ca="1">IF(AND('Mapa final'!$H$16="Media",'Mapa final'!$L$16="Mayor"),CONCATENATE("R",'Mapa final'!$A$16),"")</f>
        <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
      </c>
      <c r="Q26" s="247"/>
      <c r="R26" s="247" t="str">
        <f ca="1">IF(AND('Mapa final'!$H$52="Media",'Mapa final'!$L$52="Menor"),CONCATENATE("R",'Mapa final'!$A$52),"")</f>
        <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2023-06-06T14:22:55Z</dcterms:modified>
</cp:coreProperties>
</file>