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28A9A28C-5ACD-46C2-BDE4-7BD29BFF5DFF}"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3"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35" i="1"/>
  <c r="K63" i="1"/>
  <c r="K47" i="1"/>
  <c r="K56" i="1"/>
  <c r="K39" i="1"/>
  <c r="K65" i="1"/>
  <c r="K50" i="1"/>
  <c r="K66" i="1"/>
  <c r="K37" i="1"/>
  <c r="K41" i="1"/>
  <c r="K21" i="1"/>
  <c r="K19" i="1"/>
  <c r="K55" i="1"/>
  <c r="K18" i="1"/>
  <c r="K32" i="1"/>
  <c r="K33" i="1"/>
  <c r="K42" i="1"/>
  <c r="K20" i="1"/>
  <c r="K36" i="1"/>
  <c r="K67" i="1"/>
  <c r="K68" i="1"/>
  <c r="K53" i="1"/>
  <c r="K43" i="1"/>
  <c r="K51" i="1"/>
  <c r="K61" i="1"/>
  <c r="K44" i="1"/>
  <c r="K45" i="1"/>
  <c r="K26" i="1"/>
  <c r="K24" i="1"/>
  <c r="K17" i="1"/>
  <c r="K23" i="1"/>
  <c r="K25" i="1"/>
  <c r="K27" i="1"/>
  <c r="F221" i="13" l="1"/>
  <c r="F211" i="13"/>
  <c r="F212" i="13"/>
  <c r="F213" i="13"/>
  <c r="F214" i="13"/>
  <c r="F215" i="13"/>
  <c r="F216" i="13"/>
  <c r="F217" i="13"/>
  <c r="F218" i="13"/>
  <c r="F219" i="13"/>
  <c r="F220" i="13"/>
  <c r="F210" i="13"/>
  <c r="B221" i="13" a="1"/>
  <c r="K12" i="1"/>
  <c r="K13" i="1"/>
  <c r="K15" i="1"/>
  <c r="K11" i="1"/>
  <c r="K14"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16" i="1" s="1"/>
  <c r="X64" i="1"/>
  <c r="X58" i="1"/>
  <c r="X52" i="1"/>
  <c r="X46" i="1"/>
  <c r="X50" i="1"/>
  <c r="X51" i="1"/>
  <c r="X40" i="1"/>
  <c r="X34" i="1"/>
  <c r="X28" i="1"/>
  <c r="X22"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6" i="1"/>
  <c r="L16" i="1" s="1"/>
  <c r="K28" i="1"/>
  <c r="L28" i="1" s="1"/>
  <c r="K22" i="1"/>
  <c r="L22" i="1" s="1"/>
  <c r="K64" i="1"/>
  <c r="L64" i="1" s="1"/>
  <c r="K34" i="1"/>
  <c r="L34" i="1" s="1"/>
  <c r="K52" i="1"/>
  <c r="L52" i="1" s="1"/>
  <c r="K58" i="1"/>
  <c r="L58" i="1" s="1"/>
  <c r="K10" i="1"/>
  <c r="L10" i="1" s="1"/>
  <c r="R34" i="18" l="1"/>
  <c r="X42" i="18"/>
  <c r="L34" i="18"/>
  <c r="AD34" i="18"/>
  <c r="AJ42" i="18"/>
  <c r="AD10" i="18"/>
  <c r="R10" i="18"/>
  <c r="X10" i="18"/>
  <c r="AD18" i="18"/>
  <c r="L10" i="18"/>
  <c r="R42" i="18"/>
  <c r="L42" i="18"/>
  <c r="X26" i="18"/>
  <c r="L26" i="18"/>
  <c r="AJ18" i="18"/>
  <c r="X18" i="18"/>
  <c r="N52" i="1"/>
  <c r="AJ26" i="18"/>
  <c r="R18" i="18"/>
  <c r="X34" i="18"/>
  <c r="AJ10" i="18"/>
  <c r="AD26" i="18"/>
  <c r="AD42" i="18"/>
  <c r="AJ34" i="18"/>
  <c r="R26" i="18"/>
  <c r="M52" i="1"/>
  <c r="L18" i="18"/>
  <c r="J40" i="18"/>
  <c r="J8" i="18"/>
  <c r="AB40" i="18"/>
  <c r="AB32" i="18"/>
  <c r="AH32" i="18"/>
  <c r="AB8" i="18"/>
  <c r="AB24" i="18"/>
  <c r="J16" i="18"/>
  <c r="J24" i="18"/>
  <c r="P32" i="18"/>
  <c r="J32" i="18"/>
  <c r="V24" i="18"/>
  <c r="P8" i="18"/>
  <c r="P24" i="18"/>
  <c r="V8" i="18"/>
  <c r="P16" i="18"/>
  <c r="AH16" i="18"/>
  <c r="P40" i="18"/>
  <c r="V16" i="18"/>
  <c r="V32" i="18"/>
  <c r="N28" i="1"/>
  <c r="M28" i="1"/>
  <c r="AH24" i="18"/>
  <c r="AB16" i="18"/>
  <c r="AH40" i="18"/>
  <c r="V40" i="18"/>
  <c r="AH8" i="18"/>
  <c r="M34" i="1"/>
  <c r="L16" i="18"/>
  <c r="R40" i="18"/>
  <c r="R24" i="18"/>
  <c r="L40" i="18"/>
  <c r="L8" i="18"/>
  <c r="X16" i="18"/>
  <c r="N34" i="1"/>
  <c r="AD16" i="18"/>
  <c r="X32" i="18"/>
  <c r="R32" i="18"/>
  <c r="AJ40" i="18"/>
  <c r="AJ16" i="18"/>
  <c r="R16" i="18"/>
  <c r="R8" i="18"/>
  <c r="AD40" i="18"/>
  <c r="AJ8" i="18"/>
  <c r="X8" i="18"/>
  <c r="AD32" i="18"/>
  <c r="AJ32" i="18"/>
  <c r="AD24" i="18"/>
  <c r="AD8" i="18"/>
  <c r="L24" i="18"/>
  <c r="X40" i="18"/>
  <c r="X24" i="18"/>
  <c r="AJ24" i="18"/>
  <c r="L32" i="18"/>
  <c r="AD30" i="18"/>
  <c r="X6" i="18"/>
  <c r="AJ38" i="18"/>
  <c r="AJ30" i="18"/>
  <c r="AJ22" i="18"/>
  <c r="R22" i="18"/>
  <c r="X30" i="18"/>
  <c r="AJ6" i="18"/>
  <c r="L6" i="18"/>
  <c r="L38" i="18"/>
  <c r="R30" i="18"/>
  <c r="AD14" i="18"/>
  <c r="X22" i="18"/>
  <c r="AD38" i="18"/>
  <c r="L14" i="18"/>
  <c r="N16" i="1"/>
  <c r="AD6" i="18"/>
  <c r="AD22" i="18"/>
  <c r="X38" i="18"/>
  <c r="M16" i="1"/>
  <c r="AB16" i="1" s="1"/>
  <c r="AA16" i="1" s="1"/>
  <c r="L30" i="18"/>
  <c r="AJ14" i="18"/>
  <c r="L22" i="18"/>
  <c r="X14" i="18"/>
  <c r="R38" i="18"/>
  <c r="R14" i="18"/>
  <c r="R6" i="18"/>
  <c r="P14" i="18"/>
  <c r="J38" i="18"/>
  <c r="V22" i="18"/>
  <c r="AH6" i="18"/>
  <c r="V14" i="18"/>
  <c r="V6" i="18"/>
  <c r="J6" i="18"/>
  <c r="AH14" i="18"/>
  <c r="P30" i="18"/>
  <c r="AH38" i="18"/>
  <c r="AH22" i="18"/>
  <c r="J14" i="18"/>
  <c r="P6" i="18"/>
  <c r="AB38" i="18"/>
  <c r="AB22" i="18"/>
  <c r="P22" i="18"/>
  <c r="V30" i="18"/>
  <c r="AB30" i="18"/>
  <c r="AB14" i="18"/>
  <c r="M10" i="1"/>
  <c r="AB10" i="1" s="1"/>
  <c r="AA10" i="1" s="1"/>
  <c r="J30" i="18"/>
  <c r="AB6" i="18"/>
  <c r="J22" i="18"/>
  <c r="AH30" i="18"/>
  <c r="N10" i="1"/>
  <c r="V38" i="18"/>
  <c r="P38" i="18"/>
  <c r="AH12" i="18"/>
  <c r="V12" i="18"/>
  <c r="J20" i="18"/>
  <c r="V28" i="18"/>
  <c r="J44" i="18"/>
  <c r="AH44" i="18"/>
  <c r="AB28" i="18"/>
  <c r="AB36" i="18"/>
  <c r="P36" i="18"/>
  <c r="AB44" i="18"/>
  <c r="J36" i="18"/>
  <c r="P28" i="18"/>
  <c r="AH28" i="18"/>
  <c r="N64" i="1"/>
  <c r="V36" i="18"/>
  <c r="P12" i="18"/>
  <c r="V20" i="18"/>
  <c r="V44" i="18"/>
  <c r="M64" i="1"/>
  <c r="AB64" i="1" s="1"/>
  <c r="AA64" i="1" s="1"/>
  <c r="AH20" i="18"/>
  <c r="AB20" i="18"/>
  <c r="P44" i="18"/>
  <c r="J28" i="18"/>
  <c r="AB12" i="18"/>
  <c r="P20" i="18"/>
  <c r="J12" i="18"/>
  <c r="AH36" i="18"/>
  <c r="M46" i="1"/>
  <c r="AB10" i="18"/>
  <c r="J42" i="18"/>
  <c r="J18" i="18"/>
  <c r="P34" i="18"/>
  <c r="N46" i="1"/>
  <c r="AB18" i="18"/>
  <c r="P42" i="18"/>
  <c r="AH34" i="18"/>
  <c r="J26" i="18"/>
  <c r="P10" i="18"/>
  <c r="AH10" i="18"/>
  <c r="V34" i="18"/>
  <c r="P18" i="18"/>
  <c r="AH42" i="18"/>
  <c r="V18" i="18"/>
  <c r="AB26" i="18"/>
  <c r="AB34" i="18"/>
  <c r="AH26" i="18"/>
  <c r="AB42" i="18"/>
  <c r="V26" i="18"/>
  <c r="J34" i="18"/>
  <c r="P26" i="18"/>
  <c r="J10" i="18"/>
  <c r="V10" i="18"/>
  <c r="AH18" i="18"/>
  <c r="V42" i="18"/>
  <c r="Z42" i="18"/>
  <c r="AF18" i="18"/>
  <c r="T18" i="18"/>
  <c r="Z26" i="18"/>
  <c r="AF34" i="18"/>
  <c r="AL34" i="18"/>
  <c r="AF42" i="18"/>
  <c r="T34" i="18"/>
  <c r="N42" i="18"/>
  <c r="T10" i="18"/>
  <c r="Z18" i="18"/>
  <c r="N58" i="1"/>
  <c r="AL10" i="18"/>
  <c r="AL42" i="18"/>
  <c r="AL26" i="18"/>
  <c r="AL18" i="18"/>
  <c r="AF26" i="18"/>
  <c r="N34" i="18"/>
  <c r="Z10" i="18"/>
  <c r="M58" i="1"/>
  <c r="N18" i="18"/>
  <c r="AF10" i="18"/>
  <c r="T26" i="18"/>
  <c r="N26" i="18"/>
  <c r="T42" i="18"/>
  <c r="N10" i="18"/>
  <c r="Z34" i="18"/>
  <c r="AF30" i="18"/>
  <c r="T14" i="18"/>
  <c r="Z22" i="18"/>
  <c r="AL38" i="18"/>
  <c r="T30" i="18"/>
  <c r="N14" i="18"/>
  <c r="N22" i="1"/>
  <c r="N30" i="18"/>
  <c r="T38" i="18"/>
  <c r="AL6" i="18"/>
  <c r="T22" i="18"/>
  <c r="Z14" i="18"/>
  <c r="AL14" i="18"/>
  <c r="Z38" i="18"/>
  <c r="N22" i="18"/>
  <c r="AL22" i="18"/>
  <c r="AF22" i="18"/>
  <c r="Z6" i="18"/>
  <c r="N6" i="18"/>
  <c r="M22" i="1"/>
  <c r="AF6" i="18"/>
  <c r="AF14" i="18"/>
  <c r="AF38" i="18"/>
  <c r="N38" i="18"/>
  <c r="AL30" i="18"/>
  <c r="Z30" i="18"/>
  <c r="T6" i="18"/>
  <c r="N24" i="18"/>
  <c r="AF24" i="18"/>
  <c r="T32" i="18"/>
  <c r="AF32" i="18"/>
  <c r="T16" i="18"/>
  <c r="T40" i="18"/>
  <c r="AF40" i="18"/>
  <c r="Z40" i="18"/>
  <c r="AL8" i="18"/>
  <c r="Z24" i="18"/>
  <c r="AL16" i="18"/>
  <c r="AL32" i="18"/>
  <c r="N40" i="18"/>
  <c r="AF8" i="18"/>
  <c r="AL40" i="18"/>
  <c r="Z16" i="18"/>
  <c r="T8" i="18"/>
  <c r="T24" i="18"/>
  <c r="AF16" i="18"/>
  <c r="AL24" i="18"/>
  <c r="Z32" i="18"/>
  <c r="N16" i="18"/>
  <c r="N8" i="18"/>
  <c r="N40" i="1"/>
  <c r="N32" i="18"/>
  <c r="M40" i="1"/>
  <c r="Z8" i="18"/>
  <c r="V46" i="19" l="1"/>
  <c r="V16" i="19"/>
  <c r="AH46" i="19"/>
  <c r="V36" i="19"/>
  <c r="AB46" i="19"/>
  <c r="AC10" i="1"/>
  <c r="AH16" i="19"/>
  <c r="AB16" i="19"/>
  <c r="J26" i="19"/>
  <c r="AH26" i="19"/>
  <c r="V6" i="19"/>
  <c r="J16" i="19"/>
  <c r="J46" i="19"/>
  <c r="AB36" i="19"/>
  <c r="J6" i="19"/>
  <c r="AB6" i="19"/>
  <c r="P46" i="19"/>
  <c r="P36" i="19"/>
  <c r="AB26" i="19"/>
  <c r="J36" i="19"/>
  <c r="P16" i="19"/>
  <c r="V26" i="19"/>
  <c r="P6" i="19"/>
  <c r="AH36" i="19"/>
  <c r="AH6" i="19"/>
  <c r="P26" i="19"/>
  <c r="AH25" i="19"/>
  <c r="AB55" i="19"/>
  <c r="AH55" i="19"/>
  <c r="AC64" i="1"/>
  <c r="AB15" i="19"/>
  <c r="AB25" i="19"/>
  <c r="P15" i="19"/>
  <c r="AH45" i="19"/>
  <c r="AH35" i="19"/>
  <c r="J25" i="19"/>
  <c r="V55" i="19"/>
  <c r="AB35" i="19"/>
  <c r="P55" i="19"/>
  <c r="P45" i="19"/>
  <c r="J45" i="19"/>
  <c r="V15" i="19"/>
  <c r="P25" i="19"/>
  <c r="J35" i="19"/>
  <c r="P35" i="19"/>
  <c r="V25" i="19"/>
  <c r="AH15" i="19"/>
  <c r="V45" i="19"/>
  <c r="V35" i="19"/>
  <c r="J15" i="19"/>
  <c r="J55" i="19"/>
  <c r="AB45" i="19"/>
  <c r="P47" i="19"/>
  <c r="J37" i="19"/>
  <c r="V7" i="19"/>
  <c r="P17" i="19"/>
  <c r="AB17" i="19"/>
  <c r="P7" i="19"/>
  <c r="V27" i="19"/>
  <c r="J17" i="19"/>
  <c r="AB37" i="19"/>
  <c r="P27" i="19"/>
  <c r="AH47" i="19"/>
  <c r="V37" i="19"/>
  <c r="AB47" i="19"/>
  <c r="J47" i="19"/>
  <c r="AB27" i="19"/>
  <c r="AC16" i="1"/>
  <c r="AH37" i="19"/>
  <c r="V17" i="19"/>
  <c r="J7" i="19"/>
  <c r="AH27" i="19"/>
  <c r="AH7" i="19"/>
  <c r="V47" i="19"/>
  <c r="J27" i="19"/>
  <c r="AB7" i="19"/>
  <c r="P37" i="19"/>
  <c r="AH1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<sst xmlns="http://schemas.openxmlformats.org/spreadsheetml/2006/main" count="384" uniqueCount="269">
  <si>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</si>
  <si>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</si>
  <si>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</si>
  <si>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</si>
  <si>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</si>
  <si>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</si>
  <si>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</si>
  <si>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</si>
  <si>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</si>
  <si>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</si>
  <si>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</si>
  <si>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</si>
  <si>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</si>
  <si>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</si>
  <si>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</si>
  <si>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</si>
  <si>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</si>
  <si>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</si>
  <si>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</si>
  <si>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</si>
  <si>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</si>
  <si>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</si>
  <si>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</si>
  <si>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</si>
  <si>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</si>
  <si>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</si>
  <si>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</si>
  <si>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</si>
  <si>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</si>
  <si>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</si>
  <si>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</si>
  <si>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</si>
  <si>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</si>
  <si>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</si>
  <si>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</si>
  <si>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</si>
  <si>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</si>
  <si>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</si>
  <si>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</si>
  <si>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</si>
  <si>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</si>
  <si>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</si>
  <si>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</si>
  <si>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</si>
  <si>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</si>
  <si>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</si>
  <si>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</si>
  <si>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</si>
  <si>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</si>
  <si>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</si>
  <si>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</si>
  <si>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</si>
  <si>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</si>
  <si>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</si>
  <si>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</si>
  <si>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</si>
  <si>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</si>
  <si>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</si>
  <si>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</si>
  <si>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</si>
  <si>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</si>
  <si>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</si>
  <si>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</si>
  <si>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</si>
  <si>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</si>
  <si>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</si>
  <si>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</si>
  <si>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</si>
  <si>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</si>
  <si>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</si>
  <si>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</si>
  <si>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</si>
  <si>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</si>
  <si>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</si>
  <si>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</si>
  <si>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</si>
  <si>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</si>
  <si>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</si>
  <si>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</si>
  <si>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</si>
  <si>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</si>
  <si>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</si>
  <si>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</si>
  <si>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</si>
  <si>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</si>
  <si>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</si>
  <si>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</si>
  <si>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</si>
  <si>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</si>
  <si>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</si>
  <si>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</si>
  <si>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</si>
  <si>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</si>
  <si>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</si>
  <si>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</si>
  <si>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</si>
  <si>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</si>
  <si>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</si>
  <si>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</si>
  <si>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</si>
  <si>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</si>
  <si>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</si>
  <si>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</si>
  <si>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</si>
  <si>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</si>
  <si>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</si>
  <si>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</si>
  <si>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</si>
  <si>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</si>
  <si>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</si>
  <si>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</si>
  <si>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</si>
  <si>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</si>
  <si>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</si>
  <si>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</si>
  <si>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</si>
  <si>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</si>
  <si>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</si>
  <si>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</si>
  <si>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</si>
  <si>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</si>
  <si>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</si>
  <si>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</si>
  <si>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</si>
  <si>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</si>
  <si>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</si>
  <si>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</si>
  <si>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</si>
  <si>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</si>
  <si>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</si>
  <si>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</si>
  <si>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</si>
  <si>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</si>
  <si>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</si>
  <si>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</si>
  <si>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</si>
  <si>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</si>
  <si>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</si>
  <si>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</si>
  <si>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</si>
  <si>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</si>
  <si>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</si>
  <si>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</si>
  <si>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</si>
  <si>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</si>
  <si>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</si>
  <si>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</si>
  <si>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</si>
  <si>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</si>
  <si>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</si>
  <si>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</si>
  <si>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</si>
  <si>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</si>
  <si>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</si>
  <si>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</si>
  <si>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</si>
  <si>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</si>
  <si>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</si>
  <si>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</si>
  <si>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</si>
  <si>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</si>
  <si>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</si>
  <si>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</si>
  <si>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</si>
  <si>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</si>
  <si>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</si>
  <si>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</si>
  <si>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</si>
  <si>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</si>
  <si>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</si>
  <si>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</si>
  <si>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</si>
  <si>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</si>
  <si>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</si>
  <si>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</si>
  <si>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</si>
  <si>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</si>
  <si>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</si>
  <si>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</si>
  <si>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</si>
  <si>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</si>
  <si>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</si>
  <si>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</si>
  <si>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</si>
  <si>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</si>
  <si>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</si>
  <si>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</si>
  <si>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</si>
  <si>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</si>
  <si>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</si>
  <si>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</si>
  <si>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</si>
  <si>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</si>
  <si>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</si>
  <si>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</si>
  <si>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</si>
  <si>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</si>
  <si>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</si>
  <si>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</si>
  <si>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</si>
  <si>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</si>
  <si>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</si>
  <si>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</si>
  <si>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</si>
  <si>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</si>
  <si>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</si>
  <si>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</si>
  <si>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</si>
  <si>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</si>
  <si>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</si>
  <si>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</si>
  <si>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</si>
  <si>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</si>
  <si>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</si>
  <si>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</si>
  <si>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</si>
  <si>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</si>
  <si>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</si>
  <si>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</si>
  <si>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</si>
  <si>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</si>
  <si>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</si>
  <si>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</si>
  <si>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</si>
  <si>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</si>
  <si>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</si>
  <si>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</si>
  <si>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</si>
  <si>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</si>
  <si>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</si>
  <si>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</si>
  <si>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</si>
  <si>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</si>
  <si>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</si>
  <si>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</si>
  <si>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</si>
  <si>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</si>
  <si>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</si>
  <si>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</si>
  <si>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</si>
  <si>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</si>
  <si>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</si>
  <si>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</si>
  <si>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</si>
  <si>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</si>
  <si>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</si>
  <si>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</si>
  <si>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</si>
  <si>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</si>
  <si>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</si>
  <si>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</si>
  <si>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</si>
  <si>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</si>
  <si>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</si>
  <si>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</si>
  <si>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</si>
  <si>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SEGURIDAD DEL PACIENTE</t>
  </si>
  <si>
    <t>Fortalecer el desarrollo e implementación del programa de seguridad del paciente institucional que favorezca en la institución una cultura de seguridad (cultura justa) a través del conocimiento y educación a funcionarios, usuarios y familia en los conceptos de seguridad e identificación riesgos de manera que incida en la disminución de incidentes y eventos adversos, se favorezca el reporte no punitivo y análisis orientado a la mejora de los procesos de atención en salud en el Hospital Universitario Departamental de Nariño.</t>
  </si>
  <si>
    <t>Fortalecer la adherencia a prácticas seguras dispuestas por el Ministerio de Salud y adoptadas por el HUDN, con la finalidad de minimizar los riesgos frente al desarrollo de incidentes y eventos adversos que generen impacto en las condiciones de salud del paciente, fomentando la cultura justa y de seguridad de manera permanente, interrelacionando los procesos y generando acciones de mejora con su respectivo seguimiento.</t>
  </si>
  <si>
    <t>Análisis inadecuado de reportes realizados en PRIGEA</t>
  </si>
  <si>
    <t xml:space="preserve">1. Revisión incompleta de registros clínicos
2. Interpretación inadecuada de datos
3. Identificación incompleta de factores contributivos
4. Clasificación inadecuada de reportes
5. Asignación inadecuada de áreas  
</t>
  </si>
  <si>
    <t xml:space="preserve">Posibilidad de pérdida Económica y Reputacional por análisis inadecuado de reportes realizados en PRIGEA, debido a revisión incompleta de registros clínicos, interpretación inadecuada de datos, identificación incompleta de factores contributivos, clasificación inadecuada de reportes, asignación inadecuada de áreas  </t>
  </si>
  <si>
    <t>Profesional Universitaria de Seguridad del Paciente, realiza revisión por muestreo por cada persona para verificar si está correctamente realizado y también retroalimentación al equipo encargado de realizar el análisis, con el fin de cumplir la normatividad, (resolución 3100 de 2019 y resolución 256 del 2016), identificar acciones inseguras en la prestación del servicio y generar acciones de mejora para disminuir el impacto en la organización.</t>
  </si>
  <si>
    <t>Aplicación inadecuada de instrumentos de verificación en rondas de seguridad</t>
  </si>
  <si>
    <t xml:space="preserve">1. Desconocimiento de guías de práctica segura
2. Interpretación errónea del ítem a verificar 
3. Registro inadecuado de la observación realizada
</t>
  </si>
  <si>
    <t xml:space="preserve">Posibilidad de pérdida Económica y Reputacional por aplicación inadecuada de instrumentos de verificación en rondas de seguridad, debido a desconocimiento de guías de práctica segura, interpretación errónea del ítem a verificar y registro inadecuado de la observación realizada </t>
  </si>
  <si>
    <t>Profesional Universitaria de Seguridad del Paciente y apoyo a SP, realizan revisión de instrumentos diligenciados, jornadas de estandarización de conceptos y retroalimentación al equipo de trabajo, con el fin de generar datos adecuados frente a la adherencia de cada servicio.</t>
  </si>
  <si>
    <t>Mantener controles que se vienen trabajando</t>
  </si>
  <si>
    <t>Profesional Universitaria de Seguridad del Paciente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</si>
</sst>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5">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F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209</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210</v>
      </c>
      <c r="F17" s="167"/>
      <c r="G17" s="112"/>
      <c r="H17" s="113"/>
    </row>
    <row r="18" spans="2:8" ht="27.75" customHeight="1" x14ac:dyDescent="0.25">
      <c r="B18" s="109"/>
      <c r="C18" s="164" t="s">
        <v>3</v>
      </c>
      <c r="D18" s="165"/>
      <c r="E18" s="166" t="s">
        <v>211</v>
      </c>
      <c r="F18" s="167"/>
      <c r="G18" s="112"/>
      <c r="H18" s="113"/>
    </row>
    <row r="19" spans="2:8" ht="28.5" customHeight="1" x14ac:dyDescent="0.25">
      <c r="B19" s="109"/>
      <c r="C19" s="164" t="s">
        <v>42</v>
      </c>
      <c r="D19" s="165"/>
      <c r="E19" s="166" t="s">
        <v>212</v>
      </c>
      <c r="F19" s="167"/>
      <c r="G19" s="112"/>
      <c r="H19" s="113"/>
    </row>
    <row r="20" spans="2:8" ht="72.75" customHeight="1" x14ac:dyDescent="0.25">
      <c r="B20" s="109"/>
      <c r="C20" s="164" t="s">
        <v>1</v>
      </c>
      <c r="D20" s="165"/>
      <c r="E20" s="166" t="s">
        <v>213</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M16" zoomScaleNormal="100" workbookViewId="0">
      <selection activeCell="Q16" sqref="Q1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22" t="s">
        <v>256</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257</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17" t="s">
        <v>258</v>
      </c>
      <c r="D6" s="220"/>
      <c r="E6" s="220"/>
      <c r="F6" s="220"/>
      <c r="G6" s="220"/>
      <c r="H6" s="220"/>
      <c r="I6" s="220"/>
      <c r="J6" s="220"/>
      <c r="K6" s="220"/>
      <c r="L6" s="220"/>
      <c r="M6" s="220"/>
      <c r="N6" s="22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134</v>
      </c>
      <c r="C10" s="177" t="s">
        <v>259</v>
      </c>
      <c r="D10" s="177" t="s">
        <v>260</v>
      </c>
      <c r="E10" s="189" t="s">
        <v>261</v>
      </c>
      <c r="F10" s="177" t="s">
        <v>123</v>
      </c>
      <c r="G10" s="180">
        <v>60</v>
      </c>
      <c r="H10" s="183" t="str">
        <f>IF(G10&lt;=0,"",IF(G10&lt;=2,"Muy Baja",IF(G10&lt;=24,"Baja",IF(G10&lt;=500,"Media",IF(G10&lt;=5000,"Alta","Muy Alta")))))</f>
        <v>Media</v>
      </c>
      <c r="I10" s="195">
        <f>IF(H10="","",IF(H10="Muy Baja",0.2,IF(H10="Baja",0.4,IF(H10="Media",0.6,IF(H10="Alta",0.8,IF(H10="Muy Alta",1,))))))</f>
        <v>0.6</v>
      </c>
      <c r="J10" s="198" t="s">
        <v>150</v>
      </c>
      <c r="K10" s="195" t="str">
        <f ca="1">IF(NOT(ISERROR(MATCH(J10,'Tabla Impacto'!$B$221:$B$223,0))),'Tabla Impacto'!$F$223&amp;"Por favor no seleccionar los criterios de impacto(Afectación Económica o presupuestal y Pérdida Reputacional)",J10)</f>
        <v xml:space="preserve">     Entre 10 y 50 SMLMV </v>
      </c>
      <c r="L10" s="183" t="str">
        <f ca="1">IF(OR(K10='Tabla Impacto'!$C$11,K10='Tabla Impacto'!$D$11),"Leve",IF(OR(K10='Tabla Impacto'!$C$12,K10='Tabla Impacto'!$D$12),"Menor",IF(OR(K10='Tabla Impacto'!$C$13,K10='Tabla Impacto'!$D$13),"Moderado",IF(OR(K10='Tabla Impacto'!$C$14,K10='Tabla Impacto'!$D$14),"Mayor",IF(OR(K10='Tabla Impacto'!$C$15,K10='Tabla Impacto'!$D$15),"Catastrófico","")))))</f>
        <v>Menor</v>
      </c>
      <c r="M10" s="195">
        <f ca="1">IF(L10="","",IF(L10="Leve",0.2,IF(L10="Menor",0.4,IF(L10="Moderado",0.6,IF(L10="Mayor",0.8,IF(L10="Catastrófico",1,))))))</f>
        <v>0.4</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262</v>
      </c>
      <c r="Q10" s="125" t="str">
        <f>IF(OR(R10="Preventivo",R10="Detectivo"),"Probabilidad",IF(R10="Correctivo","Impacto",""))</f>
        <v>Probabilidad</v>
      </c>
      <c r="R10" s="126" t="s">
        <v>15</v>
      </c>
      <c r="S10" s="126" t="s">
        <v>9</v>
      </c>
      <c r="T10" s="127" t="str">
        <f>IF(AND(R10="Preventivo",S10="Automático"),"50%",IF(AND(R10="Preventivo",S10="Manual"),"40%",IF(AND(R10="Detectivo",S10="Automático"),"40%",IF(AND(R10="Detectivo",S10="Manual"),"30%",IF(AND(R10="Correctivo",S10="Automático"),"35%",IF(AND(R10="Correctivo",S10="Manual"),"25%",""))))))</f>
        <v>30%</v>
      </c>
      <c r="U10" s="126" t="s">
        <v>19</v>
      </c>
      <c r="V10" s="126" t="s">
        <v>22</v>
      </c>
      <c r="W10" s="126" t="s">
        <v>119</v>
      </c>
      <c r="X10" s="128">
        <f>IFERROR(IF(Q10="Probabilidad",(I10-(+I10*T10)),IF(Q10="Impacto",I10,"")),"")</f>
        <v>0.42</v>
      </c>
      <c r="Y10" s="129" t="str">
        <f>IFERROR(IF(X10="","",IF(X10&lt;=0.2,"Muy Baja",IF(X10&lt;=0.4,"Baja",IF(X10&lt;=0.6,"Media",IF(X10&lt;=0.8,"Alta","Muy Alta"))))),"")</f>
        <v>Media</v>
      </c>
      <c r="Z10" s="130">
        <f>+X10</f>
        <v>0.42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267</v>
      </c>
      <c r="AF10" s="134" t="s">
        <v>268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263</v>
      </c>
      <c r="D16" s="177" t="s">
        <v>264</v>
      </c>
      <c r="E16" s="189" t="s">
        <v>265</v>
      </c>
      <c r="F16" s="177" t="s">
        <v>123</v>
      </c>
      <c r="G16" s="180">
        <v>60</v>
      </c>
      <c r="H16" s="183" t="str">
        <f>IF(G16&lt;=0,"",IF(G16&lt;=2,"Muy Baja",IF(G16&lt;=24,"Baja",IF(G16&lt;=500,"Media",IF(G16&lt;=5000,"Alta","Muy Alta")))))</f>
        <v>Media</v>
      </c>
      <c r="I16" s="195">
        <f>IF(H16="","",IF(H16="Muy Baja",0.2,IF(H16="Baja",0.4,IF(H16="Media",0.6,IF(H16="Alta",0.8,IF(H16="Muy Alta",1,))))))</f>
        <v>0.6</v>
      </c>
      <c r="J16" s="198" t="s">
        <v>149</v>
      </c>
      <c r="K16" s="195" t="str">
        <f ca="1">IF(NOT(ISERROR(MATCH(J16,'Tabla Impacto'!$B$221:$B$223,0))),'Tabla Impacto'!$F$223&amp;"Por favor no seleccionar los criterios de impacto(Afectación Económica o presupuestal y Pérdida Reputacional)",J16)</f>
        <v xml:space="preserve">     Entre 50 y 100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5">
        <f ca="1">IF(L16="","",IF(L16="Leve",0.2,IF(L16="Menor",0.4,IF(L16="Moderado",0.6,IF(L16="Mayor",0.8,IF(L16="Catastrófico",1,))))))</f>
        <v>0.6</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266</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267</v>
      </c>
      <c r="AF16" s="134" t="s">
        <v>268</v>
      </c>
      <c r="AG16" s="135">
        <v>44927</v>
      </c>
      <c r="AH16" s="135">
        <v>45291</v>
      </c>
      <c r="AI16" s="135"/>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124"/>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c r="C22" s="177"/>
      <c r="D22" s="177"/>
      <c r="E22" s="189"/>
      <c r="F22" s="177"/>
      <c r="G22" s="180"/>
      <c r="H22" s="183" t="str">
        <f>IF(G22&lt;=0,"",IF(G22&lt;=2,"Muy Baja",IF(G22&lt;=24,"Baja",IF(G22&lt;=500,"Media",IF(G22&lt;=5000,"Alta","Muy Alta")))))</f>
        <v/>
      </c>
      <c r="I22" s="195" t="str">
        <f>IF(H22="","",IF(H22="Muy Baja",0.2,IF(H22="Baja",0.4,IF(H22="Media",0.6,IF(H22="Alta",0.8,IF(H22="Muy Alta",1,))))))</f>
        <v/>
      </c>
      <c r="J22" s="198"/>
      <c r="K22" s="195">
        <f ca="1">IF(NOT(ISERROR(MATCH(J22,'Tabla Impacto'!$B$221:$B$223,0))),'Tabla Impacto'!$F$223&amp;"Por favor no seleccionar los criterios de impacto(Afectación Económica o presupuestal y Pérdida Reputacional)",J22)</f>
        <v>0</v>
      </c>
      <c r="L22" s="18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t="shared" ref="K23:K27" ca="1" si="15">IF(NOT(ISERROR(MATCH(J23,_xlfn.ANCHORARRAY(E34),0))),I36&amp;"Por favor no seleccionar los criterios de impacto",J23)</f>
        <v>0</v>
      </c>
      <c r="L23" s="184"/>
      <c r="M23" s="196"/>
      <c r="N23" s="193"/>
      <c r="O23" s="123">
        <v>2</v>
      </c>
      <c r="P23" s="124"/>
      <c r="Q23" s="125" t="str">
        <f>IF(OR(R23="Preventivo",R23="Detectivo"),"Probabilidad",IF(R23="Correctivo","Impacto",""))</f>
        <v/>
      </c>
      <c r="R23" s="126"/>
      <c r="S23" s="126"/>
      <c r="T23" s="127" t="str">
        <f t="shared" ref="T23:T27" si="16">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7">+X23</f>
        <v/>
      </c>
      <c r="AA23" s="129" t="str">
        <f t="shared" si="3"/>
        <v/>
      </c>
      <c r="AB23" s="130" t="str">
        <f>IFERROR(IF(AND(Q22="Impacto",Q23="Impacto"),(AB16-(+AB16*T23)),IF(Q23="Impacto",($M$22-(+$M$22*T23)),IF(Q23="Probabilidad",AB16,""))),"")</f>
        <v/>
      </c>
      <c r="AC23" s="131" t="str">
        <f t="shared" ref="AC23:AC24" si="18">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t="shared" ca="1" si="15"/>
        <v>0</v>
      </c>
      <c r="L24" s="184"/>
      <c r="M24" s="196"/>
      <c r="N24" s="193"/>
      <c r="O24" s="123">
        <v>3</v>
      </c>
      <c r="P24" s="136"/>
      <c r="Q24" s="125" t="str">
        <f>IF(OR(R24="Preventivo",R24="Detectivo"),"Probabilidad",IF(R24="Correctivo","Impacto",""))</f>
        <v/>
      </c>
      <c r="R24" s="126"/>
      <c r="S24" s="126"/>
      <c r="T24" s="127" t="str">
        <f t="shared" si="16"/>
        <v/>
      </c>
      <c r="U24" s="126"/>
      <c r="V24" s="126"/>
      <c r="W24" s="126"/>
      <c r="X24" s="128" t="str">
        <f>IFERROR(IF(AND(Q23="Probabilidad",Q24="Probabilidad"),(Z23-(+Z23*T24)),IF(AND(Q23="Impacto",Q24="Probabilidad"),(Z22-(+Z22*T24)),IF(Q24="Impacto",Z23,""))),"")</f>
        <v/>
      </c>
      <c r="Y24" s="129" t="str">
        <f t="shared" si="1"/>
        <v/>
      </c>
      <c r="Z24" s="130" t="str">
        <f t="shared" si="17"/>
        <v/>
      </c>
      <c r="AA24" s="129" t="str">
        <f t="shared" si="3"/>
        <v/>
      </c>
      <c r="AB24" s="130" t="str">
        <f>IFERROR(IF(AND(Q23="Impacto",Q24="Impacto"),(AB23-(+AB23*T24)),IF(AND(Q23="Probabilidad",Q24="Impacto"),(AB22-(+AB22*T24)),IF(Q24="Probabilidad",AB23,""))),"")</f>
        <v/>
      </c>
      <c r="AC24" s="131" t="str">
        <f t="shared" si="18"/>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t="shared" ca="1" si="15"/>
        <v>0</v>
      </c>
      <c r="L25" s="184"/>
      <c r="M25" s="196"/>
      <c r="N25" s="193"/>
      <c r="O25" s="123">
        <v>4</v>
      </c>
      <c r="P25" s="124"/>
      <c r="Q25" s="125" t="str">
        <f t="shared" ref="Q25:Q27" si="19">IF(OR(R25="Preventivo",R25="Detectivo"),"Probabilidad",IF(R25="Correctivo","Impacto",""))</f>
        <v/>
      </c>
      <c r="R25" s="126"/>
      <c r="S25" s="126"/>
      <c r="T25" s="127" t="str">
        <f t="shared" si="16"/>
        <v/>
      </c>
      <c r="U25" s="126"/>
      <c r="V25" s="126"/>
      <c r="W25" s="126"/>
      <c r="X25" s="128" t="str">
        <f t="shared" ref="X25:X27" si="20">IFERROR(IF(AND(Q24="Probabilidad",Q25="Probabilidad"),(Z24-(+Z24*T25)),IF(AND(Q24="Impacto",Q25="Probabilidad"),(Z23-(+Z23*T25)),IF(Q25="Impacto",Z24,""))),"")</f>
        <v/>
      </c>
      <c r="Y25" s="129" t="str">
        <f t="shared" si="1"/>
        <v/>
      </c>
      <c r="Z25" s="130" t="str">
        <f t="shared" si="17"/>
        <v/>
      </c>
      <c r="AA25" s="129" t="str">
        <f t="shared" si="3"/>
        <v/>
      </c>
      <c r="AB25" s="130" t="str">
        <f t="shared" ref="AB25:AB27" si="21">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t="shared" ca="1" si="15"/>
        <v>0</v>
      </c>
      <c r="L26" s="184"/>
      <c r="M26" s="196"/>
      <c r="N26" s="193"/>
      <c r="O26" s="123">
        <v>5</v>
      </c>
      <c r="P26" s="124"/>
      <c r="Q26" s="125" t="str">
        <f t="shared" si="19"/>
        <v/>
      </c>
      <c r="R26" s="126"/>
      <c r="S26" s="126"/>
      <c r="T26" s="127" t="str">
        <f t="shared" si="16"/>
        <v/>
      </c>
      <c r="U26" s="126"/>
      <c r="V26" s="126"/>
      <c r="W26" s="126"/>
      <c r="X26" s="128" t="str">
        <f t="shared" si="20"/>
        <v/>
      </c>
      <c r="Y26" s="129" t="str">
        <f t="shared" si="1"/>
        <v/>
      </c>
      <c r="Z26" s="130" t="str">
        <f t="shared" si="17"/>
        <v/>
      </c>
      <c r="AA26" s="129" t="str">
        <f t="shared" si="3"/>
        <v/>
      </c>
      <c r="AB26" s="130" t="str">
        <f t="shared" si="21"/>
        <v/>
      </c>
      <c r="AC26" s="131" t="str">
        <f t="shared" ref="AC26:AC27" si="22">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t="shared" ca="1" si="15"/>
        <v>0</v>
      </c>
      <c r="L27" s="185"/>
      <c r="M27" s="197"/>
      <c r="N27" s="194"/>
      <c r="O27" s="123">
        <v>6</v>
      </c>
      <c r="P27" s="124"/>
      <c r="Q27" s="125" t="str">
        <f t="shared" si="19"/>
        <v/>
      </c>
      <c r="R27" s="126"/>
      <c r="S27" s="126"/>
      <c r="T27" s="127" t="str">
        <f t="shared" si="16"/>
        <v/>
      </c>
      <c r="U27" s="126"/>
      <c r="V27" s="126"/>
      <c r="W27" s="126"/>
      <c r="X27" s="128" t="str">
        <f t="shared" si="20"/>
        <v/>
      </c>
      <c r="Y27" s="129" t="str">
        <f t="shared" si="1"/>
        <v/>
      </c>
      <c r="Z27" s="130" t="str">
        <f t="shared" si="17"/>
        <v/>
      </c>
      <c r="AA27" s="129" t="str">
        <f t="shared" si="3"/>
        <v/>
      </c>
      <c r="AB27" s="130" t="str">
        <f t="shared" si="21"/>
        <v/>
      </c>
      <c r="AC27" s="131" t="str">
        <f t="shared" si="22"/>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c r="C28" s="177"/>
      <c r="D28" s="177"/>
      <c r="E28" s="189"/>
      <c r="F28" s="177"/>
      <c r="G28" s="180"/>
      <c r="H28" s="183" t="str">
        <f>IF(G28&lt;=0,"",IF(G28&lt;=2,"Muy Baja",IF(G28&lt;=24,"Baja",IF(G28&lt;=500,"Media",IF(G28&lt;=5000,"Alta","Muy Alta")))))</f>
        <v/>
      </c>
      <c r="I28" s="195" t="str">
        <f>IF(H28="","",IF(H28="Muy Baja",0.2,IF(H28="Baja",0.4,IF(H28="Media",0.6,IF(H28="Alta",0.8,IF(H28="Muy Alta",1,))))))</f>
        <v/>
      </c>
      <c r="J28" s="198"/>
      <c r="K28" s="195">
        <f ca="1">IF(NOT(ISERROR(MATCH(J28,'Tabla Impacto'!$B$221:$B$223,0))),'Tabla Impacto'!$F$223&amp;"Por favor no seleccionar los criterios de impacto(Afectación Económica o presupuestal y Pérdida Reputacional)",J28)</f>
        <v>0</v>
      </c>
      <c r="L28" s="18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40</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t="shared" ref="K29:K33" ca="1" si="23">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4">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5">+X29</f>
        <v/>
      </c>
      <c r="AA29" s="129" t="str">
        <f t="shared" si="3"/>
        <v/>
      </c>
      <c r="AB29" s="130" t="str">
        <f>IFERROR(IF(AND(Q28="Impacto",Q29="Impacto"),(AB22-(+AB22*T29)),IF(Q29="Impacto",($M$28-(+$M$28*T29)),IF(Q29="Probabilidad",AB22,""))),"")</f>
        <v/>
      </c>
      <c r="AC29" s="131" t="str">
        <f t="shared" ref="AC29:AC30" si="26">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t="shared" ca="1" si="23"/>
        <v>0</v>
      </c>
      <c r="L30" s="184"/>
      <c r="M30" s="196"/>
      <c r="N30" s="193"/>
      <c r="O30" s="123">
        <v>3</v>
      </c>
      <c r="P30" s="136"/>
      <c r="Q30" s="125" t="str">
        <f>IF(OR(R30="Preventivo",R30="Detectivo"),"Probabilidad",IF(R30="Correctivo","Impacto",""))</f>
        <v/>
      </c>
      <c r="R30" s="126"/>
      <c r="S30" s="126"/>
      <c r="T30" s="127" t="str">
        <f t="shared" si="24"/>
        <v/>
      </c>
      <c r="U30" s="126"/>
      <c r="V30" s="126"/>
      <c r="W30" s="126"/>
      <c r="X30" s="128" t="str">
        <f>IFERROR(IF(AND(Q29="Probabilidad",Q30="Probabilidad"),(Z29-(+Z29*T30)),IF(AND(Q29="Impacto",Q30="Probabilidad"),(Z28-(+Z28*T30)),IF(Q30="Impacto",Z29,""))),"")</f>
        <v/>
      </c>
      <c r="Y30" s="129" t="str">
        <f t="shared" si="1"/>
        <v/>
      </c>
      <c r="Z30" s="130" t="str">
        <f t="shared" si="25"/>
        <v/>
      </c>
      <c r="AA30" s="129" t="str">
        <f t="shared" si="3"/>
        <v/>
      </c>
      <c r="AB30" s="130" t="str">
        <f>IFERROR(IF(AND(Q29="Impacto",Q30="Impacto"),(AB29-(+AB29*T30)),IF(AND(Q29="Probabilidad",Q30="Impacto"),(AB28-(+AB28*T30)),IF(Q30="Probabilidad",AB29,""))),"")</f>
        <v/>
      </c>
      <c r="AC30" s="131" t="str">
        <f t="shared" si="26"/>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t="shared" ca="1" si="23"/>
        <v>0</v>
      </c>
      <c r="L31" s="184"/>
      <c r="M31" s="196"/>
      <c r="N31" s="193"/>
      <c r="O31" s="123">
        <v>4</v>
      </c>
      <c r="P31" s="124"/>
      <c r="Q31" s="125" t="str">
        <f t="shared" ref="Q31:Q33" si="27">IF(OR(R31="Preventivo",R31="Detectivo"),"Probabilidad",IF(R31="Correctivo","Impacto",""))</f>
        <v/>
      </c>
      <c r="R31" s="126"/>
      <c r="S31" s="126"/>
      <c r="T31" s="127" t="str">
        <f t="shared" si="24"/>
        <v/>
      </c>
      <c r="U31" s="126"/>
      <c r="V31" s="126"/>
      <c r="W31" s="126"/>
      <c r="X31" s="128" t="str">
        <f t="shared" ref="X31:X33" si="28">IFERROR(IF(AND(Q30="Probabilidad",Q31="Probabilidad"),(Z30-(+Z30*T31)),IF(AND(Q30="Impacto",Q31="Probabilidad"),(Z29-(+Z29*T31)),IF(Q31="Impacto",Z30,""))),"")</f>
        <v/>
      </c>
      <c r="Y31" s="129" t="str">
        <f t="shared" si="1"/>
        <v/>
      </c>
      <c r="Z31" s="130" t="str">
        <f t="shared" si="25"/>
        <v/>
      </c>
      <c r="AA31" s="129" t="str">
        <f t="shared" si="3"/>
        <v/>
      </c>
      <c r="AB31" s="130" t="str">
        <f t="shared" ref="AB31:AB33" si="29">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t="shared" ca="1" si="23"/>
        <v>0</v>
      </c>
      <c r="L32" s="184"/>
      <c r="M32" s="196"/>
      <c r="N32" s="193"/>
      <c r="O32" s="123">
        <v>5</v>
      </c>
      <c r="P32" s="124"/>
      <c r="Q32" s="125" t="str">
        <f t="shared" si="27"/>
        <v/>
      </c>
      <c r="R32" s="126"/>
      <c r="S32" s="126"/>
      <c r="T32" s="127" t="str">
        <f t="shared" si="24"/>
        <v/>
      </c>
      <c r="U32" s="126"/>
      <c r="V32" s="126"/>
      <c r="W32" s="126"/>
      <c r="X32" s="137" t="str">
        <f t="shared" si="28"/>
        <v/>
      </c>
      <c r="Y32" s="129" t="str">
        <f>IFERROR(IF(X32="","",IF(X32&lt;=0.2,"Muy Baja",IF(X32&lt;=0.4,"Baja",IF(X32&lt;=0.6,"Media",IF(X32&lt;=0.8,"Alta","Muy Alta"))))),"")</f>
        <v/>
      </c>
      <c r="Z32" s="130" t="str">
        <f t="shared" si="25"/>
        <v/>
      </c>
      <c r="AA32" s="129" t="str">
        <f t="shared" si="3"/>
        <v/>
      </c>
      <c r="AB32" s="130" t="str">
        <f t="shared" si="29"/>
        <v/>
      </c>
      <c r="AC32" s="131" t="str">
        <f t="shared" ref="AC32:AC33" si="30">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t="shared" ca="1" si="23"/>
        <v>0</v>
      </c>
      <c r="L33" s="185"/>
      <c r="M33" s="197"/>
      <c r="N33" s="194"/>
      <c r="O33" s="123">
        <v>6</v>
      </c>
      <c r="P33" s="124"/>
      <c r="Q33" s="125" t="str">
        <f t="shared" si="27"/>
        <v/>
      </c>
      <c r="R33" s="126"/>
      <c r="S33" s="126"/>
      <c r="T33" s="127" t="str">
        <f t="shared" si="24"/>
        <v/>
      </c>
      <c r="U33" s="126"/>
      <c r="V33" s="126"/>
      <c r="W33" s="126"/>
      <c r="X33" s="128" t="str">
        <f t="shared" si="28"/>
        <v/>
      </c>
      <c r="Y33" s="129" t="str">
        <f t="shared" si="1"/>
        <v/>
      </c>
      <c r="Z33" s="130" t="str">
        <f t="shared" si="25"/>
        <v/>
      </c>
      <c r="AA33" s="129" t="str">
        <f t="shared" si="3"/>
        <v/>
      </c>
      <c r="AB33" s="130" t="str">
        <f t="shared" si="29"/>
        <v/>
      </c>
      <c r="AC33" s="131" t="str">
        <f t="shared" si="30"/>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c r="C34" s="177"/>
      <c r="D34" s="177"/>
      <c r="E34" s="189"/>
      <c r="F34" s="177"/>
      <c r="G34" s="180"/>
      <c r="H34" s="183" t="str">
        <f>IF(G34&lt;=0,"",IF(G34&lt;=2,"Muy Baja",IF(G34&lt;=24,"Baja",IF(G34&lt;=500,"Media",IF(G34&lt;=5000,"Alta","Muy Alta")))))</f>
        <v/>
      </c>
      <c r="I34" s="195" t="str">
        <f>IF(H34="","",IF(H34="Muy Baja",0.2,IF(H34="Baja",0.4,IF(H34="Media",0.6,IF(H34="Alta",0.8,IF(H34="Muy Alta",1,))))))</f>
        <v/>
      </c>
      <c r="J34" s="198"/>
      <c r="K34" s="195">
        <f ca="1">IF(NOT(ISERROR(MATCH(J34,'Tabla Impacto'!$B$221:$B$223,0))),'Tabla Impacto'!$F$223&amp;"Por favor no seleccionar los criterios de impacto(Afectación Económica o presupuestal y Pérdida Reputacional)",J34)</f>
        <v>0</v>
      </c>
      <c r="L34" s="18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t="shared" ref="K35:K39" ca="1" si="3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32">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3">+X35</f>
        <v/>
      </c>
      <c r="AA35" s="129" t="str">
        <f t="shared" si="3"/>
        <v/>
      </c>
      <c r="AB35" s="130" t="str">
        <f>IFERROR(IF(AND(Q34="Impacto",Q35="Impacto"),(AB28-(+AB28*T35)),IF(Q35="Impacto",($M$34-(+$M$34*T35)),IF(Q35="Probabilidad",AB28,""))),"")</f>
        <v/>
      </c>
      <c r="AC35" s="131" t="str">
        <f t="shared" ref="AC35:AC36" si="34">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t="shared" ca="1" si="31"/>
        <v>0</v>
      </c>
      <c r="L36" s="184"/>
      <c r="M36" s="196"/>
      <c r="N36" s="193"/>
      <c r="O36" s="123">
        <v>3</v>
      </c>
      <c r="P36" s="136"/>
      <c r="Q36" s="125" t="str">
        <f>IF(OR(R36="Preventivo",R36="Detectivo"),"Probabilidad",IF(R36="Correctivo","Impacto",""))</f>
        <v/>
      </c>
      <c r="R36" s="126"/>
      <c r="S36" s="126"/>
      <c r="T36" s="127" t="str">
        <f t="shared" si="32"/>
        <v/>
      </c>
      <c r="U36" s="126"/>
      <c r="V36" s="126"/>
      <c r="W36" s="126"/>
      <c r="X36" s="128" t="str">
        <f>IFERROR(IF(AND(Q35="Probabilidad",Q36="Probabilidad"),(Z35-(+Z35*T36)),IF(AND(Q35="Impacto",Q36="Probabilidad"),(Z34-(+Z34*T36)),IF(Q36="Impacto",Z35,""))),"")</f>
        <v/>
      </c>
      <c r="Y36" s="129" t="str">
        <f t="shared" si="1"/>
        <v/>
      </c>
      <c r="Z36" s="130" t="str">
        <f t="shared" si="33"/>
        <v/>
      </c>
      <c r="AA36" s="129" t="str">
        <f t="shared" si="3"/>
        <v/>
      </c>
      <c r="AB36" s="130" t="str">
        <f>IFERROR(IF(AND(Q35="Impacto",Q36="Impacto"),(AB35-(+AB35*T36)),IF(AND(Q35="Probabilidad",Q36="Impacto"),(AB34-(+AB34*T36)),IF(Q36="Probabilidad",AB35,""))),"")</f>
        <v/>
      </c>
      <c r="AC36" s="131" t="str">
        <f t="shared" si="34"/>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t="shared" ca="1" si="31"/>
        <v>0</v>
      </c>
      <c r="L37" s="184"/>
      <c r="M37" s="196"/>
      <c r="N37" s="193"/>
      <c r="O37" s="123">
        <v>4</v>
      </c>
      <c r="P37" s="124"/>
      <c r="Q37" s="125" t="str">
        <f t="shared" ref="Q37:Q39" si="35">IF(OR(R37="Preventivo",R37="Detectivo"),"Probabilidad",IF(R37="Correctivo","Impacto",""))</f>
        <v/>
      </c>
      <c r="R37" s="126"/>
      <c r="S37" s="126"/>
      <c r="T37" s="127" t="str">
        <f t="shared" si="32"/>
        <v/>
      </c>
      <c r="U37" s="126"/>
      <c r="V37" s="126"/>
      <c r="W37" s="126"/>
      <c r="X37" s="128" t="str">
        <f t="shared" ref="X37:X39" si="36">IFERROR(IF(AND(Q36="Probabilidad",Q37="Probabilidad"),(Z36-(+Z36*T37)),IF(AND(Q36="Impacto",Q37="Probabilidad"),(Z35-(+Z35*T37)),IF(Q37="Impacto",Z36,""))),"")</f>
        <v/>
      </c>
      <c r="Y37" s="129" t="str">
        <f t="shared" si="1"/>
        <v/>
      </c>
      <c r="Z37" s="130" t="str">
        <f t="shared" si="33"/>
        <v/>
      </c>
      <c r="AA37" s="129" t="str">
        <f t="shared" si="3"/>
        <v/>
      </c>
      <c r="AB37" s="130" t="str">
        <f t="shared" ref="AB37:AB39" si="37">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t="shared" ca="1" si="31"/>
        <v>0</v>
      </c>
      <c r="L38" s="184"/>
      <c r="M38" s="196"/>
      <c r="N38" s="193"/>
      <c r="O38" s="123">
        <v>5</v>
      </c>
      <c r="P38" s="124"/>
      <c r="Q38" s="125" t="str">
        <f t="shared" si="35"/>
        <v/>
      </c>
      <c r="R38" s="126"/>
      <c r="S38" s="126"/>
      <c r="T38" s="127" t="str">
        <f t="shared" si="32"/>
        <v/>
      </c>
      <c r="U38" s="126"/>
      <c r="V38" s="126"/>
      <c r="W38" s="126"/>
      <c r="X38" s="128" t="str">
        <f t="shared" si="36"/>
        <v/>
      </c>
      <c r="Y38" s="129" t="str">
        <f t="shared" si="1"/>
        <v/>
      </c>
      <c r="Z38" s="130" t="str">
        <f t="shared" si="33"/>
        <v/>
      </c>
      <c r="AA38" s="129" t="str">
        <f t="shared" si="3"/>
        <v/>
      </c>
      <c r="AB38" s="130" t="str">
        <f t="shared" si="37"/>
        <v/>
      </c>
      <c r="AC38" s="131" t="str">
        <f t="shared" ref="AC38:AC39" si="38">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t="shared" ca="1" si="31"/>
        <v>0</v>
      </c>
      <c r="L39" s="185"/>
      <c r="M39" s="197"/>
      <c r="N39" s="194"/>
      <c r="O39" s="123">
        <v>6</v>
      </c>
      <c r="P39" s="124"/>
      <c r="Q39" s="125" t="str">
        <f t="shared" si="35"/>
        <v/>
      </c>
      <c r="R39" s="126"/>
      <c r="S39" s="126"/>
      <c r="T39" s="127" t="str">
        <f t="shared" si="32"/>
        <v/>
      </c>
      <c r="U39" s="126"/>
      <c r="V39" s="126"/>
      <c r="W39" s="126"/>
      <c r="X39" s="128" t="str">
        <f t="shared" si="36"/>
        <v/>
      </c>
      <c r="Y39" s="129" t="str">
        <f t="shared" si="1"/>
        <v/>
      </c>
      <c r="Z39" s="130" t="str">
        <f t="shared" si="33"/>
        <v/>
      </c>
      <c r="AA39" s="129" t="str">
        <f t="shared" si="3"/>
        <v/>
      </c>
      <c r="AB39" s="130" t="str">
        <f t="shared" si="37"/>
        <v/>
      </c>
      <c r="AC39" s="131" t="str">
        <f t="shared" si="38"/>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c r="C40" s="177"/>
      <c r="D40" s="177"/>
      <c r="E40" s="189"/>
      <c r="F40" s="177"/>
      <c r="G40" s="180"/>
      <c r="H40" s="183" t="str">
        <f>IF(G40&lt;=0,"",IF(G40&lt;=2,"Muy Baja",IF(G40&lt;=24,"Baja",IF(G40&lt;=500,"Media",IF(G40&lt;=5000,"Alta","Muy Alta")))))</f>
        <v/>
      </c>
      <c r="I40" s="195" t="str">
        <f>IF(H40="","",IF(H40="Muy Baja",0.2,IF(H40="Baja",0.4,IF(H40="Media",0.6,IF(H40="Alta",0.8,IF(H40="Muy Alta",1,))))))</f>
        <v/>
      </c>
      <c r="J40" s="198"/>
      <c r="K40" s="195">
        <f ca="1">IF(NOT(ISERROR(MATCH(J40,'Tabla Impacto'!$B$221:$B$223,0))),'Tabla Impacto'!$F$223&amp;"Por favor no seleccionar los criterios de impacto(Afectación Económica o presupuestal y Pérdida Reputacional)",J40)</f>
        <v>0</v>
      </c>
      <c r="L40" s="18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t="shared" ref="K41:K45" ca="1" si="39">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40">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41">+X41</f>
        <v/>
      </c>
      <c r="AA41" s="129" t="str">
        <f t="shared" si="3"/>
        <v/>
      </c>
      <c r="AB41" s="130" t="str">
        <f>IFERROR(IF(AND(Q40="Impacto",Q41="Impacto"),(AB34-(+AB34*T41)),IF(Q41="Impacto",($M$40-(+$M$40*T41)),IF(Q41="Probabilidad",AB34,""))),"")</f>
        <v/>
      </c>
      <c r="AC41" s="131" t="str">
        <f t="shared" ref="AC41:AC42" si="42">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t="shared" ca="1" si="39"/>
        <v>0</v>
      </c>
      <c r="L42" s="184"/>
      <c r="M42" s="196"/>
      <c r="N42" s="193"/>
      <c r="O42" s="123">
        <v>3</v>
      </c>
      <c r="P42" s="136"/>
      <c r="Q42" s="125" t="str">
        <f>IF(OR(R42="Preventivo",R42="Detectivo"),"Probabilidad",IF(R42="Correctivo","Impacto",""))</f>
        <v/>
      </c>
      <c r="R42" s="126"/>
      <c r="S42" s="126"/>
      <c r="T42" s="127" t="str">
        <f t="shared" si="40"/>
        <v/>
      </c>
      <c r="U42" s="126"/>
      <c r="V42" s="126"/>
      <c r="W42" s="126"/>
      <c r="X42" s="128" t="str">
        <f>IFERROR(IF(AND(Q41="Probabilidad",Q42="Probabilidad"),(Z41-(+Z41*T42)),IF(AND(Q41="Impacto",Q42="Probabilidad"),(Z40-(+Z40*T42)),IF(Q42="Impacto",Z41,""))),"")</f>
        <v/>
      </c>
      <c r="Y42" s="129" t="str">
        <f t="shared" si="1"/>
        <v/>
      </c>
      <c r="Z42" s="130" t="str">
        <f t="shared" si="41"/>
        <v/>
      </c>
      <c r="AA42" s="129" t="str">
        <f t="shared" si="3"/>
        <v/>
      </c>
      <c r="AB42" s="130" t="str">
        <f>IFERROR(IF(AND(Q41="Impacto",Q42="Impacto"),(AB41-(+AB41*T42)),IF(AND(Q41="Probabilidad",Q42="Impacto"),(AB40-(+AB40*T42)),IF(Q42="Probabilidad",AB41,""))),"")</f>
        <v/>
      </c>
      <c r="AC42" s="131" t="str">
        <f t="shared" si="42"/>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t="shared" ca="1" si="39"/>
        <v>0</v>
      </c>
      <c r="L43" s="184"/>
      <c r="M43" s="196"/>
      <c r="N43" s="193"/>
      <c r="O43" s="123">
        <v>4</v>
      </c>
      <c r="P43" s="124"/>
      <c r="Q43" s="125" t="str">
        <f t="shared" ref="Q43:Q45" si="43">IF(OR(R43="Preventivo",R43="Detectivo"),"Probabilidad",IF(R43="Correctivo","Impacto",""))</f>
        <v/>
      </c>
      <c r="R43" s="126"/>
      <c r="S43" s="126"/>
      <c r="T43" s="127" t="str">
        <f t="shared" si="40"/>
        <v/>
      </c>
      <c r="U43" s="126"/>
      <c r="V43" s="126"/>
      <c r="W43" s="126"/>
      <c r="X43" s="128" t="str">
        <f t="shared" ref="X43:X45" si="44">IFERROR(IF(AND(Q42="Probabilidad",Q43="Probabilidad"),(Z42-(+Z42*T43)),IF(AND(Q42="Impacto",Q43="Probabilidad"),(Z41-(+Z41*T43)),IF(Q43="Impacto",Z42,""))),"")</f>
        <v/>
      </c>
      <c r="Y43" s="129" t="str">
        <f t="shared" si="1"/>
        <v/>
      </c>
      <c r="Z43" s="130" t="str">
        <f t="shared" si="41"/>
        <v/>
      </c>
      <c r="AA43" s="129" t="str">
        <f t="shared" si="3"/>
        <v/>
      </c>
      <c r="AB43" s="130" t="str">
        <f t="shared" ref="AB43:AB45" si="45">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t="shared" ca="1" si="39"/>
        <v>0</v>
      </c>
      <c r="L44" s="184"/>
      <c r="M44" s="196"/>
      <c r="N44" s="193"/>
      <c r="O44" s="123">
        <v>5</v>
      </c>
      <c r="P44" s="124"/>
      <c r="Q44" s="125" t="str">
        <f t="shared" si="43"/>
        <v/>
      </c>
      <c r="R44" s="126"/>
      <c r="S44" s="126"/>
      <c r="T44" s="127" t="str">
        <f t="shared" si="40"/>
        <v/>
      </c>
      <c r="U44" s="126"/>
      <c r="V44" s="126"/>
      <c r="W44" s="126"/>
      <c r="X44" s="128" t="str">
        <f t="shared" si="44"/>
        <v/>
      </c>
      <c r="Y44" s="129" t="str">
        <f t="shared" si="1"/>
        <v/>
      </c>
      <c r="Z44" s="130" t="str">
        <f t="shared" si="41"/>
        <v/>
      </c>
      <c r="AA44" s="129" t="str">
        <f t="shared" si="3"/>
        <v/>
      </c>
      <c r="AB44" s="130" t="str">
        <f t="shared" si="45"/>
        <v/>
      </c>
      <c r="AC44" s="131" t="str">
        <f t="shared" ref="AC44" si="46">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t="shared" ca="1" si="39"/>
        <v>0</v>
      </c>
      <c r="L45" s="185"/>
      <c r="M45" s="197"/>
      <c r="N45" s="194"/>
      <c r="O45" s="123">
        <v>6</v>
      </c>
      <c r="P45" s="124"/>
      <c r="Q45" s="125" t="str">
        <f t="shared" si="43"/>
        <v/>
      </c>
      <c r="R45" s="126"/>
      <c r="S45" s="126"/>
      <c r="T45" s="127" t="str">
        <f t="shared" si="40"/>
        <v/>
      </c>
      <c r="U45" s="126"/>
      <c r="V45" s="126"/>
      <c r="W45" s="126"/>
      <c r="X45" s="128" t="str">
        <f t="shared" si="44"/>
        <v/>
      </c>
      <c r="Y45" s="129" t="str">
        <f t="shared" si="1"/>
        <v/>
      </c>
      <c r="Z45" s="130" t="str">
        <f t="shared" si="41"/>
        <v/>
      </c>
      <c r="AA45" s="129" t="str">
        <f>IFERROR(IF(AB45="","",IF(AB45&lt;=0.2,"Leve",IF(AB45&lt;=0.4,"Menor",IF(AB45&lt;=0.6,"Moderado",IF(AB45&lt;=0.8,"Mayor","Catastrófico"))))),"")</f>
        <v/>
      </c>
      <c r="AB45" s="130" t="str">
        <f t="shared" si="45"/>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c r="C46" s="177"/>
      <c r="D46" s="177"/>
      <c r="E46" s="189"/>
      <c r="F46" s="177"/>
      <c r="G46" s="180"/>
      <c r="H46" s="183" t="str">
        <f>IF(G46&lt;=0,"",IF(G46&lt;=2,"Muy Baja",IF(G46&lt;=24,"Baja",IF(G46&lt;=500,"Media",IF(G46&lt;=5000,"Alta","Muy Alta")))))</f>
        <v/>
      </c>
      <c r="I46" s="195" t="str">
        <f>IF(H46="","",IF(H46="Muy Baja",0.2,IF(H46="Baja",0.4,IF(H46="Media",0.6,IF(H46="Alta",0.8,IF(H46="Muy Alta",1,))))))</f>
        <v/>
      </c>
      <c r="J46" s="198"/>
      <c r="K46" s="195">
        <f ca="1">IF(NOT(ISERROR(MATCH(J46,'Tabla Impacto'!$B$221:$B$223,0))),'Tabla Impacto'!$F$223&amp;"Por favor no seleccionar los criterios de impacto(Afectación Económica o presupuestal y Pérdida Reputacional)",J46)</f>
        <v>0</v>
      </c>
      <c r="L46" s="18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t="shared" ref="K47:K51" ca="1" si="47">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8">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9">+X47</f>
        <v/>
      </c>
      <c r="AA47" s="129" t="str">
        <f t="shared" si="3"/>
        <v/>
      </c>
      <c r="AB47" s="130" t="str">
        <f>IFERROR(IF(AND(Q46="Impacto",Q47="Impacto"),(AB40-(+AB40*T47)),IF(Q47="Impacto",($M$46-(+$M$46*T47)),IF(Q47="Probabilidad",AB40,""))),"")</f>
        <v/>
      </c>
      <c r="AC47" s="131" t="str">
        <f t="shared" ref="AC47:AC48" si="50">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t="shared" ca="1" si="47"/>
        <v>0</v>
      </c>
      <c r="L48" s="184"/>
      <c r="M48" s="196"/>
      <c r="N48" s="193"/>
      <c r="O48" s="123">
        <v>3</v>
      </c>
      <c r="P48" s="136"/>
      <c r="Q48" s="125" t="str">
        <f>IF(OR(R48="Preventivo",R48="Detectivo"),"Probabilidad",IF(R48="Correctivo","Impacto",""))</f>
        <v/>
      </c>
      <c r="R48" s="126"/>
      <c r="S48" s="126"/>
      <c r="T48" s="127" t="str">
        <f t="shared" si="48"/>
        <v/>
      </c>
      <c r="U48" s="126"/>
      <c r="V48" s="126"/>
      <c r="W48" s="126"/>
      <c r="X48" s="128" t="str">
        <f>IFERROR(IF(AND(Q47="Probabilidad",Q48="Probabilidad"),(Z47-(+Z47*T48)),IF(AND(Q47="Impacto",Q48="Probabilidad"),(Z46-(+Z46*T48)),IF(Q48="Impacto",Z47,""))),"")</f>
        <v/>
      </c>
      <c r="Y48" s="129" t="str">
        <f t="shared" si="1"/>
        <v/>
      </c>
      <c r="Z48" s="130" t="str">
        <f t="shared" si="49"/>
        <v/>
      </c>
      <c r="AA48" s="129" t="str">
        <f t="shared" si="3"/>
        <v/>
      </c>
      <c r="AB48" s="130" t="str">
        <f>IFERROR(IF(AND(Q47="Impacto",Q48="Impacto"),(AB47-(+AB47*T48)),IF(AND(Q47="Probabilidad",Q48="Impacto"),(AB46-(+AB46*T48)),IF(Q48="Probabilidad",AB47,""))),"")</f>
        <v/>
      </c>
      <c r="AC48" s="131" t="str">
        <f t="shared" si="50"/>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t="shared" ca="1" si="47"/>
        <v>0</v>
      </c>
      <c r="L49" s="184"/>
      <c r="M49" s="196"/>
      <c r="N49" s="193"/>
      <c r="O49" s="123">
        <v>4</v>
      </c>
      <c r="P49" s="124"/>
      <c r="Q49" s="125" t="str">
        <f t="shared" ref="Q49:Q51" si="51">IF(OR(R49="Preventivo",R49="Detectivo"),"Probabilidad",IF(R49="Correctivo","Impacto",""))</f>
        <v/>
      </c>
      <c r="R49" s="126"/>
      <c r="S49" s="126"/>
      <c r="T49" s="127" t="str">
        <f t="shared" si="48"/>
        <v/>
      </c>
      <c r="U49" s="126"/>
      <c r="V49" s="126"/>
      <c r="W49" s="126"/>
      <c r="X49" s="128" t="str">
        <f t="shared" ref="X49:X51" si="52">IFERROR(IF(AND(Q48="Probabilidad",Q49="Probabilidad"),(Z48-(+Z48*T49)),IF(AND(Q48="Impacto",Q49="Probabilidad"),(Z47-(+Z47*T49)),IF(Q49="Impacto",Z48,""))),"")</f>
        <v/>
      </c>
      <c r="Y49" s="129" t="str">
        <f t="shared" si="1"/>
        <v/>
      </c>
      <c r="Z49" s="130" t="str">
        <f t="shared" si="49"/>
        <v/>
      </c>
      <c r="AA49" s="129" t="str">
        <f t="shared" si="3"/>
        <v/>
      </c>
      <c r="AB49" s="130" t="str">
        <f t="shared" ref="AB49:AB51" si="53">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t="shared" ca="1" si="47"/>
        <v>0</v>
      </c>
      <c r="L50" s="184"/>
      <c r="M50" s="196"/>
      <c r="N50" s="193"/>
      <c r="O50" s="123">
        <v>5</v>
      </c>
      <c r="P50" s="124"/>
      <c r="Q50" s="125" t="str">
        <f t="shared" si="51"/>
        <v/>
      </c>
      <c r="R50" s="126"/>
      <c r="S50" s="126"/>
      <c r="T50" s="127" t="str">
        <f t="shared" si="48"/>
        <v/>
      </c>
      <c r="U50" s="126"/>
      <c r="V50" s="126"/>
      <c r="W50" s="126"/>
      <c r="X50" s="128" t="str">
        <f t="shared" si="52"/>
        <v/>
      </c>
      <c r="Y50" s="129" t="str">
        <f t="shared" si="1"/>
        <v/>
      </c>
      <c r="Z50" s="130" t="str">
        <f t="shared" si="49"/>
        <v/>
      </c>
      <c r="AA50" s="129" t="str">
        <f t="shared" si="3"/>
        <v/>
      </c>
      <c r="AB50" s="130" t="str">
        <f t="shared" si="53"/>
        <v/>
      </c>
      <c r="AC50" s="131" t="str">
        <f t="shared" ref="AC50:AC51" si="54">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t="shared" ca="1" si="47"/>
        <v>0</v>
      </c>
      <c r="L51" s="185"/>
      <c r="M51" s="197"/>
      <c r="N51" s="194"/>
      <c r="O51" s="123">
        <v>6</v>
      </c>
      <c r="P51" s="124"/>
      <c r="Q51" s="125" t="str">
        <f t="shared" si="51"/>
        <v/>
      </c>
      <c r="R51" s="126"/>
      <c r="S51" s="126"/>
      <c r="T51" s="127" t="str">
        <f t="shared" si="48"/>
        <v/>
      </c>
      <c r="U51" s="126"/>
      <c r="V51" s="126"/>
      <c r="W51" s="126"/>
      <c r="X51" s="128" t="str">
        <f t="shared" si="52"/>
        <v/>
      </c>
      <c r="Y51" s="129" t="str">
        <f t="shared" si="1"/>
        <v/>
      </c>
      <c r="Z51" s="130" t="str">
        <f t="shared" si="49"/>
        <v/>
      </c>
      <c r="AA51" s="129" t="str">
        <f t="shared" si="3"/>
        <v/>
      </c>
      <c r="AB51" s="130" t="str">
        <f t="shared" si="53"/>
        <v/>
      </c>
      <c r="AC51" s="131" t="str">
        <f t="shared" si="54"/>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c r="D52" s="177"/>
      <c r="E52" s="189"/>
      <c r="F52" s="177"/>
      <c r="G52" s="180"/>
      <c r="H52" s="183" t="str">
        <f>IF(G52&lt;=0,"",IF(G52&lt;=2,"Muy Baja",IF(G52&lt;=24,"Baja",IF(G52&lt;=500,"Media",IF(G52&lt;=5000,"Alta","Muy Alta")))))</f>
        <v/>
      </c>
      <c r="I52" s="195" t="str">
        <f>IF(H52="","",IF(H52="Muy Baja",0.2,IF(H52="Baja",0.4,IF(H52="Media",0.6,IF(H52="Alta",0.8,IF(H52="Muy Alta",1,))))))</f>
        <v/>
      </c>
      <c r="J52" s="198"/>
      <c r="K52" s="195">
        <f ca="1">IF(NOT(ISERROR(MATCH(J52,'Tabla Impacto'!$B$221:$B$223,0))),'Tabla Impacto'!$F$223&amp;"Por favor no seleccionar los criterios de impacto(Afectación Económica o presupuestal y Pérdida Reputacional)",J52)</f>
        <v>0</v>
      </c>
      <c r="L52" s="18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5">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6">+X53</f>
        <v/>
      </c>
      <c r="AA53" s="129" t="str">
        <f t="shared" si="3"/>
        <v/>
      </c>
      <c r="AB53" s="130" t="str">
        <f>IFERROR(IF(AND(Q52="Impacto",Q53="Impacto"),(AB46-(+AB46*T53)),IF(Q53="Impacto",($M$52-(+$M$52*T53)),IF(Q53="Probabilidad",AB46,""))),"")</f>
        <v/>
      </c>
      <c r="AC53" s="131" t="str">
        <f t="shared" ref="AC53:AC54" si="57">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5"/>
        <v/>
      </c>
      <c r="U54" s="126"/>
      <c r="V54" s="126"/>
      <c r="W54" s="126"/>
      <c r="X54" s="128" t="str">
        <f>IFERROR(IF(AND(Q53="Probabilidad",Q54="Probabilidad"),(Z53-(+Z53*T54)),IF(AND(Q53="Impacto",Q54="Probabilidad"),(Z52-(+Z52*T54)),IF(Q54="Impacto",Z53,""))),"")</f>
        <v/>
      </c>
      <c r="Y54" s="129" t="str">
        <f t="shared" si="1"/>
        <v/>
      </c>
      <c r="Z54" s="130" t="str">
        <f t="shared" si="56"/>
        <v/>
      </c>
      <c r="AA54" s="129" t="str">
        <f t="shared" si="3"/>
        <v/>
      </c>
      <c r="AB54" s="130" t="str">
        <f>IFERROR(IF(AND(Q53="Impacto",Q54="Impacto"),(AB53-(+AB53*T54)),IF(AND(Q53="Probabilidad",Q54="Impacto"),(AB52-(+AB52*T54)),IF(Q54="Probabilidad",AB53,""))),"")</f>
        <v/>
      </c>
      <c r="AC54" s="131" t="str">
        <f t="shared" si="57"/>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8">IF(OR(R55="Preventivo",R55="Detectivo"),"Probabilidad",IF(R55="Correctivo","Impacto",""))</f>
        <v/>
      </c>
      <c r="R55" s="126"/>
      <c r="S55" s="126"/>
      <c r="T55" s="127" t="str">
        <f t="shared" si="55"/>
        <v/>
      </c>
      <c r="U55" s="126"/>
      <c r="V55" s="126"/>
      <c r="W55" s="126"/>
      <c r="X55" s="128" t="str">
        <f t="shared" ref="X55:X57" si="59">IFERROR(IF(AND(Q54="Probabilidad",Q55="Probabilidad"),(Z54-(+Z54*T55)),IF(AND(Q54="Impacto",Q55="Probabilidad"),(Z53-(+Z53*T55)),IF(Q55="Impacto",Z54,""))),"")</f>
        <v/>
      </c>
      <c r="Y55" s="129" t="str">
        <f t="shared" si="1"/>
        <v/>
      </c>
      <c r="Z55" s="130" t="str">
        <f t="shared" si="56"/>
        <v/>
      </c>
      <c r="AA55" s="129" t="str">
        <f t="shared" si="3"/>
        <v/>
      </c>
      <c r="AB55" s="130" t="str">
        <f t="shared" ref="AB55:AB57" si="60">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8"/>
        <v/>
      </c>
      <c r="R56" s="126"/>
      <c r="S56" s="126"/>
      <c r="T56" s="127" t="str">
        <f t="shared" si="55"/>
        <v/>
      </c>
      <c r="U56" s="126"/>
      <c r="V56" s="126"/>
      <c r="W56" s="126"/>
      <c r="X56" s="128" t="str">
        <f t="shared" si="59"/>
        <v/>
      </c>
      <c r="Y56" s="129" t="str">
        <f t="shared" si="1"/>
        <v/>
      </c>
      <c r="Z56" s="130" t="str">
        <f t="shared" si="56"/>
        <v/>
      </c>
      <c r="AA56" s="129" t="str">
        <f t="shared" si="3"/>
        <v/>
      </c>
      <c r="AB56" s="130" t="str">
        <f t="shared" si="60"/>
        <v/>
      </c>
      <c r="AC56" s="131" t="str">
        <f t="shared" ref="AC56:AC57" si="61">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8"/>
        <v/>
      </c>
      <c r="R57" s="126"/>
      <c r="S57" s="126"/>
      <c r="T57" s="127" t="str">
        <f t="shared" si="55"/>
        <v/>
      </c>
      <c r="U57" s="126"/>
      <c r="V57" s="126"/>
      <c r="W57" s="126"/>
      <c r="X57" s="128" t="str">
        <f t="shared" si="59"/>
        <v/>
      </c>
      <c r="Y57" s="129" t="str">
        <f t="shared" si="1"/>
        <v/>
      </c>
      <c r="Z57" s="130" t="str">
        <f t="shared" si="56"/>
        <v/>
      </c>
      <c r="AA57" s="129" t="str">
        <f t="shared" si="3"/>
        <v/>
      </c>
      <c r="AB57" s="130" t="str">
        <f t="shared" si="60"/>
        <v/>
      </c>
      <c r="AC57" s="131" t="str">
        <f t="shared" si="61"/>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 ca="1">IF(NOT(ISERROR(MATCH(J58,'Tabla Impacto'!$B$221:$B$223,0))),'Tabla Impacto'!$F$223&amp;"Por favor no seleccionar los criterios de impacto(Afectación Económica o presupuestal y Pérdida Reputacional)",J58)</f>
        <v>0</v>
      </c>
      <c r="L58" s="18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62">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63">+X59</f>
        <v/>
      </c>
      <c r="AA59" s="129" t="str">
        <f t="shared" si="3"/>
        <v/>
      </c>
      <c r="AB59" s="130" t="str">
        <f>IFERROR(IF(AND(Q58="Impacto",Q59="Impacto"),(AB52-(+AB52*T59)),IF(Q59="Impacto",($M$58-(+$M$58*T59)),IF(Q59="Probabilidad",AB52,""))),"")</f>
        <v/>
      </c>
      <c r="AC59" s="131" t="str">
        <f t="shared" ref="AC59:AC60" si="64">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62"/>
        <v/>
      </c>
      <c r="U60" s="126"/>
      <c r="V60" s="126"/>
      <c r="W60" s="126"/>
      <c r="X60" s="128" t="str">
        <f>IFERROR(IF(AND(Q59="Probabilidad",Q60="Probabilidad"),(Z59-(+Z59*T60)),IF(AND(Q59="Impacto",Q60="Probabilidad"),(Z58-(+Z58*T60)),IF(Q60="Impacto",Z59,""))),"")</f>
        <v/>
      </c>
      <c r="Y60" s="129" t="str">
        <f t="shared" si="1"/>
        <v/>
      </c>
      <c r="Z60" s="130" t="str">
        <f t="shared" si="63"/>
        <v/>
      </c>
      <c r="AA60" s="129" t="str">
        <f t="shared" si="3"/>
        <v/>
      </c>
      <c r="AB60" s="130" t="str">
        <f>IFERROR(IF(AND(Q59="Impacto",Q60="Impacto"),(AB59-(+AB59*T60)),IF(AND(Q59="Probabilidad",Q60="Impacto"),(AB58-(+AB58*T60)),IF(Q60="Probabilidad",AB59,""))),"")</f>
        <v/>
      </c>
      <c r="AC60" s="131" t="str">
        <f t="shared" si="64"/>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5">IF(OR(R61="Preventivo",R61="Detectivo"),"Probabilidad",IF(R61="Correctivo","Impacto",""))</f>
        <v/>
      </c>
      <c r="R61" s="126"/>
      <c r="S61" s="126"/>
      <c r="T61" s="127" t="str">
        <f t="shared" si="62"/>
        <v/>
      </c>
      <c r="U61" s="126"/>
      <c r="V61" s="126"/>
      <c r="W61" s="126"/>
      <c r="X61" s="128" t="str">
        <f t="shared" ref="X61:X63" si="66">IFERROR(IF(AND(Q60="Probabilidad",Q61="Probabilidad"),(Z60-(+Z60*T61)),IF(AND(Q60="Impacto",Q61="Probabilidad"),(Z59-(+Z59*T61)),IF(Q61="Impacto",Z60,""))),"")</f>
        <v/>
      </c>
      <c r="Y61" s="129" t="str">
        <f t="shared" si="1"/>
        <v/>
      </c>
      <c r="Z61" s="130" t="str">
        <f t="shared" si="63"/>
        <v/>
      </c>
      <c r="AA61" s="129" t="str">
        <f t="shared" si="3"/>
        <v/>
      </c>
      <c r="AB61" s="130" t="str">
        <f t="shared" ref="AB61:AB63" si="67">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5"/>
        <v/>
      </c>
      <c r="R62" s="126"/>
      <c r="S62" s="126"/>
      <c r="T62" s="127" t="str">
        <f t="shared" si="62"/>
        <v/>
      </c>
      <c r="U62" s="126"/>
      <c r="V62" s="126"/>
      <c r="W62" s="126"/>
      <c r="X62" s="128" t="str">
        <f t="shared" si="66"/>
        <v/>
      </c>
      <c r="Y62" s="129" t="str">
        <f t="shared" si="1"/>
        <v/>
      </c>
      <c r="Z62" s="130" t="str">
        <f t="shared" si="63"/>
        <v/>
      </c>
      <c r="AA62" s="129" t="str">
        <f t="shared" si="3"/>
        <v/>
      </c>
      <c r="AB62" s="130" t="str">
        <f t="shared" si="67"/>
        <v/>
      </c>
      <c r="AC62" s="131" t="str">
        <f t="shared" ref="AC62:AC63" si="68">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5"/>
        <v/>
      </c>
      <c r="R63" s="126"/>
      <c r="S63" s="126"/>
      <c r="T63" s="127" t="str">
        <f t="shared" si="62"/>
        <v/>
      </c>
      <c r="U63" s="126"/>
      <c r="V63" s="126"/>
      <c r="W63" s="126"/>
      <c r="X63" s="128" t="str">
        <f t="shared" si="66"/>
        <v/>
      </c>
      <c r="Y63" s="129" t="str">
        <f t="shared" si="1"/>
        <v/>
      </c>
      <c r="Z63" s="130" t="str">
        <f t="shared" si="63"/>
        <v/>
      </c>
      <c r="AA63" s="129" t="str">
        <f t="shared" si="3"/>
        <v/>
      </c>
      <c r="AB63" s="130" t="str">
        <f t="shared" si="67"/>
        <v/>
      </c>
      <c r="AC63" s="131" t="str">
        <f t="shared" si="68"/>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9">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70">+X65</f>
        <v/>
      </c>
      <c r="AA65" s="129" t="str">
        <f t="shared" si="3"/>
        <v/>
      </c>
      <c r="AB65" s="130" t="str">
        <f>IFERROR(IF(AND(Q64="Impacto",Q65="Impacto"),(AB58-(+AB58*T65)),IF(Q65="Impacto",($M$64-(+$M$64*T65)),IF(Q65="Probabilidad",AB58,""))),"")</f>
        <v/>
      </c>
      <c r="AC65" s="131" t="str">
        <f t="shared" ref="AC65:AC66" si="71">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9"/>
        <v/>
      </c>
      <c r="U66" s="126"/>
      <c r="V66" s="126"/>
      <c r="W66" s="126"/>
      <c r="X66" s="128" t="str">
        <f>IFERROR(IF(AND(Q65="Probabilidad",Q66="Probabilidad"),(Z65-(+Z65*T66)),IF(AND(Q65="Impacto",Q66="Probabilidad"),(Z64-(+Z64*T66)),IF(Q66="Impacto",Z65,""))),"")</f>
        <v/>
      </c>
      <c r="Y66" s="129" t="str">
        <f t="shared" si="1"/>
        <v/>
      </c>
      <c r="Z66" s="130" t="str">
        <f t="shared" si="70"/>
        <v/>
      </c>
      <c r="AA66" s="129" t="str">
        <f t="shared" si="3"/>
        <v/>
      </c>
      <c r="AB66" s="130" t="str">
        <f>IFERROR(IF(AND(Q65="Impacto",Q66="Impacto"),(AB65-(+AB65*T66)),IF(AND(Q65="Probabilidad",Q66="Impacto"),(AB64-(+AB64*T66)),IF(Q66="Probabilidad",AB65,""))),"")</f>
        <v/>
      </c>
      <c r="AC66" s="131" t="str">
        <f t="shared" si="71"/>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72">IF(OR(R67="Preventivo",R67="Detectivo"),"Probabilidad",IF(R67="Correctivo","Impacto",""))</f>
        <v/>
      </c>
      <c r="R67" s="126"/>
      <c r="S67" s="126"/>
      <c r="T67" s="127" t="str">
        <f t="shared" si="69"/>
        <v/>
      </c>
      <c r="U67" s="126"/>
      <c r="V67" s="126"/>
      <c r="W67" s="126"/>
      <c r="X67" s="128" t="str">
        <f t="shared" ref="X67:X69" si="73">IFERROR(IF(AND(Q66="Probabilidad",Q67="Probabilidad"),(Z66-(+Z66*T67)),IF(AND(Q66="Impacto",Q67="Probabilidad"),(Z65-(+Z65*T67)),IF(Q67="Impacto",Z66,""))),"")</f>
        <v/>
      </c>
      <c r="Y67" s="129" t="str">
        <f t="shared" si="1"/>
        <v/>
      </c>
      <c r="Z67" s="130" t="str">
        <f t="shared" si="70"/>
        <v/>
      </c>
      <c r="AA67" s="129" t="str">
        <f t="shared" si="3"/>
        <v/>
      </c>
      <c r="AB67" s="130" t="str">
        <f t="shared" ref="AB67:AB69" si="74">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72"/>
        <v/>
      </c>
      <c r="R68" s="126"/>
      <c r="S68" s="126"/>
      <c r="T68" s="127" t="str">
        <f t="shared" si="69"/>
        <v/>
      </c>
      <c r="U68" s="126"/>
      <c r="V68" s="126"/>
      <c r="W68" s="126"/>
      <c r="X68" s="128" t="str">
        <f t="shared" si="73"/>
        <v/>
      </c>
      <c r="Y68" s="129" t="str">
        <f t="shared" si="1"/>
        <v/>
      </c>
      <c r="Z68" s="130" t="str">
        <f t="shared" si="70"/>
        <v/>
      </c>
      <c r="AA68" s="129" t="str">
        <f t="shared" si="3"/>
        <v/>
      </c>
      <c r="AB68" s="130" t="str">
        <f t="shared" si="74"/>
        <v/>
      </c>
      <c r="AC68" s="131" t="str">
        <f t="shared" ref="AC68:AC69" si="75">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72"/>
        <v/>
      </c>
      <c r="R69" s="126"/>
      <c r="S69" s="126"/>
      <c r="T69" s="127" t="str">
        <f t="shared" si="69"/>
        <v/>
      </c>
      <c r="U69" s="126"/>
      <c r="V69" s="126"/>
      <c r="W69" s="126"/>
      <c r="X69" s="128" t="str">
        <f t="shared" si="73"/>
        <v/>
      </c>
      <c r="Y69" s="129" t="str">
        <f t="shared" si="1"/>
        <v/>
      </c>
      <c r="Z69" s="130" t="str">
        <f t="shared" si="70"/>
        <v/>
      </c>
      <c r="AA69" s="129" t="str">
        <f t="shared" si="3"/>
        <v/>
      </c>
      <c r="AB69" s="130" t="str">
        <f t="shared" si="74"/>
        <v/>
      </c>
      <c r="AC69" s="131" t="str">
        <f t="shared" si="75"/>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4" priority="319" operator="equal">
      <formula>"Muy Alta"</formula>
    </cfRule>
    <cfRule type="cellIs" dxfId="233" priority="320" operator="equal">
      <formula>"Alta"</formula>
    </cfRule>
    <cfRule type="cellIs" dxfId="232" priority="321" operator="equal">
      <formula>"Media"</formula>
    </cfRule>
    <cfRule type="cellIs" dxfId="231" priority="322" operator="equal">
      <formula>"Baja"</formula>
    </cfRule>
    <cfRule type="cellIs" dxfId="230" priority="323" operator="equal">
      <formula>"Muy Baja"</formula>
    </cfRule>
  </conditionalFormatting>
  <conditionalFormatting sqref="L10 L16 L22 L28 L34 L40 L46 L52 L58 L64">
    <cfRule type="cellIs" dxfId="229" priority="314" operator="equal">
      <formula>"Catastrófico"</formula>
    </cfRule>
    <cfRule type="cellIs" dxfId="228" priority="315" operator="equal">
      <formula>"Mayor"</formula>
    </cfRule>
    <cfRule type="cellIs" dxfId="227" priority="316" operator="equal">
      <formula>"Moderado"</formula>
    </cfRule>
    <cfRule type="cellIs" dxfId="226" priority="317" operator="equal">
      <formula>"Menor"</formula>
    </cfRule>
    <cfRule type="cellIs" dxfId="225" priority="318" operator="equal">
      <formula>"Leve"</formula>
    </cfRule>
  </conditionalFormatting>
  <conditionalFormatting sqref="N10">
    <cfRule type="cellIs" dxfId="224" priority="310" operator="equal">
      <formula>"Extremo"</formula>
    </cfRule>
    <cfRule type="cellIs" dxfId="223" priority="311" operator="equal">
      <formula>"Alto"</formula>
    </cfRule>
    <cfRule type="cellIs" dxfId="222" priority="312" operator="equal">
      <formula>"Moderado"</formula>
    </cfRule>
    <cfRule type="cellIs" dxfId="221" priority="313" operator="equal">
      <formula>"Bajo"</formula>
    </cfRule>
  </conditionalFormatting>
  <conditionalFormatting sqref="Y10:Y15">
    <cfRule type="cellIs" dxfId="220" priority="305" operator="equal">
      <formula>"Muy Alta"</formula>
    </cfRule>
    <cfRule type="cellIs" dxfId="219" priority="306" operator="equal">
      <formula>"Alta"</formula>
    </cfRule>
    <cfRule type="cellIs" dxfId="218" priority="307" operator="equal">
      <formula>"Media"</formula>
    </cfRule>
    <cfRule type="cellIs" dxfId="217" priority="308" operator="equal">
      <formula>"Baja"</formula>
    </cfRule>
    <cfRule type="cellIs" dxfId="216" priority="309" operator="equal">
      <formula>"Muy Baja"</formula>
    </cfRule>
  </conditionalFormatting>
  <conditionalFormatting sqref="AA10:AA15">
    <cfRule type="cellIs" dxfId="215" priority="300" operator="equal">
      <formula>"Catastrófico"</formula>
    </cfRule>
    <cfRule type="cellIs" dxfId="214" priority="301" operator="equal">
      <formula>"Mayor"</formula>
    </cfRule>
    <cfRule type="cellIs" dxfId="213" priority="302" operator="equal">
      <formula>"Moderado"</formula>
    </cfRule>
    <cfRule type="cellIs" dxfId="212" priority="303" operator="equal">
      <formula>"Menor"</formula>
    </cfRule>
    <cfRule type="cellIs" dxfId="211" priority="304" operator="equal">
      <formula>"Leve"</formula>
    </cfRule>
  </conditionalFormatting>
  <conditionalFormatting sqref="AC10:AC15">
    <cfRule type="cellIs" dxfId="210" priority="296" operator="equal">
      <formula>"Extremo"</formula>
    </cfRule>
    <cfRule type="cellIs" dxfId="209" priority="297" operator="equal">
      <formula>"Alto"</formula>
    </cfRule>
    <cfRule type="cellIs" dxfId="208" priority="298" operator="equal">
      <formula>"Moderado"</formula>
    </cfRule>
    <cfRule type="cellIs" dxfId="207" priority="299" operator="equal">
      <formula>"Bajo"</formula>
    </cfRule>
  </conditionalFormatting>
  <conditionalFormatting sqref="H58">
    <cfRule type="cellIs" dxfId="206" priority="53" operator="equal">
      <formula>"Muy Alta"</formula>
    </cfRule>
    <cfRule type="cellIs" dxfId="205" priority="54" operator="equal">
      <formula>"Alta"</formula>
    </cfRule>
    <cfRule type="cellIs" dxfId="204" priority="55" operator="equal">
      <formula>"Media"</formula>
    </cfRule>
    <cfRule type="cellIs" dxfId="203" priority="56" operator="equal">
      <formula>"Baja"</formula>
    </cfRule>
    <cfRule type="cellIs" dxfId="202" priority="57" operator="equal">
      <formula>"Muy Baja"</formula>
    </cfRule>
  </conditionalFormatting>
  <conditionalFormatting sqref="N16">
    <cfRule type="cellIs" dxfId="201" priority="240" operator="equal">
      <formula>"Extremo"</formula>
    </cfRule>
    <cfRule type="cellIs" dxfId="200" priority="241" operator="equal">
      <formula>"Alto"</formula>
    </cfRule>
    <cfRule type="cellIs" dxfId="199" priority="242" operator="equal">
      <formula>"Moderado"</formula>
    </cfRule>
    <cfRule type="cellIs" dxfId="198" priority="243" operator="equal">
      <formula>"Bajo"</formula>
    </cfRule>
  </conditionalFormatting>
  <conditionalFormatting sqref="Y16:Y21">
    <cfRule type="cellIs" dxfId="197" priority="235" operator="equal">
      <formula>"Muy Alta"</formula>
    </cfRule>
    <cfRule type="cellIs" dxfId="196" priority="236" operator="equal">
      <formula>"Alta"</formula>
    </cfRule>
    <cfRule type="cellIs" dxfId="195" priority="237" operator="equal">
      <formula>"Media"</formula>
    </cfRule>
    <cfRule type="cellIs" dxfId="194" priority="238" operator="equal">
      <formula>"Baja"</formula>
    </cfRule>
    <cfRule type="cellIs" dxfId="193" priority="239" operator="equal">
      <formula>"Muy Baja"</formula>
    </cfRule>
  </conditionalFormatting>
  <conditionalFormatting sqref="AA16:AA21">
    <cfRule type="cellIs" dxfId="192" priority="230" operator="equal">
      <formula>"Catastrófico"</formula>
    </cfRule>
    <cfRule type="cellIs" dxfId="191" priority="231" operator="equal">
      <formula>"Mayor"</formula>
    </cfRule>
    <cfRule type="cellIs" dxfId="190" priority="232" operator="equal">
      <formula>"Moderado"</formula>
    </cfRule>
    <cfRule type="cellIs" dxfId="189" priority="233" operator="equal">
      <formula>"Menor"</formula>
    </cfRule>
    <cfRule type="cellIs" dxfId="188" priority="234" operator="equal">
      <formula>"Leve"</formula>
    </cfRule>
  </conditionalFormatting>
  <conditionalFormatting sqref="AC16:AC21">
    <cfRule type="cellIs" dxfId="187" priority="226" operator="equal">
      <formula>"Extremo"</formula>
    </cfRule>
    <cfRule type="cellIs" dxfId="186" priority="227" operator="equal">
      <formula>"Alto"</formula>
    </cfRule>
    <cfRule type="cellIs" dxfId="185" priority="228" operator="equal">
      <formula>"Moderado"</formula>
    </cfRule>
    <cfRule type="cellIs" dxfId="184" priority="229" operator="equal">
      <formula>"Bajo"</formula>
    </cfRule>
  </conditionalFormatting>
  <conditionalFormatting sqref="H22">
    <cfRule type="cellIs" dxfId="183" priority="221" operator="equal">
      <formula>"Muy Alta"</formula>
    </cfRule>
    <cfRule type="cellIs" dxfId="182" priority="222" operator="equal">
      <formula>"Alta"</formula>
    </cfRule>
    <cfRule type="cellIs" dxfId="181" priority="223" operator="equal">
      <formula>"Media"</formula>
    </cfRule>
    <cfRule type="cellIs" dxfId="180" priority="224" operator="equal">
      <formula>"Baja"</formula>
    </cfRule>
    <cfRule type="cellIs" dxfId="179" priority="225" operator="equal">
      <formula>"Muy Baja"</formula>
    </cfRule>
  </conditionalFormatting>
  <conditionalFormatting sqref="N22">
    <cfRule type="cellIs" dxfId="178" priority="212" operator="equal">
      <formula>"Extremo"</formula>
    </cfRule>
    <cfRule type="cellIs" dxfId="177" priority="213" operator="equal">
      <formula>"Alto"</formula>
    </cfRule>
    <cfRule type="cellIs" dxfId="176" priority="214" operator="equal">
      <formula>"Moderado"</formula>
    </cfRule>
    <cfRule type="cellIs" dxfId="175" priority="215" operator="equal">
      <formula>"Bajo"</formula>
    </cfRule>
  </conditionalFormatting>
  <conditionalFormatting sqref="Y22:Y27">
    <cfRule type="cellIs" dxfId="174" priority="207" operator="equal">
      <formula>"Muy Alta"</formula>
    </cfRule>
    <cfRule type="cellIs" dxfId="173" priority="208" operator="equal">
      <formula>"Alta"</formula>
    </cfRule>
    <cfRule type="cellIs" dxfId="172" priority="209" operator="equal">
      <formula>"Media"</formula>
    </cfRule>
    <cfRule type="cellIs" dxfId="171" priority="210" operator="equal">
      <formula>"Baja"</formula>
    </cfRule>
    <cfRule type="cellIs" dxfId="170" priority="211" operator="equal">
      <formula>"Muy Baja"</formula>
    </cfRule>
  </conditionalFormatting>
  <conditionalFormatting sqref="AA22:AA27">
    <cfRule type="cellIs" dxfId="169" priority="202" operator="equal">
      <formula>"Catastrófico"</formula>
    </cfRule>
    <cfRule type="cellIs" dxfId="168" priority="203" operator="equal">
      <formula>"Mayor"</formula>
    </cfRule>
    <cfRule type="cellIs" dxfId="167" priority="204" operator="equal">
      <formula>"Moderado"</formula>
    </cfRule>
    <cfRule type="cellIs" dxfId="166" priority="205" operator="equal">
      <formula>"Menor"</formula>
    </cfRule>
    <cfRule type="cellIs" dxfId="165" priority="206" operator="equal">
      <formula>"Leve"</formula>
    </cfRule>
  </conditionalFormatting>
  <conditionalFormatting sqref="AC22:AC27">
    <cfRule type="cellIs" dxfId="164" priority="198" operator="equal">
      <formula>"Extremo"</formula>
    </cfRule>
    <cfRule type="cellIs" dxfId="163" priority="199" operator="equal">
      <formula>"Alto"</formula>
    </cfRule>
    <cfRule type="cellIs" dxfId="162" priority="200" operator="equal">
      <formula>"Moderado"</formula>
    </cfRule>
    <cfRule type="cellIs" dxfId="161" priority="201" operator="equal">
      <formula>"Bajo"</formula>
    </cfRule>
  </conditionalFormatting>
  <conditionalFormatting sqref="H28">
    <cfRule type="cellIs" dxfId="160" priority="193" operator="equal">
      <formula>"Muy Alta"</formula>
    </cfRule>
    <cfRule type="cellIs" dxfId="159" priority="194" operator="equal">
      <formula>"Alta"</formula>
    </cfRule>
    <cfRule type="cellIs" dxfId="158" priority="195" operator="equal">
      <formula>"Media"</formula>
    </cfRule>
    <cfRule type="cellIs" dxfId="157" priority="196" operator="equal">
      <formula>"Baja"</formula>
    </cfRule>
    <cfRule type="cellIs" dxfId="156" priority="197" operator="equal">
      <formula>"Muy Baja"</formula>
    </cfRule>
  </conditionalFormatting>
  <conditionalFormatting sqref="N28">
    <cfRule type="cellIs" dxfId="155" priority="184" operator="equal">
      <formula>"Extremo"</formula>
    </cfRule>
    <cfRule type="cellIs" dxfId="154" priority="185" operator="equal">
      <formula>"Alto"</formula>
    </cfRule>
    <cfRule type="cellIs" dxfId="153" priority="186" operator="equal">
      <formula>"Moderado"</formula>
    </cfRule>
    <cfRule type="cellIs" dxfId="152" priority="187" operator="equal">
      <formula>"Bajo"</formula>
    </cfRule>
  </conditionalFormatting>
  <conditionalFormatting sqref="Y28:Y33">
    <cfRule type="cellIs" dxfId="151" priority="179" operator="equal">
      <formula>"Muy Alta"</formula>
    </cfRule>
    <cfRule type="cellIs" dxfId="150" priority="180" operator="equal">
      <formula>"Alta"</formula>
    </cfRule>
    <cfRule type="cellIs" dxfId="149" priority="181" operator="equal">
      <formula>"Media"</formula>
    </cfRule>
    <cfRule type="cellIs" dxfId="148" priority="182" operator="equal">
      <formula>"Baja"</formula>
    </cfRule>
    <cfRule type="cellIs" dxfId="147" priority="183" operator="equal">
      <formula>"Muy Baja"</formula>
    </cfRule>
  </conditionalFormatting>
  <conditionalFormatting sqref="AA28:AA33">
    <cfRule type="cellIs" dxfId="146" priority="174" operator="equal">
      <formula>"Catastrófico"</formula>
    </cfRule>
    <cfRule type="cellIs" dxfId="145" priority="175" operator="equal">
      <formula>"Mayor"</formula>
    </cfRule>
    <cfRule type="cellIs" dxfId="144" priority="176" operator="equal">
      <formula>"Moderado"</formula>
    </cfRule>
    <cfRule type="cellIs" dxfId="143" priority="177" operator="equal">
      <formula>"Menor"</formula>
    </cfRule>
    <cfRule type="cellIs" dxfId="142" priority="178" operator="equal">
      <formula>"Leve"</formula>
    </cfRule>
  </conditionalFormatting>
  <conditionalFormatting sqref="AC28:AC33">
    <cfRule type="cellIs" dxfId="141" priority="170" operator="equal">
      <formula>"Extremo"</formula>
    </cfRule>
    <cfRule type="cellIs" dxfId="140" priority="171" operator="equal">
      <formula>"Alto"</formula>
    </cfRule>
    <cfRule type="cellIs" dxfId="139" priority="172" operator="equal">
      <formula>"Moderado"</formula>
    </cfRule>
    <cfRule type="cellIs" dxfId="138" priority="173" operator="equal">
      <formula>"Bajo"</formula>
    </cfRule>
  </conditionalFormatting>
  <conditionalFormatting sqref="H34">
    <cfRule type="cellIs" dxfId="137" priority="165" operator="equal">
      <formula>"Muy Alta"</formula>
    </cfRule>
    <cfRule type="cellIs" dxfId="136" priority="166" operator="equal">
      <formula>"Alta"</formula>
    </cfRule>
    <cfRule type="cellIs" dxfId="135" priority="167" operator="equal">
      <formula>"Media"</formula>
    </cfRule>
    <cfRule type="cellIs" dxfId="134" priority="168" operator="equal">
      <formula>"Baja"</formula>
    </cfRule>
    <cfRule type="cellIs" dxfId="133" priority="169" operator="equal">
      <formula>"Muy Baja"</formula>
    </cfRule>
  </conditionalFormatting>
  <conditionalFormatting sqref="N34">
    <cfRule type="cellIs" dxfId="132" priority="156" operator="equal">
      <formula>"Extremo"</formula>
    </cfRule>
    <cfRule type="cellIs" dxfId="131" priority="157" operator="equal">
      <formula>"Alto"</formula>
    </cfRule>
    <cfRule type="cellIs" dxfId="130" priority="158" operator="equal">
      <formula>"Moderado"</formula>
    </cfRule>
    <cfRule type="cellIs" dxfId="129" priority="159" operator="equal">
      <formula>"Bajo"</formula>
    </cfRule>
  </conditionalFormatting>
  <conditionalFormatting sqref="Y34:Y39">
    <cfRule type="cellIs" dxfId="128" priority="151" operator="equal">
      <formula>"Muy Alta"</formula>
    </cfRule>
    <cfRule type="cellIs" dxfId="127" priority="152" operator="equal">
      <formula>"Alta"</formula>
    </cfRule>
    <cfRule type="cellIs" dxfId="126" priority="153" operator="equal">
      <formula>"Media"</formula>
    </cfRule>
    <cfRule type="cellIs" dxfId="125" priority="154" operator="equal">
      <formula>"Baja"</formula>
    </cfRule>
    <cfRule type="cellIs" dxfId="124" priority="155" operator="equal">
      <formula>"Muy Baja"</formula>
    </cfRule>
  </conditionalFormatting>
  <conditionalFormatting sqref="AA34:AA39">
    <cfRule type="cellIs" dxfId="123" priority="146" operator="equal">
      <formula>"Catastrófico"</formula>
    </cfRule>
    <cfRule type="cellIs" dxfId="122" priority="147" operator="equal">
      <formula>"Mayor"</formula>
    </cfRule>
    <cfRule type="cellIs" dxfId="121" priority="148" operator="equal">
      <formula>"Moderado"</formula>
    </cfRule>
    <cfRule type="cellIs" dxfId="120" priority="149" operator="equal">
      <formula>"Menor"</formula>
    </cfRule>
    <cfRule type="cellIs" dxfId="119" priority="150" operator="equal">
      <formula>"Leve"</formula>
    </cfRule>
  </conditionalFormatting>
  <conditionalFormatting sqref="AC34:AC39">
    <cfRule type="cellIs" dxfId="118" priority="142" operator="equal">
      <formula>"Extremo"</formula>
    </cfRule>
    <cfRule type="cellIs" dxfId="117" priority="143" operator="equal">
      <formula>"Alto"</formula>
    </cfRule>
    <cfRule type="cellIs" dxfId="116" priority="144" operator="equal">
      <formula>"Moderado"</formula>
    </cfRule>
    <cfRule type="cellIs" dxfId="115" priority="145" operator="equal">
      <formula>"Bajo"</formula>
    </cfRule>
  </conditionalFormatting>
  <conditionalFormatting sqref="H40">
    <cfRule type="cellIs" dxfId="114" priority="137" operator="equal">
      <formula>"Muy Alta"</formula>
    </cfRule>
    <cfRule type="cellIs" dxfId="113" priority="138" operator="equal">
      <formula>"Alta"</formula>
    </cfRule>
    <cfRule type="cellIs" dxfId="112" priority="139" operator="equal">
      <formula>"Media"</formula>
    </cfRule>
    <cfRule type="cellIs" dxfId="111" priority="140" operator="equal">
      <formula>"Baja"</formula>
    </cfRule>
    <cfRule type="cellIs" dxfId="110" priority="141" operator="equal">
      <formula>"Muy Baja"</formula>
    </cfRule>
  </conditionalFormatting>
  <conditionalFormatting sqref="N40">
    <cfRule type="cellIs" dxfId="109" priority="128" operator="equal">
      <formula>"Extremo"</formula>
    </cfRule>
    <cfRule type="cellIs" dxfId="108" priority="129" operator="equal">
      <formula>"Alto"</formula>
    </cfRule>
    <cfRule type="cellIs" dxfId="107" priority="130" operator="equal">
      <formula>"Moderado"</formula>
    </cfRule>
    <cfRule type="cellIs" dxfId="106" priority="131" operator="equal">
      <formula>"Bajo"</formula>
    </cfRule>
  </conditionalFormatting>
  <conditionalFormatting sqref="Y40:Y45">
    <cfRule type="cellIs" dxfId="105" priority="123" operator="equal">
      <formula>"Muy Alta"</formula>
    </cfRule>
    <cfRule type="cellIs" dxfId="104" priority="124" operator="equal">
      <formula>"Alta"</formula>
    </cfRule>
    <cfRule type="cellIs" dxfId="103" priority="125" operator="equal">
      <formula>"Media"</formula>
    </cfRule>
    <cfRule type="cellIs" dxfId="102" priority="126" operator="equal">
      <formula>"Baja"</formula>
    </cfRule>
    <cfRule type="cellIs" dxfId="101" priority="127" operator="equal">
      <formula>"Muy Baja"</formula>
    </cfRule>
  </conditionalFormatting>
  <conditionalFormatting sqref="AA40:AA45">
    <cfRule type="cellIs" dxfId="100" priority="118" operator="equal">
      <formula>"Catastrófico"</formula>
    </cfRule>
    <cfRule type="cellIs" dxfId="99" priority="119" operator="equal">
      <formula>"Mayor"</formula>
    </cfRule>
    <cfRule type="cellIs" dxfId="98" priority="120" operator="equal">
      <formula>"Moderado"</formula>
    </cfRule>
    <cfRule type="cellIs" dxfId="97" priority="121" operator="equal">
      <formula>"Menor"</formula>
    </cfRule>
    <cfRule type="cellIs" dxfId="96" priority="122" operator="equal">
      <formula>"Leve"</formula>
    </cfRule>
  </conditionalFormatting>
  <conditionalFormatting sqref="AC40:AC45">
    <cfRule type="cellIs" dxfId="95" priority="114" operator="equal">
      <formula>"Extremo"</formula>
    </cfRule>
    <cfRule type="cellIs" dxfId="94" priority="115" operator="equal">
      <formula>"Alto"</formula>
    </cfRule>
    <cfRule type="cellIs" dxfId="93" priority="116" operator="equal">
      <formula>"Moderado"</formula>
    </cfRule>
    <cfRule type="cellIs" dxfId="92" priority="117" operator="equal">
      <formula>"Bajo"</formula>
    </cfRule>
  </conditionalFormatting>
  <conditionalFormatting sqref="H46">
    <cfRule type="cellIs" dxfId="91" priority="109" operator="equal">
      <formula>"Muy Alta"</formula>
    </cfRule>
    <cfRule type="cellIs" dxfId="90" priority="110" operator="equal">
      <formula>"Alta"</formula>
    </cfRule>
    <cfRule type="cellIs" dxfId="89" priority="111" operator="equal">
      <formula>"Media"</formula>
    </cfRule>
    <cfRule type="cellIs" dxfId="88" priority="112" operator="equal">
      <formula>"Baja"</formula>
    </cfRule>
    <cfRule type="cellIs" dxfId="87" priority="113" operator="equal">
      <formula>"Muy Baja"</formula>
    </cfRule>
  </conditionalFormatting>
  <conditionalFormatting sqref="N46">
    <cfRule type="cellIs" dxfId="86" priority="100" operator="equal">
      <formula>"Extremo"</formula>
    </cfRule>
    <cfRule type="cellIs" dxfId="85" priority="101" operator="equal">
      <formula>"Alto"</formula>
    </cfRule>
    <cfRule type="cellIs" dxfId="84" priority="102" operator="equal">
      <formula>"Moderado"</formula>
    </cfRule>
    <cfRule type="cellIs" dxfId="83" priority="103" operator="equal">
      <formula>"Bajo"</formula>
    </cfRule>
  </conditionalFormatting>
  <conditionalFormatting sqref="Y46:Y51">
    <cfRule type="cellIs" dxfId="82" priority="95" operator="equal">
      <formula>"Muy Alta"</formula>
    </cfRule>
    <cfRule type="cellIs" dxfId="81" priority="96" operator="equal">
      <formula>"Alta"</formula>
    </cfRule>
    <cfRule type="cellIs" dxfId="80" priority="97" operator="equal">
      <formula>"Media"</formula>
    </cfRule>
    <cfRule type="cellIs" dxfId="79" priority="98" operator="equal">
      <formula>"Baja"</formula>
    </cfRule>
    <cfRule type="cellIs" dxfId="78" priority="99" operator="equal">
      <formula>"Muy Baja"</formula>
    </cfRule>
  </conditionalFormatting>
  <conditionalFormatting sqref="AA46:AA51">
    <cfRule type="cellIs" dxfId="77" priority="90" operator="equal">
      <formula>"Catastrófico"</formula>
    </cfRule>
    <cfRule type="cellIs" dxfId="76" priority="91" operator="equal">
      <formula>"Mayor"</formula>
    </cfRule>
    <cfRule type="cellIs" dxfId="75" priority="92" operator="equal">
      <formula>"Moderado"</formula>
    </cfRule>
    <cfRule type="cellIs" dxfId="74" priority="93" operator="equal">
      <formula>"Menor"</formula>
    </cfRule>
    <cfRule type="cellIs" dxfId="73" priority="94" operator="equal">
      <formula>"Leve"</formula>
    </cfRule>
  </conditionalFormatting>
  <conditionalFormatting sqref="AC46:AC51">
    <cfRule type="cellIs" dxfId="72" priority="86" operator="equal">
      <formula>"Extremo"</formula>
    </cfRule>
    <cfRule type="cellIs" dxfId="71" priority="87" operator="equal">
      <formula>"Alto"</formula>
    </cfRule>
    <cfRule type="cellIs" dxfId="70" priority="88" operator="equal">
      <formula>"Moderado"</formula>
    </cfRule>
    <cfRule type="cellIs" dxfId="69" priority="89" operator="equal">
      <formula>"Bajo"</formula>
    </cfRule>
  </conditionalFormatting>
  <conditionalFormatting sqref="H52">
    <cfRule type="cellIs" dxfId="68" priority="81" operator="equal">
      <formula>"Muy Alta"</formula>
    </cfRule>
    <cfRule type="cellIs" dxfId="67" priority="82" operator="equal">
      <formula>"Alta"</formula>
    </cfRule>
    <cfRule type="cellIs" dxfId="66" priority="83" operator="equal">
      <formula>"Media"</formula>
    </cfRule>
    <cfRule type="cellIs" dxfId="65" priority="84" operator="equal">
      <formula>"Baja"</formula>
    </cfRule>
    <cfRule type="cellIs" dxfId="64" priority="85" operator="equal">
      <formula>"Muy Baja"</formula>
    </cfRule>
  </conditionalFormatting>
  <conditionalFormatting sqref="N52">
    <cfRule type="cellIs" dxfId="63" priority="72" operator="equal">
      <formula>"Extremo"</formula>
    </cfRule>
    <cfRule type="cellIs" dxfId="62" priority="73" operator="equal">
      <formula>"Alto"</formula>
    </cfRule>
    <cfRule type="cellIs" dxfId="61" priority="74" operator="equal">
      <formula>"Moderado"</formula>
    </cfRule>
    <cfRule type="cellIs" dxfId="60" priority="75" operator="equal">
      <formula>"Bajo"</formula>
    </cfRule>
  </conditionalFormatting>
  <conditionalFormatting sqref="Y52:Y57">
    <cfRule type="cellIs" dxfId="59" priority="67" operator="equal">
      <formula>"Muy Alta"</formula>
    </cfRule>
    <cfRule type="cellIs" dxfId="58" priority="68" operator="equal">
      <formula>"Alta"</formula>
    </cfRule>
    <cfRule type="cellIs" dxfId="57" priority="69" operator="equal">
      <formula>"Media"</formula>
    </cfRule>
    <cfRule type="cellIs" dxfId="56" priority="70" operator="equal">
      <formula>"Baja"</formula>
    </cfRule>
    <cfRule type="cellIs" dxfId="55" priority="71" operator="equal">
      <formula>"Muy Baja"</formula>
    </cfRule>
  </conditionalFormatting>
  <conditionalFormatting sqref="AA52:AA57">
    <cfRule type="cellIs" dxfId="54" priority="62" operator="equal">
      <formula>"Catastrófico"</formula>
    </cfRule>
    <cfRule type="cellIs" dxfId="53" priority="63" operator="equal">
      <formula>"Mayor"</formula>
    </cfRule>
    <cfRule type="cellIs" dxfId="52" priority="64" operator="equal">
      <formula>"Moderado"</formula>
    </cfRule>
    <cfRule type="cellIs" dxfId="51" priority="65" operator="equal">
      <formula>"Menor"</formula>
    </cfRule>
    <cfRule type="cellIs" dxfId="50" priority="66" operator="equal">
      <formula>"Leve"</formula>
    </cfRule>
  </conditionalFormatting>
  <conditionalFormatting sqref="AC52:AC57">
    <cfRule type="cellIs" dxfId="49" priority="58" operator="equal">
      <formula>"Extremo"</formula>
    </cfRule>
    <cfRule type="cellIs" dxfId="48" priority="59" operator="equal">
      <formula>"Alto"</formula>
    </cfRule>
    <cfRule type="cellIs" dxfId="47" priority="60" operator="equal">
      <formula>"Moderado"</formula>
    </cfRule>
    <cfRule type="cellIs" dxfId="46" priority="61" operator="equal">
      <formula>"Bajo"</formula>
    </cfRule>
  </conditionalFormatting>
  <conditionalFormatting sqref="N58">
    <cfRule type="cellIs" dxfId="45" priority="44" operator="equal">
      <formula>"Extremo"</formula>
    </cfRule>
    <cfRule type="cellIs" dxfId="44" priority="45" operator="equal">
      <formula>"Alto"</formula>
    </cfRule>
    <cfRule type="cellIs" dxfId="43" priority="46" operator="equal">
      <formula>"Moderado"</formula>
    </cfRule>
    <cfRule type="cellIs" dxfId="42" priority="47" operator="equal">
      <formula>"Bajo"</formula>
    </cfRule>
  </conditionalFormatting>
  <conditionalFormatting sqref="Y58:Y63">
    <cfRule type="cellIs" dxfId="41" priority="39" operator="equal">
      <formula>"Muy Alta"</formula>
    </cfRule>
    <cfRule type="cellIs" dxfId="40" priority="40" operator="equal">
      <formula>"Alta"</formula>
    </cfRule>
    <cfRule type="cellIs" dxfId="39" priority="41" operator="equal">
      <formula>"Media"</formula>
    </cfRule>
    <cfRule type="cellIs" dxfId="38" priority="42" operator="equal">
      <formula>"Baja"</formula>
    </cfRule>
    <cfRule type="cellIs" dxfId="37" priority="43" operator="equal">
      <formula>"Muy Baja"</formula>
    </cfRule>
  </conditionalFormatting>
  <conditionalFormatting sqref="AA58:AA63">
    <cfRule type="cellIs" dxfId="36" priority="34" operator="equal">
      <formula>"Catastrófico"</formula>
    </cfRule>
    <cfRule type="cellIs" dxfId="35" priority="35" operator="equal">
      <formula>"Mayor"</formula>
    </cfRule>
    <cfRule type="cellIs" dxfId="34" priority="36" operator="equal">
      <formula>"Moderado"</formula>
    </cfRule>
    <cfRule type="cellIs" dxfId="33" priority="37" operator="equal">
      <formula>"Menor"</formula>
    </cfRule>
    <cfRule type="cellIs" dxfId="32" priority="38" operator="equal">
      <formula>"Leve"</formula>
    </cfRule>
  </conditionalFormatting>
  <conditionalFormatting sqref="AC58:AC63">
    <cfRule type="cellIs" dxfId="31" priority="30" operator="equal">
      <formula>"Extremo"</formula>
    </cfRule>
    <cfRule type="cellIs" dxfId="30" priority="31" operator="equal">
      <formula>"Alto"</formula>
    </cfRule>
    <cfRule type="cellIs" dxfId="29" priority="32" operator="equal">
      <formula>"Moderado"</formula>
    </cfRule>
    <cfRule type="cellIs" dxfId="28" priority="33" operator="equal">
      <formula>"Bajo"</formula>
    </cfRule>
  </conditionalFormatting>
  <conditionalFormatting sqref="H64">
    <cfRule type="cellIs" dxfId="27" priority="25" operator="equal">
      <formula>"Muy Alta"</formula>
    </cfRule>
    <cfRule type="cellIs" dxfId="26" priority="26" operator="equal">
      <formula>"Alta"</formula>
    </cfRule>
    <cfRule type="cellIs" dxfId="25" priority="27" operator="equal">
      <formula>"Media"</formula>
    </cfRule>
    <cfRule type="cellIs" dxfId="24" priority="28" operator="equal">
      <formula>"Baja"</formula>
    </cfRule>
    <cfRule type="cellIs" dxfId="23" priority="29" operator="equal">
      <formula>"Muy Baja"</formula>
    </cfRule>
  </conditionalFormatting>
  <conditionalFormatting sqref="N64">
    <cfRule type="cellIs" dxfId="22" priority="16" operator="equal">
      <formula>"Extremo"</formula>
    </cfRule>
    <cfRule type="cellIs" dxfId="21" priority="17" operator="equal">
      <formula>"Alto"</formula>
    </cfRule>
    <cfRule type="cellIs" dxfId="20" priority="18" operator="equal">
      <formula>"Moderado"</formula>
    </cfRule>
    <cfRule type="cellIs" dxfId="19" priority="19" operator="equal">
      <formula>"Bajo"</formula>
    </cfRule>
  </conditionalFormatting>
  <conditionalFormatting sqref="Y64:Y69">
    <cfRule type="cellIs" dxfId="18" priority="11" operator="equal">
      <formula>"Muy Alta"</formula>
    </cfRule>
    <cfRule type="cellIs" dxfId="17" priority="12" operator="equal">
      <formula>"Alta"</formula>
    </cfRule>
    <cfRule type="cellIs" dxfId="16" priority="13" operator="equal">
      <formula>"Media"</formula>
    </cfRule>
    <cfRule type="cellIs" dxfId="15" priority="14" operator="equal">
      <formula>"Baja"</formula>
    </cfRule>
    <cfRule type="cellIs" dxfId="14" priority="15" operator="equal">
      <formula>"Muy Baja"</formula>
    </cfRule>
  </conditionalFormatting>
  <conditionalFormatting sqref="AA64:AA69">
    <cfRule type="cellIs" dxfId="13" priority="6" operator="equal">
      <formula>"Catastrófico"</formula>
    </cfRule>
    <cfRule type="cellIs" dxfId="12" priority="7" operator="equal">
      <formula>"Mayor"</formula>
    </cfRule>
    <cfRule type="cellIs" dxfId="11" priority="8" operator="equal">
      <formula>"Moderado"</formula>
    </cfRule>
    <cfRule type="cellIs" dxfId="10" priority="9" operator="equal">
      <formula>"Menor"</formula>
    </cfRule>
    <cfRule type="cellIs" dxfId="9" priority="10" operator="equal">
      <formula>"Leve"</formula>
    </cfRule>
  </conditionalFormatting>
  <conditionalFormatting sqref="AC64:AC69">
    <cfRule type="cellIs" dxfId="8" priority="2" operator="equal">
      <formula>"Extremo"</formula>
    </cfRule>
    <cfRule type="cellIs" dxfId="7" priority="3" operator="equal">
      <formula>"Alto"</formula>
    </cfRule>
    <cfRule type="cellIs" dxfId="6" priority="4" operator="equal">
      <formula>"Moderado"</formula>
    </cfRule>
    <cfRule type="cellIs" dxfId="5" priority="5" operator="equal">
      <formula>"Bajo"</formula>
    </cfRule>
  </conditionalFormatting>
  <conditionalFormatting sqref="K10:K69">
    <cfRule type="containsText" dxfId="4"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R1</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
      </c>
      <c r="W22" s="253"/>
      <c r="X22" s="253" t="str">
        <f ca="1">IF(AND('Mapa final'!$H$16="Media",'Mapa final'!$L$16="Moderado"),CONCATENATE("R",'Mapa final'!$A$16),"")</f>
        <v>R2</v>
      </c>
      <c r="Y22" s="253"/>
      <c r="Z22" s="253" t="str">
        <f ca="1">IF(AND('Mapa final'!$H$22="Media",'Mapa final'!$L$22="Moderado"),CONCATENATE("R",'Mapa final'!$A$22),"")</f>
        <v/>
      </c>
      <c r="AA22" s="254"/>
      <c r="AB22" s="270" t="str">
        <f ca="1">IF(AND('Mapa final'!$H$10="Media",'Mapa final'!$L$10="Mayor"),CONCATENATE("R",'Mapa final'!$A$10),"")</f>
        <v/>
      </c>
      <c r="AC22" s="271"/>
      <c r="AD22" s="271" t="str">
        <f ca="1">IF(AND('Mapa final'!$H$16="Media",'Mapa final'!$L$16="Mayor"),CONCATENATE("R",'Mapa final'!$A$16),"")</f>
        <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
      </c>
      <c r="Q26" s="247"/>
      <c r="R26" s="247" t="str">
        <f ca="1">IF(AND('Mapa final'!$H$52="Media",'Mapa final'!$L$52="Menor"),CONCATENATE("R",'Mapa final'!$A$52),"")</f>
        <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7" sqref="C7"/>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2023-06-06T14:22:55Z</dcterms:modified>
</cp:coreProperties>
</file>