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996E56FD-1181-4845-96AB-CE3B74071E3A}"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K17"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52" i="1"/>
  <c r="L52" i="1" s="1"/>
  <c r="K28" i="1"/>
  <c r="L28" i="1" s="1"/>
  <c r="K34" i="1"/>
  <c r="L34" i="1" s="1"/>
  <c r="K16" i="1"/>
  <c r="L16" i="1" s="1"/>
  <c r="K22" i="1"/>
  <c r="L22" i="1" s="1"/>
  <c r="K64" i="1"/>
  <c r="L64" i="1" s="1"/>
  <c r="K58" i="1"/>
  <c r="L58" i="1" s="1"/>
  <c r="AF30" i="18" l="1"/>
  <c r="T14" i="18"/>
  <c r="Z22" i="18"/>
  <c r="AL38" i="18"/>
  <c r="T30" i="18"/>
  <c r="N14" i="18"/>
  <c r="T38" i="18"/>
  <c r="AL6" i="18"/>
  <c r="T22" i="18"/>
  <c r="Z14" i="18"/>
  <c r="AL14" i="18"/>
  <c r="Z38" i="18"/>
  <c r="N22" i="18"/>
  <c r="Z6" i="18"/>
  <c r="M22" i="1"/>
  <c r="AF14" i="18"/>
  <c r="N6" i="18"/>
  <c r="AF38" i="18"/>
  <c r="N38" i="18"/>
  <c r="AL22" i="18"/>
  <c r="N22" i="1"/>
  <c r="Z30" i="18"/>
  <c r="N30" i="18"/>
  <c r="AF22" i="18"/>
  <c r="AF6" i="18"/>
  <c r="AL30" i="18"/>
  <c r="T6" i="18"/>
  <c r="R34" i="18"/>
  <c r="X42" i="18"/>
  <c r="L34" i="18"/>
  <c r="AD34" i="18"/>
  <c r="AJ42" i="18"/>
  <c r="AD10" i="18"/>
  <c r="R10" i="18"/>
  <c r="R42" i="18"/>
  <c r="L42" i="18"/>
  <c r="X26" i="18"/>
  <c r="L26" i="18"/>
  <c r="AJ18" i="18"/>
  <c r="X18" i="18"/>
  <c r="N52" i="1"/>
  <c r="AJ26" i="18"/>
  <c r="X34" i="18"/>
  <c r="AD26" i="18"/>
  <c r="R18" i="18"/>
  <c r="AD42" i="18"/>
  <c r="R26" i="18"/>
  <c r="M52" i="1"/>
  <c r="L18" i="18"/>
  <c r="X10" i="18"/>
  <c r="AD18" i="18"/>
  <c r="L10" i="18"/>
  <c r="AJ10" i="18"/>
  <c r="AJ34" i="18"/>
  <c r="P14" i="18"/>
  <c r="J38" i="18"/>
  <c r="V22" i="18"/>
  <c r="AH6" i="18"/>
  <c r="V14" i="18"/>
  <c r="V6" i="18"/>
  <c r="AH22" i="18"/>
  <c r="P6" i="18"/>
  <c r="J6" i="18"/>
  <c r="AH14" i="18"/>
  <c r="P30" i="18"/>
  <c r="AH38" i="18"/>
  <c r="J14" i="18"/>
  <c r="AB38" i="18"/>
  <c r="P22" i="18"/>
  <c r="AB30" i="18"/>
  <c r="M10" i="1"/>
  <c r="AB10" i="1" s="1"/>
  <c r="V30" i="18"/>
  <c r="J30" i="18"/>
  <c r="AB6" i="18"/>
  <c r="AH30" i="18"/>
  <c r="J22" i="18"/>
  <c r="V38" i="18"/>
  <c r="N10" i="1"/>
  <c r="AB22" i="18"/>
  <c r="AB14" i="18"/>
  <c r="P38" i="18"/>
  <c r="Z42" i="18"/>
  <c r="AF18" i="18"/>
  <c r="T18" i="18"/>
  <c r="Z26" i="18"/>
  <c r="AF34" i="18"/>
  <c r="AL34" i="18"/>
  <c r="AF42" i="18"/>
  <c r="AF26" i="18"/>
  <c r="Z10" i="18"/>
  <c r="M58" i="1"/>
  <c r="N18" i="18"/>
  <c r="AF10" i="18"/>
  <c r="N42" i="18"/>
  <c r="T10" i="18"/>
  <c r="Z18" i="18"/>
  <c r="N58" i="1"/>
  <c r="AL10" i="18"/>
  <c r="AL42" i="18"/>
  <c r="AL26" i="18"/>
  <c r="N34" i="18"/>
  <c r="N26" i="18"/>
  <c r="N10" i="18"/>
  <c r="AL18" i="18"/>
  <c r="T42" i="18"/>
  <c r="T34" i="18"/>
  <c r="Z34" i="18"/>
  <c r="T26" i="18"/>
  <c r="M34" i="1"/>
  <c r="L16" i="18"/>
  <c r="R40" i="18"/>
  <c r="R24" i="18"/>
  <c r="L40" i="18"/>
  <c r="L8" i="18"/>
  <c r="X16" i="18"/>
  <c r="X32" i="18"/>
  <c r="R32" i="18"/>
  <c r="AJ40" i="18"/>
  <c r="AJ16" i="18"/>
  <c r="R16" i="18"/>
  <c r="R8" i="18"/>
  <c r="AD40" i="18"/>
  <c r="AD32" i="18"/>
  <c r="AD24" i="18"/>
  <c r="L24" i="18"/>
  <c r="X24" i="18"/>
  <c r="AD8" i="18"/>
  <c r="N34" i="1"/>
  <c r="AJ8" i="18"/>
  <c r="AJ24" i="18"/>
  <c r="AD16" i="18"/>
  <c r="AJ32" i="18"/>
  <c r="X40" i="18"/>
  <c r="L32" i="18"/>
  <c r="X8" i="18"/>
  <c r="M46" i="1"/>
  <c r="AB10" i="18"/>
  <c r="J42" i="18"/>
  <c r="J18" i="18"/>
  <c r="P34" i="18"/>
  <c r="N46" i="1"/>
  <c r="AB18" i="18"/>
  <c r="J26" i="18"/>
  <c r="P10" i="18"/>
  <c r="V34" i="18"/>
  <c r="P18" i="18"/>
  <c r="P42" i="18"/>
  <c r="AH34" i="18"/>
  <c r="AH10" i="18"/>
  <c r="V18" i="18"/>
  <c r="AB34" i="18"/>
  <c r="AB42" i="18"/>
  <c r="AH42" i="18"/>
  <c r="AH26" i="18"/>
  <c r="J34" i="18"/>
  <c r="V42" i="18"/>
  <c r="P26" i="18"/>
  <c r="V10" i="18"/>
  <c r="AB26" i="18"/>
  <c r="V26" i="18"/>
  <c r="AH18" i="18"/>
  <c r="J10" i="18"/>
  <c r="AD30" i="18"/>
  <c r="X6" i="18"/>
  <c r="AJ38" i="18"/>
  <c r="AJ30" i="18"/>
  <c r="AJ22" i="18"/>
  <c r="R22" i="18"/>
  <c r="X30" i="18"/>
  <c r="AJ6" i="18"/>
  <c r="L6" i="18"/>
  <c r="L38" i="18"/>
  <c r="R30" i="18"/>
  <c r="AD14" i="18"/>
  <c r="X22" i="18"/>
  <c r="L14" i="18"/>
  <c r="AD6" i="18"/>
  <c r="X38" i="18"/>
  <c r="N16" i="1"/>
  <c r="M16" i="1"/>
  <c r="AB16" i="1" s="1"/>
  <c r="AA16" i="1" s="1"/>
  <c r="R38" i="18"/>
  <c r="R14" i="18"/>
  <c r="L22" i="18"/>
  <c r="R6" i="18"/>
  <c r="X14" i="18"/>
  <c r="AD38" i="18"/>
  <c r="AD22" i="18"/>
  <c r="L30" i="18"/>
  <c r="AJ14" i="18"/>
  <c r="AH12" i="18"/>
  <c r="V12" i="18"/>
  <c r="J20" i="18"/>
  <c r="V28" i="18"/>
  <c r="J44" i="18"/>
  <c r="AH44" i="18"/>
  <c r="AB28" i="18"/>
  <c r="P28" i="18"/>
  <c r="AH28" i="18"/>
  <c r="N64" i="1"/>
  <c r="V36" i="18"/>
  <c r="P12" i="18"/>
  <c r="V20" i="18"/>
  <c r="M64" i="1"/>
  <c r="AB64" i="1" s="1"/>
  <c r="AA64" i="1" s="1"/>
  <c r="AB20" i="18"/>
  <c r="J28" i="18"/>
  <c r="P20" i="18"/>
  <c r="P44" i="18"/>
  <c r="AB12" i="18"/>
  <c r="AB44" i="18"/>
  <c r="AB36" i="18"/>
  <c r="J12" i="18"/>
  <c r="AH36" i="18"/>
  <c r="J36" i="18"/>
  <c r="AH20" i="18"/>
  <c r="P36" i="18"/>
  <c r="V4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N24" i="18"/>
  <c r="AF24" i="18"/>
  <c r="T32" i="18"/>
  <c r="AF32" i="18"/>
  <c r="T16" i="18"/>
  <c r="T40" i="18"/>
  <c r="AF40" i="18"/>
  <c r="Z40" i="18"/>
  <c r="N40" i="18"/>
  <c r="AL8" i="18"/>
  <c r="Z24" i="18"/>
  <c r="AL16" i="18"/>
  <c r="AL32" i="18"/>
  <c r="AF8" i="18"/>
  <c r="AL40" i="18"/>
  <c r="T8" i="18"/>
  <c r="AF16" i="18"/>
  <c r="M40" i="1"/>
  <c r="Z16" i="18"/>
  <c r="Z32" i="18"/>
  <c r="N32" i="18"/>
  <c r="Z8" i="18"/>
  <c r="N8" i="18"/>
  <c r="N40" i="1"/>
  <c r="T24" i="18"/>
  <c r="AL24" i="18"/>
  <c r="N16" i="18"/>
  <c r="AB17" i="1" l="1"/>
  <c r="AA10" i="1"/>
  <c r="AH7" i="19"/>
  <c r="V47" i="19"/>
  <c r="J27" i="19"/>
  <c r="AB7" i="19"/>
  <c r="P37" i="19"/>
  <c r="AH17" i="19"/>
  <c r="V37" i="19"/>
  <c r="P47" i="19"/>
  <c r="J37" i="19"/>
  <c r="V7" i="19"/>
  <c r="P17" i="19"/>
  <c r="AB17" i="19"/>
  <c r="P7" i="19"/>
  <c r="J17" i="19"/>
  <c r="P27" i="19"/>
  <c r="AB47" i="19"/>
  <c r="J47" i="19"/>
  <c r="AB27" i="19"/>
  <c r="AC16" i="1"/>
  <c r="AH37" i="19"/>
  <c r="V17" i="19"/>
  <c r="J7" i="19"/>
  <c r="AH27" i="19"/>
  <c r="V27" i="19"/>
  <c r="AB37" i="19"/>
  <c r="AH47" i="19"/>
  <c r="V25" i="19"/>
  <c r="AH15" i="19"/>
  <c r="V45" i="19"/>
  <c r="V35" i="19"/>
  <c r="J15" i="19"/>
  <c r="J55" i="19"/>
  <c r="AB45" i="19"/>
  <c r="P55" i="19"/>
  <c r="AH25" i="19"/>
  <c r="AB55" i="19"/>
  <c r="AH55" i="19"/>
  <c r="AC64" i="1"/>
  <c r="AB15" i="19"/>
  <c r="AB25" i="19"/>
  <c r="P15" i="19"/>
  <c r="V55" i="19"/>
  <c r="P45" i="19"/>
  <c r="J45" i="19"/>
  <c r="V15" i="19"/>
  <c r="P25" i="19"/>
  <c r="J35" i="19"/>
  <c r="P35" i="19"/>
  <c r="AH45" i="19"/>
  <c r="AH35" i="19"/>
  <c r="J25" i="19"/>
  <c r="AB35" i="19"/>
  <c r="P16" i="19" l="1"/>
  <c r="V26" i="19"/>
  <c r="P6" i="19"/>
  <c r="AH36" i="19"/>
  <c r="AH6" i="19"/>
  <c r="P26" i="19"/>
  <c r="V46" i="19"/>
  <c r="V16" i="19"/>
  <c r="AH46" i="19"/>
  <c r="V36" i="19"/>
  <c r="AB46" i="19"/>
  <c r="AC10" i="1"/>
  <c r="V6" i="19"/>
  <c r="AB36" i="19"/>
  <c r="J6" i="19"/>
  <c r="AB6" i="19"/>
  <c r="P46" i="19"/>
  <c r="P36" i="19"/>
  <c r="AB26" i="19"/>
  <c r="J36" i="19"/>
  <c r="AH16" i="19"/>
  <c r="AB16" i="19"/>
  <c r="J26" i="19"/>
  <c r="AH26" i="19"/>
  <c r="J16" i="19"/>
  <c r="J46" i="19"/>
  <c r="AB18" i="1"/>
  <c r="AA17" i="1"/>
  <c r="AA18" i="1" l="1"/>
  <c r="AJ37" i="19" s="1"/>
  <c r="AB19" i="1"/>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D47" i="19"/>
  <c r="X7" i="19" l="1"/>
  <c r="L47" i="19"/>
  <c r="L27" i="19"/>
  <c r="AD7" i="19"/>
  <c r="AJ7" i="19"/>
  <c r="R7" i="19"/>
  <c r="X47" i="19"/>
  <c r="AD27" i="19"/>
  <c r="R47" i="19"/>
  <c r="AJ47" i="19"/>
  <c r="L17" i="19"/>
  <c r="R17" i="19"/>
  <c r="X27" i="19"/>
  <c r="X37" i="19"/>
  <c r="AD17" i="19"/>
  <c r="X17" i="19"/>
  <c r="AJ27" i="19"/>
  <c r="L7" i="19"/>
  <c r="AC18" i="1"/>
  <c r="L37" i="19"/>
  <c r="R27" i="19"/>
  <c r="AD37" i="19"/>
  <c r="AJ17" i="19"/>
  <c r="R37" i="19"/>
  <c r="AA19" i="1"/>
  <c r="AB20" i="1"/>
  <c r="AA20" i="1" l="1"/>
  <c r="T27" i="19" s="1"/>
  <c r="AB21" i="1"/>
  <c r="AA21" i="1" s="1"/>
  <c r="S37" i="19"/>
  <c r="M17" i="19"/>
  <c r="Y37" i="19"/>
  <c r="AC19" i="1"/>
  <c r="M27" i="19"/>
  <c r="S17" i="19"/>
  <c r="AE27" i="19"/>
  <c r="AE17" i="19"/>
  <c r="AE37" i="19"/>
  <c r="AE47" i="19"/>
  <c r="S47" i="19"/>
  <c r="AK7" i="19"/>
  <c r="AK17" i="19"/>
  <c r="Y47" i="19"/>
  <c r="AK27" i="19"/>
  <c r="Y27" i="19"/>
  <c r="Y17" i="19"/>
  <c r="M7" i="19"/>
  <c r="AK47" i="19"/>
  <c r="S27" i="19"/>
  <c r="S7" i="19"/>
  <c r="Y7" i="19"/>
  <c r="M47" i="19"/>
  <c r="AE7" i="19"/>
  <c r="M37" i="19"/>
  <c r="AK37" i="19"/>
  <c r="AL47" i="19" l="1"/>
  <c r="AL7" i="19"/>
  <c r="AL37" i="19"/>
  <c r="Z37" i="19"/>
  <c r="Z7" i="19"/>
  <c r="AF27" i="19"/>
  <c r="N7" i="19"/>
  <c r="N17" i="19"/>
  <c r="T37" i="19"/>
  <c r="T47" i="19"/>
  <c r="AC20" i="1"/>
  <c r="AF17" i="19"/>
  <c r="Z17" i="19"/>
  <c r="AF7" i="19"/>
  <c r="AL17" i="19"/>
  <c r="T17" i="19"/>
  <c r="AF47" i="19"/>
  <c r="AL27" i="19"/>
  <c r="N47" i="19"/>
  <c r="Z47" i="19"/>
  <c r="N37" i="19"/>
  <c r="N27" i="19"/>
  <c r="AF37" i="19"/>
  <c r="Z27" i="19"/>
  <c r="T7" i="19"/>
  <c r="U7" i="19"/>
  <c r="O17" i="19"/>
  <c r="U37" i="19"/>
  <c r="AM7" i="19"/>
  <c r="O7" i="19"/>
  <c r="U17" i="19"/>
  <c r="AM17" i="19"/>
  <c r="AA37" i="19"/>
  <c r="U47" i="19"/>
  <c r="AM27" i="19"/>
  <c r="AM47" i="19"/>
  <c r="AA7" i="19"/>
  <c r="AG7" i="19"/>
  <c r="AG37" i="19"/>
  <c r="U27" i="19"/>
  <c r="AA47" i="19"/>
  <c r="AM37" i="19"/>
  <c r="AC21" i="1"/>
  <c r="AA27" i="19"/>
  <c r="AG17" i="19"/>
  <c r="O37" i="19"/>
  <c r="O27" i="19"/>
  <c r="AG27" i="19"/>
  <c r="O47" i="19"/>
  <c r="AG47" i="19"/>
  <c r="AA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<sst xmlns="http://schemas.openxmlformats.org/spreadsheetml/2006/main" count="434" uniqueCount="275">
  <si>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</si>
  <si>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</si>
  <si>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</si>
  <si>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</si>
  <si>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</si>
  <si>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</si>
  <si>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</si>
  <si>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</si>
  <si>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</si>
  <si>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</si>
  <si>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</si>
  <si>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</si>
  <si>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</si>
  <si>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</si>
  <si>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</si>
  <si>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</si>
  <si>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</si>
  <si>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</si>
  <si>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</si>
  <si>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</si>
  <si>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</si>
  <si>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</si>
  <si>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</si>
  <si>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</si>
  <si>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</si>
  <si>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</si>
  <si>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</si>
  <si>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</si>
  <si>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</si>
  <si>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</si>
  <si>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</si>
  <si>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</si>
  <si>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</si>
  <si>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</si>
  <si>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</si>
  <si>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</si>
  <si>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</si>
  <si>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</si>
  <si>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</si>
  <si>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</si>
  <si>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</si>
  <si>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</si>
  <si>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</si>
  <si>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</si>
  <si>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</si>
  <si>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</si>
  <si>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</si>
  <si>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</si>
  <si>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</si>
  <si>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</si>
  <si>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</si>
  <si>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</si>
  <si>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</si>
  <si>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</si>
  <si>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</si>
  <si>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</si>
  <si>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</si>
  <si>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</si>
  <si>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</si>
  <si>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</si>
  <si>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</si>
  <si>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</si>
  <si>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</si>
  <si>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</si>
  <si>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</si>
  <si>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</si>
  <si>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</si>
  <si>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</si>
  <si>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</si>
  <si>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</si>
  <si>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</si>
  <si>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</si>
  <si>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</si>
  <si>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</si>
  <si>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</si>
  <si>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</si>
  <si>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</si>
  <si>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</si>
  <si>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</si>
  <si>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</si>
  <si>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</si>
  <si>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</si>
  <si>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</si>
  <si>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</si>
  <si>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</si>
  <si>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</si>
  <si>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</si>
  <si>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</si>
  <si>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</si>
  <si>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</si>
  <si>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</si>
  <si>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</si>
  <si>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</si>
  <si>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</si>
  <si>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</si>
  <si>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</si>
  <si>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</si>
  <si>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</si>
  <si>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</si>
  <si>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</si>
  <si>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</si>
  <si>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</si>
  <si>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</si>
  <si>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</si>
  <si>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</si>
  <si>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</si>
  <si>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</si>
  <si>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</si>
  <si>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</si>
  <si>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</si>
  <si>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</si>
  <si>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</si>
  <si>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</si>
  <si>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</si>
  <si>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</si>
  <si>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</si>
  <si>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</si>
  <si>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</si>
  <si>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</si>
  <si>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</si>
  <si>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</si>
  <si>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</si>
  <si>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</si>
  <si>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</si>
  <si>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</si>
  <si>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</si>
  <si>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</si>
  <si>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</si>
  <si>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</si>
  <si>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</si>
  <si>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</si>
  <si>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</si>
  <si>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</si>
  <si>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</si>
  <si>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</si>
  <si>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</si>
  <si>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</si>
  <si>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</si>
  <si>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</si>
  <si>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</si>
  <si>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</si>
  <si>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</si>
  <si>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</si>
  <si>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</si>
  <si>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</si>
  <si>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</si>
  <si>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</si>
  <si>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</si>
  <si>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</si>
  <si>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</si>
  <si>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</si>
  <si>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</si>
  <si>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</si>
  <si>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</si>
  <si>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</si>
  <si>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</si>
  <si>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</si>
  <si>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</si>
  <si>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</si>
  <si>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</si>
  <si>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</si>
  <si>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</si>
  <si>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</si>
  <si>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</si>
  <si>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</si>
  <si>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</si>
  <si>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</si>
  <si>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</si>
  <si>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</si>
  <si>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</si>
  <si>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</si>
  <si>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</si>
  <si>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</si>
  <si>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</si>
  <si>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</si>
  <si>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</si>
  <si>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</si>
  <si>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</si>
  <si>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</si>
  <si>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</si>
  <si>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</si>
  <si>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</si>
  <si>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</si>
  <si>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</si>
  <si>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</si>
  <si>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</si>
  <si>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</si>
  <si>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</si>
  <si>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</si>
  <si>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</si>
  <si>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</si>
  <si>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</si>
  <si>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</si>
  <si>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</si>
  <si>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</si>
  <si>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</si>
  <si>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</si>
  <si>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</si>
  <si>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</si>
  <si>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</si>
  <si>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</si>
  <si>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</si>
  <si>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</si>
  <si>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</si>
  <si>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</si>
  <si>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</si>
  <si>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</si>
  <si>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</si>
  <si>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</si>
  <si>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</si>
  <si>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</si>
  <si>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</si>
  <si>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</si>
  <si>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</si>
  <si>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</si>
  <si>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</si>
  <si>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</si>
  <si>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</si>
  <si>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</si>
  <si>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</si>
  <si>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</si>
  <si>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</si>
  <si>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</si>
  <si>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</si>
  <si>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</si>
  <si>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</si>
  <si>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</si>
  <si>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</si>
  <si>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</si>
  <si>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</si>
  <si>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</si>
  <si>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</si>
  <si>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</si>
  <si>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</si>
  <si>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</si>
  <si>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</si>
  <si>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</si>
  <si>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</si>
  <si>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</si>
  <si>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</si>
  <si>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</si>
  <si>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</si>
  <si>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</si>
  <si>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</si>
  <si>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</si>
  <si>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</si>
  <si>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</si>
  <si>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</si>
  <si>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</si>
  <si>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</si>
  <si>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</si>
  <si>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</si>
  <si>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</si>
  <si>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</si>
  <si>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</si>
  <si>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</si>
  <si>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PLANEACIÓN</t>
  </si>
  <si>
    <t>Planear, coordinar y monitorear los procesos del HUDN con el propósito de cumplir con el direccionamiento estratégico institucional  y alcanzar altos niveles de satisfacción de los usuarios y sus familias.</t>
  </si>
  <si>
    <t>Inicia con la planificación de las actividades propias de los procedimientos de la Oficina Asesora de Planeación (OAP), se recepciona y procesa la información pertinente, se construyen los documentos e informes requeridos, para el mantenimiento de SIG y reporte a procesos internos y/o entes de control.</t>
  </si>
  <si>
    <t>Información requerida para los diferentes requerimientos de la oficina sin validar</t>
  </si>
  <si>
    <t xml:space="preserve">1. Uso de fuentes no confiables
2. Ausencia de seguimiento al dato
3. No vinculación de stakeholders a procedimientos
</t>
  </si>
  <si>
    <t>Posibilidad de pérdida Económica y Reputacional por información requerida para los diferentes requerimientos de la oficina sin validar, debido a uso de fuentes no confiables, ausencia de seguimiento al dato y la no vinculación de stakeholders a procedimientos</t>
  </si>
  <si>
    <t>Profesional  Universitario de Planeación, realiza adherencia al procedimiento de validación del dato y confirma el dato con fuentes confiables, con el fin de construir documentos, proyectos e informes con datos certificados y validados.</t>
  </si>
  <si>
    <t>Mantener controles que se vienen trabajando</t>
  </si>
  <si>
    <t>Asesor de la OAP</t>
  </si>
  <si>
    <t xml:space="preserve">Perdida de Sistema Único de Acreditación SUA y certificación del Sistema Integrado de Gestión SIG
</t>
  </si>
  <si>
    <t xml:space="preserve">1. No realizar plan de acción y  seguimiento a no conformidades de auditorias
2. Incumplimiento de requisitos del SIG 
3. Obsolecencia de la documentacion que soporta los procesos de la organización
4. No hay disposición de presentación para acreditación
5.Carencia de elaboración de procesos de autoevaluación 
6. Insuficiente gestión de abordaje de oportunidades de mejora, para mejoramiento institucional.
</t>
  </si>
  <si>
    <t>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</si>
  <si>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 xml:space="preserve">
</t>
  </si>
  <si>
    <t xml:space="preserve">Equipo de Calidad y acreditación, realiza seguimientos a planes de acción, según formato FRGCA - 018 (registro de seguimiento plan de acción), con el fin de subsanar las no conformidades y las oportunidades de mejora del SUA  y del SIG
</t>
  </si>
  <si>
    <t xml:space="preserve">Equipo de Calidad, elabora auditoria interna de los procesos a traves de: un contratista externo y/o personal certificado como auditor interno, con el fin de dar cumplimiento a los factores, requisitos de los diferentes sistemas integrados de gestión para su certificación.
</t>
  </si>
  <si>
    <t xml:space="preserve">Oficina Asesora de Planeación, apoya a la estructuración de las oportunidades de mejora a través de los planes de acción a los lideres de proceso, con el fin de garantizar el mejoramiento continuo e institucional de todos los procesos. 
</t>
  </si>
  <si>
    <t>Profesional Universitario de Calidad, realiza control de vigencia de la documentación según procedimiento PRGCA -003, (control de documentos y registros), según numeral 5.10,  con el fin de mantener actualizada la documentación que soporta el SIG y  SUA.</t>
  </si>
  <si>
    <t xml:space="preserve">Asesor de Planeación, realiza tramite y cumplimiento de requisitos de presentación para la acreditación, con el fin de postularse al proceso de acreditación en salud. 
</t>
  </si>
  <si>
    <t xml:space="preserve">Asesor de planeación, realiza plan estrategico referente a la ruta critica de acreditación, con el fin de llevar a cabo todos los procesos de mejoramiento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</si>
</sst>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E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8"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7" zoomScale="70" zoomScaleNormal="70" workbookViewId="0">
      <pane ySplit="1" topLeftCell="A19" activePane="bottomLeft" state="frozen"/>
      <selection activeCell="F7" sqref="F7"/>
      <selection pane="bottomLeft" activeCell="S19" sqref="S19"/>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257</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258</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259</v>
      </c>
      <c r="D10" s="178" t="s">
        <v>260</v>
      </c>
      <c r="E10" s="190" t="s">
        <v>261</v>
      </c>
      <c r="F10" s="178" t="s">
        <v>123</v>
      </c>
      <c r="G10" s="181">
        <v>60</v>
      </c>
      <c r="H10" s="184" t="str">
        <f>IF(G10&lt;=0,"",IF(G10&lt;=2,"Muy Baja",IF(G10&lt;=24,"Baja",IF(G10&lt;=500,"Media",IF(G10&lt;=5000,"Alta","Muy Alta")))))</f>
        <v>Media</v>
      </c>
      <c r="I10" s="196">
        <f>IF(H10="","",IF(H10="Muy Baja",0.2,IF(H10="Baja",0.4,IF(H10="Media",0.6,IF(H10="Alta",0.8,IF(H10="Muy Alta",1,))))))</f>
        <v>0.6</v>
      </c>
      <c r="J10" s="199" t="s">
        <v>151</v>
      </c>
      <c r="K10" s="196" t="str">
        <f ca="1">IF(NOT(ISERROR(MATCH(J10,'Tabla Impacto'!$B$221:$B$223,0))),'Tabla Impacto'!$F$223&amp;"Por favor no seleccionar los criterios de impacto(Afectación Económica o presupuestal y Pérdida Reputacional)",J10)</f>
        <v xml:space="preserve">     Entre 100 y 500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Mayor</v>
      </c>
      <c r="M10" s="196">
        <f ca="1">IF(L10="","",IF(L10="Leve",0.2,IF(L10="Menor",0.4,IF(L10="Moderado",0.6,IF(L10="Mayor",0.8,IF(L10="Catastrófico",1,))))))</f>
        <v>0.8</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263</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t="s">
        <v>268</v>
      </c>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265</v>
      </c>
      <c r="D16" s="178" t="s">
        <v>266</v>
      </c>
      <c r="E16" s="190" t="s">
        <v>267</v>
      </c>
      <c r="F16" s="178" t="s">
        <v>123</v>
      </c>
      <c r="G16" s="181">
        <v>200</v>
      </c>
      <c r="H16" s="184" t="str">
        <f>IF(G16&lt;=0,"",IF(G16&lt;=2,"Muy Baja",IF(G16&lt;=24,"Baja",IF(G16&lt;=500,"Media",IF(G16&lt;=5000,"Alta","Muy Alta")))))</f>
        <v>Media</v>
      </c>
      <c r="I16" s="196">
        <f>IF(H16="","",IF(H16="Muy Baja",0.2,IF(H16="Baja",0.4,IF(H16="Media",0.6,IF(H16="Alta",0.8,IF(H16="Muy Alta",1,))))))</f>
        <v>0.6</v>
      </c>
      <c r="J16" s="199" t="s">
        <v>156</v>
      </c>
      <c r="K16" s="196"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184" t="str">
        <f ca="1">IF(OR(K16='Tabla Impacto'!$C$11,K16='Tabla Impacto'!$D$11),"Leve",IF(OR(K16='Tabla Impacto'!$C$12,K16='Tabla Impacto'!$D$12),"Menor",IF(OR(K16='Tabla Impacto'!$C$13,K16='Tabla Impacto'!$D$13),"Moderado",IF(OR(K16='Tabla Impacto'!$C$14,K16='Tabla Impacto'!$D$14),"Mayor",IF(OR(K16='Tabla Impacto'!$C$15,K16='Tabla Impacto'!$D$15),"Catastrófico","")))))</f>
        <v>Mayor</v>
      </c>
      <c r="M16" s="196">
        <f ca="1">IF(L16="","",IF(L16="Leve",0.2,IF(L16="Menor",0.4,IF(L16="Moderado",0.6,IF(L16="Mayor",0.8,IF(L16="Catastrófico",1,))))))</f>
        <v>0.8</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269</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270</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23</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263</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8" t="s">
        <v>272</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0.252</v>
      </c>
      <c r="Y18" s="129" t="str">
        <f t="shared" si="1"/>
        <v>Baja</v>
      </c>
      <c r="Z18" s="130">
        <f t="shared" si="9"/>
        <v>0.252</v>
      </c>
      <c r="AA18" s="129" t="str">
        <f t="shared" ca="1" si="3"/>
        <v>Moderado</v>
      </c>
      <c r="AB18" s="130">
        <f ca="1">IFERROR(IF(AND(Q17="Impacto",Q18="Impacto"),(AB17-(+AB17*T18)),IF(AND(Q17="Probabilidad",Q18="Impacto"),(AB16-(+AB16*T18)),IF(Q18="Probabilidad",AB17,""))),"")</f>
        <v>0.60000000000000009</v>
      </c>
      <c r="AC18" s="131" t="str">
        <f t="shared" ca="1" si="10"/>
        <v>Moderado</v>
      </c>
      <c r="AD18" s="132" t="s">
        <v>31</v>
      </c>
      <c r="AE18" s="133" t="s">
        <v>263</v>
      </c>
      <c r="AF18" s="134" t="s">
        <v>264</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t="s">
        <v>273</v>
      </c>
      <c r="Q19" s="125" t="str">
        <f t="shared" ref="Q19:Q21" si="11">IF(OR(R19="Preventivo",R19="Detectivo"),"Probabilidad",IF(R19="Correctivo","Impacto",""))</f>
        <v>Probabilidad</v>
      </c>
      <c r="R19" s="126" t="s">
        <v>14</v>
      </c>
      <c r="S19" s="126" t="s">
        <v>9</v>
      </c>
      <c r="T19" s="127" t="str">
        <f t="shared" si="8"/>
        <v>40%</v>
      </c>
      <c r="U19" s="126" t="s">
        <v>19</v>
      </c>
      <c r="V19" s="126" t="s">
        <v>22</v>
      </c>
      <c r="W19" s="126" t="s">
        <v>119</v>
      </c>
      <c r="X19" s="128">
        <f t="shared" ref="X19:X21" si="12">IFERROR(IF(AND(Q18="Probabilidad",Q19="Probabilidad"),(Z18-(+Z18*T19)),IF(AND(Q18="Impacto",Q19="Probabilidad"),(Z17-(+Z17*T19)),IF(Q19="Impacto",Z18,""))),"")</f>
        <v>0.1512</v>
      </c>
      <c r="Y19" s="129" t="str">
        <f t="shared" si="1"/>
        <v>Muy Baja</v>
      </c>
      <c r="Z19" s="130">
        <f t="shared" si="9"/>
        <v>0.1512</v>
      </c>
      <c r="AA19" s="129" t="str">
        <f t="shared" ca="1" si="3"/>
        <v>Moderado</v>
      </c>
      <c r="AB19" s="130">
        <f t="shared" ref="AB19:AB21" ca="1" si="13">IFERROR(IF(AND(Q18="Impacto",Q19="Impacto"),(AB18-(+AB18*T19)),IF(AND(Q18="Probabilidad",Q19="Impacto"),(AB17-(+AB17*T19)),IF(Q19="Probabilidad",AB18,""))),"")</f>
        <v>0.60000000000000009</v>
      </c>
      <c r="AC19" s="131"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32" t="s">
        <v>31</v>
      </c>
      <c r="AE19" s="133" t="s">
        <v>263</v>
      </c>
      <c r="AF19" s="134" t="s">
        <v>264</v>
      </c>
      <c r="AG19" s="135">
        <v>44927</v>
      </c>
      <c r="AH19" s="135">
        <v>45291</v>
      </c>
      <c r="AI19" s="133"/>
      <c r="AJ19" s="134"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t="s">
        <v>274</v>
      </c>
      <c r="Q20" s="125" t="str">
        <f t="shared" si="11"/>
        <v>Impacto</v>
      </c>
      <c r="R20" s="126" t="s">
        <v>16</v>
      </c>
      <c r="S20" s="126" t="s">
        <v>9</v>
      </c>
      <c r="T20" s="127" t="str">
        <f t="shared" si="8"/>
        <v>25%</v>
      </c>
      <c r="U20" s="126" t="s">
        <v>19</v>
      </c>
      <c r="V20" s="126" t="s">
        <v>22</v>
      </c>
      <c r="W20" s="126" t="s">
        <v>119</v>
      </c>
      <c r="X20" s="128">
        <f t="shared" si="12"/>
        <v>0.1512</v>
      </c>
      <c r="Y20" s="129" t="str">
        <f t="shared" si="1"/>
        <v>Muy Baja</v>
      </c>
      <c r="Z20" s="130">
        <f t="shared" si="9"/>
        <v>0.1512</v>
      </c>
      <c r="AA20" s="129" t="str">
        <f t="shared" ca="1" si="3"/>
        <v>Moderado</v>
      </c>
      <c r="AB20" s="130">
        <f t="shared" ca="1" si="13"/>
        <v>0.45000000000000007</v>
      </c>
      <c r="AC20" s="131" t="str">
        <f t="shared" ref="AC20:AC21" ca="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32" t="s">
        <v>31</v>
      </c>
      <c r="AE20" s="133" t="s">
        <v>263</v>
      </c>
      <c r="AF20" s="134" t="s">
        <v>264</v>
      </c>
      <c r="AG20" s="135">
        <v>44927</v>
      </c>
      <c r="AH20" s="135">
        <v>45291</v>
      </c>
      <c r="AI20" s="133"/>
      <c r="AJ20" s="134" t="s">
        <v>41</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t="s">
        <v>271</v>
      </c>
      <c r="Q21" s="125" t="str">
        <f t="shared" si="11"/>
        <v>Probabilidad</v>
      </c>
      <c r="R21" s="126" t="s">
        <v>14</v>
      </c>
      <c r="S21" s="126" t="s">
        <v>9</v>
      </c>
      <c r="T21" s="127" t="str">
        <f t="shared" si="8"/>
        <v>40%</v>
      </c>
      <c r="U21" s="126" t="s">
        <v>19</v>
      </c>
      <c r="V21" s="126" t="s">
        <v>22</v>
      </c>
      <c r="W21" s="126" t="s">
        <v>119</v>
      </c>
      <c r="X21" s="128">
        <f t="shared" si="12"/>
        <v>9.0719999999999995E-2</v>
      </c>
      <c r="Y21" s="129" t="str">
        <f t="shared" si="1"/>
        <v>Muy Baja</v>
      </c>
      <c r="Z21" s="130">
        <f t="shared" si="9"/>
        <v>9.0719999999999995E-2</v>
      </c>
      <c r="AA21" s="129" t="str">
        <f t="shared" ca="1" si="3"/>
        <v>Moderado</v>
      </c>
      <c r="AB21" s="130">
        <f t="shared" ca="1" si="13"/>
        <v>0.45000000000000007</v>
      </c>
      <c r="AC21" s="131" t="str">
        <f t="shared" ca="1" si="14"/>
        <v>Moderado</v>
      </c>
      <c r="AD21" s="132" t="s">
        <v>31</v>
      </c>
      <c r="AE21" s="133" t="s">
        <v>263</v>
      </c>
      <c r="AF21" s="134" t="s">
        <v>264</v>
      </c>
      <c r="AG21" s="135">
        <v>44927</v>
      </c>
      <c r="AH21" s="135">
        <v>45291</v>
      </c>
      <c r="AI21" s="133"/>
      <c r="AJ21" s="134" t="s">
        <v>41</v>
      </c>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c r="C22" s="178"/>
      <c r="D22" s="178"/>
      <c r="E22" s="190"/>
      <c r="F22" s="178"/>
      <c r="G22" s="181"/>
      <c r="H22" s="184" t="str">
        <f>IF(G22&lt;=0,"",IF(G22&lt;=2,"Muy Baja",IF(G22&lt;=24,"Baja",IF(G22&lt;=500,"Media",IF(G22&lt;=5000,"Alta","Muy Alta")))))</f>
        <v/>
      </c>
      <c r="I22" s="196" t="str">
        <f>IF(H22="","",IF(H22="Muy Baja",0.2,IF(H22="Baja",0.4,IF(H22="Media",0.6,IF(H22="Alta",0.8,IF(H22="Muy Alta",1,))))))</f>
        <v/>
      </c>
      <c r="J22" s="199"/>
      <c r="K22" s="196">
        <f ca="1">IF(NOT(ISERROR(MATCH(J22,'Tabla Impacto'!$B$221:$B$223,0))),'Tabla Impacto'!$F$223&amp;"Por favor no seleccionar los criterios de impacto(Afectación Económica o presupuestal y Pérdida Reputacional)",J22)</f>
        <v>0</v>
      </c>
      <c r="L22" s="184" t="str">
        <f ca="1">IF(OR(K22='Tabla Impacto'!$C$11,K22='Tabla Impacto'!$D$11),"Leve",IF(OR(K22='Tabla Impacto'!$C$12,K22='Tabla Impacto'!$D$12),"Menor",IF(OR(K22='Tabla Impacto'!$C$13,K22='Tabla Impacto'!$D$13),"Moderado",IF(OR(K22='Tabla Impacto'!$C$14,K22='Tabla Impacto'!$D$14),"Mayor",IF(OR(K22='Tabla Impacto'!$C$15,K22='Tabla Impacto'!$D$15),"Catastrófico","")))))</f>
        <v/>
      </c>
      <c r="M22" s="196" t="str">
        <f ca="1">IF(L22="","",IF(L22="Leve",0.2,IF(L22="Menor",0.4,IF(L22="Moderado",0.6,IF(L22="Mayor",0.8,IF(L22="Catastrófico",1,))))))</f>
        <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t="shared" ref="K23:K27" ca="1" si="15">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t="shared" ca="1" si="15"/>
        <v>0</v>
      </c>
      <c r="L24" s="185"/>
      <c r="M24" s="197"/>
      <c r="N24" s="194"/>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t="shared" ca="1" si="15"/>
        <v>0</v>
      </c>
      <c r="L25" s="185"/>
      <c r="M25" s="197"/>
      <c r="N25" s="194"/>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t="shared" ca="1" si="15"/>
        <v>0</v>
      </c>
      <c r="L26" s="185"/>
      <c r="M26" s="197"/>
      <c r="N26" s="194"/>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t="shared" ca="1" si="15"/>
        <v>0</v>
      </c>
      <c r="L27" s="186"/>
      <c r="M27" s="198"/>
      <c r="N27" s="195"/>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5"/>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t="shared" ref="K29:K33" ca="1" si="23">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t="shared" ca="1" si="23"/>
        <v>0</v>
      </c>
      <c r="L30" s="185"/>
      <c r="M30" s="197"/>
      <c r="N30" s="194"/>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t="shared" ca="1" si="23"/>
        <v>0</v>
      </c>
      <c r="L31" s="185"/>
      <c r="M31" s="197"/>
      <c r="N31" s="194"/>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t="shared" ca="1" si="23"/>
        <v>0</v>
      </c>
      <c r="L32" s="185"/>
      <c r="M32" s="197"/>
      <c r="N32" s="194"/>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t="shared" ca="1" si="23"/>
        <v>0</v>
      </c>
      <c r="L33" s="186"/>
      <c r="M33" s="198"/>
      <c r="N33" s="195"/>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t="shared" ref="K35:K39" ca="1" si="3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t="shared" ca="1" si="31"/>
        <v>0</v>
      </c>
      <c r="L36" s="185"/>
      <c r="M36" s="197"/>
      <c r="N36" s="194"/>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t="shared" ca="1" si="31"/>
        <v>0</v>
      </c>
      <c r="L37" s="185"/>
      <c r="M37" s="197"/>
      <c r="N37" s="194"/>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t="shared" ca="1" si="31"/>
        <v>0</v>
      </c>
      <c r="L38" s="185"/>
      <c r="M38" s="197"/>
      <c r="N38" s="194"/>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t="shared" ca="1" si="31"/>
        <v>0</v>
      </c>
      <c r="L39" s="186"/>
      <c r="M39" s="198"/>
      <c r="N39" s="195"/>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t="shared" ref="K41:K45" ca="1" si="39">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t="shared" ca="1" si="39"/>
        <v>0</v>
      </c>
      <c r="L42" s="185"/>
      <c r="M42" s="197"/>
      <c r="N42" s="194"/>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t="shared" ca="1" si="39"/>
        <v>0</v>
      </c>
      <c r="L43" s="185"/>
      <c r="M43" s="197"/>
      <c r="N43" s="194"/>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t="shared" ca="1" si="39"/>
        <v>0</v>
      </c>
      <c r="L44" s="185"/>
      <c r="M44" s="197"/>
      <c r="N44" s="194"/>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t="shared" ca="1" si="39"/>
        <v>0</v>
      </c>
      <c r="L45" s="186"/>
      <c r="M45" s="198"/>
      <c r="N45" s="195"/>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t="shared" ref="K47:K51" ca="1" si="47">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t="shared" ca="1" si="47"/>
        <v>0</v>
      </c>
      <c r="L48" s="185"/>
      <c r="M48" s="197"/>
      <c r="N48" s="194"/>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t="shared" ca="1" si="47"/>
        <v>0</v>
      </c>
      <c r="L49" s="185"/>
      <c r="M49" s="197"/>
      <c r="N49" s="194"/>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t="shared" ca="1" si="47"/>
        <v>0</v>
      </c>
      <c r="L50" s="185"/>
      <c r="M50" s="197"/>
      <c r="N50" s="194"/>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t="shared" ca="1" si="47"/>
        <v>0</v>
      </c>
      <c r="L51" s="186"/>
      <c r="M51" s="198"/>
      <c r="N51" s="195"/>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R1</v>
      </c>
      <c r="AC22" s="272"/>
      <c r="AD22" s="272" t="str">
        <f ca="1">IF(AND('Mapa final'!$H$16="Media",'Mapa final'!$L$16="Mayor"),CONCATENATE("R",'Mapa final'!$A$16),"")</f>
        <v>R2</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 ca="1">IF(AND('Mapa final'!$Y$19="Muy Alta",'Mapa final'!$AA$19="Leve"),CONCATENATE("R2C",'Mapa final'!$O$19),"")</f>
        <v/>
      </c>
      <c r="N7" s="53" t="str">
        <f ca="1">IF(AND('Mapa final'!$Y$20="Muy Alta",'Mapa final'!$AA$20="Leve"),CONCATENATE("R2C",'Mapa final'!$O$20),"")</f>
        <v/>
      </c>
      <c r="O7" s="54" t="str">
        <f ca="1">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 ca="1">IF(AND('Mapa final'!$Y$19="Muy Alta",'Mapa final'!$AA$19="Menor"),CONCATENATE("R2C",'Mapa final'!$O$19),"")</f>
        <v/>
      </c>
      <c r="T7" s="53" t="str">
        <f ca="1">IF(AND('Mapa final'!$Y$20="Muy Alta",'Mapa final'!$AA$20="Menor"),CONCATENATE("R2C",'Mapa final'!$O$20),"")</f>
        <v/>
      </c>
      <c r="U7" s="54" t="str">
        <f ca="1">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 ca="1">IF(AND('Mapa final'!$Y$19="Muy Alta",'Mapa final'!$AA$19="Moderado"),CONCATENATE("R2C",'Mapa final'!$O$19),"")</f>
        <v/>
      </c>
      <c r="Z7" s="53" t="str">
        <f ca="1">IF(AND('Mapa final'!$Y$20="Muy Alta",'Mapa final'!$AA$20="Moderado"),CONCATENATE("R2C",'Mapa final'!$O$20),"")</f>
        <v/>
      </c>
      <c r="AA7" s="54" t="str">
        <f ca="1">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 ca="1">IF(AND('Mapa final'!$Y$19="Muy Alta",'Mapa final'!$AA$19="Mayor"),CONCATENATE("R2C",'Mapa final'!$O$19),"")</f>
        <v/>
      </c>
      <c r="AF7" s="53" t="str">
        <f ca="1">IF(AND('Mapa final'!$Y$20="Muy Alta",'Mapa final'!$AA$20="Mayor"),CONCATENATE("R2C",'Mapa final'!$O$20),"")</f>
        <v/>
      </c>
      <c r="AG7" s="54" t="str">
        <f ca="1">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 ca="1">IF(AND('Mapa final'!$Y$19="Muy Alta",'Mapa final'!$AA$19="Catastrófico"),CONCATENATE("R2C",'Mapa final'!$O$19),"")</f>
        <v/>
      </c>
      <c r="AL7" s="56" t="str">
        <f ca="1">IF(AND('Mapa final'!$Y$20="Muy Alta",'Mapa final'!$AA$20="Catastrófico"),CONCATENATE("R2C",'Mapa final'!$O$20),"")</f>
        <v/>
      </c>
      <c r="AM7" s="57" t="str">
        <f ca="1">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 ca="1">IF(AND('Mapa final'!$Y$19="Alta",'Mapa final'!$AA$19="Leve"),CONCATENATE("R2C",'Mapa final'!$O$19),"")</f>
        <v/>
      </c>
      <c r="N17" s="68" t="str">
        <f ca="1">IF(AND('Mapa final'!$Y$20="Alta",'Mapa final'!$AA$20="Leve"),CONCATENATE("R2C",'Mapa final'!$O$20),"")</f>
        <v/>
      </c>
      <c r="O17" s="69" t="str">
        <f ca="1">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 ca="1">IF(AND('Mapa final'!$Y$19="Alta",'Mapa final'!$AA$19="Menor"),CONCATENATE("R2C",'Mapa final'!$O$19),"")</f>
        <v/>
      </c>
      <c r="T17" s="68" t="str">
        <f ca="1">IF(AND('Mapa final'!$Y$20="Alta",'Mapa final'!$AA$20="Menor"),CONCATENATE("R2C",'Mapa final'!$O$20),"")</f>
        <v/>
      </c>
      <c r="U17" s="69" t="str">
        <f ca="1">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 ca="1">IF(AND('Mapa final'!$Y$19="Alta",'Mapa final'!$AA$19="Moderado"),CONCATENATE("R2C",'Mapa final'!$O$19),"")</f>
        <v/>
      </c>
      <c r="Z17" s="53" t="str">
        <f ca="1">IF(AND('Mapa final'!$Y$20="Alta",'Mapa final'!$AA$20="Moderado"),CONCATENATE("R2C",'Mapa final'!$O$20),"")</f>
        <v/>
      </c>
      <c r="AA17" s="54" t="str">
        <f ca="1">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 ca="1">IF(AND('Mapa final'!$Y$19="Alta",'Mapa final'!$AA$19="Mayor"),CONCATENATE("R2C",'Mapa final'!$O$19),"")</f>
        <v/>
      </c>
      <c r="AF17" s="53" t="str">
        <f ca="1">IF(AND('Mapa final'!$Y$20="Alta",'Mapa final'!$AA$20="Mayor"),CONCATENATE("R2C",'Mapa final'!$O$20),"")</f>
        <v/>
      </c>
      <c r="AG17" s="54" t="str">
        <f ca="1">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 ca="1">IF(AND('Mapa final'!$Y$19="Alta",'Mapa final'!$AA$19="Catastrófico"),CONCATENATE("R2C",'Mapa final'!$O$19),"")</f>
        <v/>
      </c>
      <c r="AL17" s="56" t="str">
        <f ca="1">IF(AND('Mapa final'!$Y$20="Alta",'Mapa final'!$AA$20="Catastrófico"),CONCATENATE("R2C",'Mapa final'!$O$20),"")</f>
        <v/>
      </c>
      <c r="AM17" s="57" t="str">
        <f ca="1">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 ca="1">IF(AND('Mapa final'!$Y$19="Media",'Mapa final'!$AA$19="Leve"),CONCATENATE("R2C",'Mapa final'!$O$19),"")</f>
        <v/>
      </c>
      <c r="N27" s="68" t="str">
        <f ca="1">IF(AND('Mapa final'!$Y$20="Media",'Mapa final'!$AA$20="Leve"),CONCATENATE("R2C",'Mapa final'!$O$20),"")</f>
        <v/>
      </c>
      <c r="O27" s="69" t="str">
        <f ca="1">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 ca="1">IF(AND('Mapa final'!$Y$19="Media",'Mapa final'!$AA$19="Menor"),CONCATENATE("R2C",'Mapa final'!$O$19),"")</f>
        <v/>
      </c>
      <c r="T27" s="68" t="str">
        <f ca="1">IF(AND('Mapa final'!$Y$20="Media",'Mapa final'!$AA$20="Menor"),CONCATENATE("R2C",'Mapa final'!$O$20),"")</f>
        <v/>
      </c>
      <c r="U27" s="69" t="str">
        <f ca="1">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 ca="1">IF(AND('Mapa final'!$Y$19="Media",'Mapa final'!$AA$19="Moderado"),CONCATENATE("R2C",'Mapa final'!$O$19),"")</f>
        <v/>
      </c>
      <c r="Z27" s="68" t="str">
        <f ca="1">IF(AND('Mapa final'!$Y$20="Media",'Mapa final'!$AA$20="Moderado"),CONCATENATE("R2C",'Mapa final'!$O$20),"")</f>
        <v/>
      </c>
      <c r="AA27" s="69" t="str">
        <f ca="1">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 ca="1">IF(AND('Mapa final'!$Y$19="Media",'Mapa final'!$AA$19="Mayor"),CONCATENATE("R2C",'Mapa final'!$O$19),"")</f>
        <v/>
      </c>
      <c r="AF27" s="53" t="str">
        <f ca="1">IF(AND('Mapa final'!$Y$20="Media",'Mapa final'!$AA$20="Mayor"),CONCATENATE("R2C",'Mapa final'!$O$20),"")</f>
        <v/>
      </c>
      <c r="AG27" s="54" t="str">
        <f ca="1">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 ca="1">IF(AND('Mapa final'!$Y$19="Media",'Mapa final'!$AA$19="Catastrófico"),CONCATENATE("R2C",'Mapa final'!$O$19),"")</f>
        <v/>
      </c>
      <c r="AL27" s="56" t="str">
        <f ca="1">IF(AND('Mapa final'!$Y$20="Media",'Mapa final'!$AA$20="Catastrófico"),CONCATENATE("R2C",'Mapa final'!$O$20),"")</f>
        <v/>
      </c>
      <c r="AM27" s="57" t="str">
        <f ca="1">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 ca="1">IF(AND('Mapa final'!$Y$19="Baja",'Mapa final'!$AA$19="Leve"),CONCATENATE("R2C",'Mapa final'!$O$19),"")</f>
        <v/>
      </c>
      <c r="N37" s="77" t="str">
        <f ca="1">IF(AND('Mapa final'!$Y$20="Baja",'Mapa final'!$AA$20="Leve"),CONCATENATE("R2C",'Mapa final'!$O$20),"")</f>
        <v/>
      </c>
      <c r="O37" s="78" t="str">
        <f ca="1">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 ca="1">IF(AND('Mapa final'!$Y$19="Baja",'Mapa final'!$AA$19="Menor"),CONCATENATE("R2C",'Mapa final'!$O$19),"")</f>
        <v/>
      </c>
      <c r="T37" s="68" t="str">
        <f ca="1">IF(AND('Mapa final'!$Y$20="Baja",'Mapa final'!$AA$20="Menor"),CONCATENATE("R2C",'Mapa final'!$O$20),"")</f>
        <v/>
      </c>
      <c r="U37" s="69" t="str">
        <f ca="1">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 ca="1">IF(AND('Mapa final'!$Y$18="Baja",'Mapa final'!$AA$18="Moderado"),CONCATENATE("R2C",'Mapa final'!$O$18),"")</f>
        <v>R2C3</v>
      </c>
      <c r="Y37" s="68" t="str">
        <f ca="1">IF(AND('Mapa final'!$Y$19="Baja",'Mapa final'!$AA$19="Moderado"),CONCATENATE("R2C",'Mapa final'!$O$19),"")</f>
        <v/>
      </c>
      <c r="Z37" s="68" t="str">
        <f ca="1">IF(AND('Mapa final'!$Y$20="Baja",'Mapa final'!$AA$20="Moderado"),CONCATENATE("R2C",'Mapa final'!$O$20),"")</f>
        <v/>
      </c>
      <c r="AA37" s="69" t="str">
        <f ca="1">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 ca="1">IF(AND('Mapa final'!$Y$18="Baja",'Mapa final'!$AA$18="Mayor"),CONCATENATE("R2C",'Mapa final'!$O$18),"")</f>
        <v/>
      </c>
      <c r="AE37" s="53" t="str">
        <f ca="1">IF(AND('Mapa final'!$Y$19="Baja",'Mapa final'!$AA$19="Mayor"),CONCATENATE("R2C",'Mapa final'!$O$19),"")</f>
        <v/>
      </c>
      <c r="AF37" s="53" t="str">
        <f ca="1">IF(AND('Mapa final'!$Y$20="Baja",'Mapa final'!$AA$20="Mayor"),CONCATENATE("R2C",'Mapa final'!$O$20),"")</f>
        <v/>
      </c>
      <c r="AG37" s="54" t="str">
        <f ca="1">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 ca="1">IF(AND('Mapa final'!$Y$19="Baja",'Mapa final'!$AA$19="Catastrófico"),CONCATENATE("R2C",'Mapa final'!$O$19),"")</f>
        <v/>
      </c>
      <c r="AL37" s="56" t="str">
        <f ca="1">IF(AND('Mapa final'!$Y$20="Baja",'Mapa final'!$AA$20="Catastrófico"),CONCATENATE("R2C",'Mapa final'!$O$20),"")</f>
        <v/>
      </c>
      <c r="AM37" s="57" t="str">
        <f ca="1">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 ca="1">IF(AND('Mapa final'!$Y$19="Muy Baja",'Mapa final'!$AA$19="Leve"),CONCATENATE("R2C",'Mapa final'!$O$19),"")</f>
        <v/>
      </c>
      <c r="N47" s="77" t="str">
        <f ca="1">IF(AND('Mapa final'!$Y$20="Muy Baja",'Mapa final'!$AA$20="Leve"),CONCATENATE("R2C",'Mapa final'!$O$20),"")</f>
        <v/>
      </c>
      <c r="O47" s="78" t="str">
        <f ca="1">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 ca="1">IF(AND('Mapa final'!$Y$19="Muy Baja",'Mapa final'!$AA$19="Menor"),CONCATENATE("R2C",'Mapa final'!$O$19),"")</f>
        <v/>
      </c>
      <c r="T47" s="77" t="str">
        <f ca="1">IF(AND('Mapa final'!$Y$20="Muy Baja",'Mapa final'!$AA$20="Menor"),CONCATENATE("R2C",'Mapa final'!$O$20),"")</f>
        <v/>
      </c>
      <c r="U47" s="78" t="str">
        <f ca="1">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
      </c>
      <c r="Y47" s="68" t="str">
        <f ca="1">IF(AND('Mapa final'!$Y$19="Muy Baja",'Mapa final'!$AA$19="Moderado"),CONCATENATE("R2C",'Mapa final'!$O$19),"")</f>
        <v>R2C4</v>
      </c>
      <c r="Z47" s="68" t="str">
        <f ca="1">IF(AND('Mapa final'!$Y$20="Muy Baja",'Mapa final'!$AA$20="Moderado"),CONCATENATE("R2C",'Mapa final'!$O$20),"")</f>
        <v>R2C5</v>
      </c>
      <c r="AA47" s="69" t="str">
        <f ca="1">IF(AND('Mapa final'!$Y$21="Muy Baja",'Mapa final'!$AA$21="Moderado"),CONCATENATE("R2C",'Mapa final'!$O$21),"")</f>
        <v>R2C6</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 ca="1">IF(AND('Mapa final'!$Y$19="Muy Baja",'Mapa final'!$AA$19="Mayor"),CONCATENATE("R2C",'Mapa final'!$O$19),"")</f>
        <v/>
      </c>
      <c r="AF47" s="53" t="str">
        <f ca="1">IF(AND('Mapa final'!$Y$20="Muy Baja",'Mapa final'!$AA$20="Mayor"),CONCATENATE("R2C",'Mapa final'!$O$20),"")</f>
        <v/>
      </c>
      <c r="AG47" s="54" t="str">
        <f ca="1">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 ca="1">IF(AND('Mapa final'!$Y$19="Muy Baja",'Mapa final'!$AA$19="Catastrófico"),CONCATENATE("R2C",'Mapa final'!$O$19),"")</f>
        <v/>
      </c>
      <c r="AL47" s="56" t="str">
        <f ca="1">IF(AND('Mapa final'!$Y$20="Muy Baja",'Mapa final'!$AA$20="Catastrófico"),CONCATENATE("R2C",'Mapa final'!$O$20),"")</f>
        <v/>
      </c>
      <c r="AM47" s="57" t="str">
        <f ca="1">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5" sqref="B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2023-06-09T16:41:07Z</dcterms:modified>
</cp:coreProperties>
</file>