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ichData/rdrichvaluestructure.xml" ContentType="application/vnd.ms-excel.rdrichvaluestructure+xml"/>
  <Override PartName="/xl/richData/rdRichValueTypes.xml" ContentType="application/vnd.ms-excel.rdrichvaluetypes+xml"/>
  <Override PartName="/xl/richData/rdrichvalue.xml" ContentType="application/vnd.ms-excel.rdrichvalu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hidePivotFieldList="1" defaultThemeVersion="124226"/>
  <mc:AlternateContent xmlns:mc="http://schemas.openxmlformats.org/markup-compatibility/2006">
    <mc:Choice Requires="x15">
      <x15ac:absPath xmlns:x15ac="http://schemas.microsoft.com/office/spreadsheetml/2010/11/ac" url="C:\Users\USUARIO\Desktop\RIESGOS\1. RIESGOS DE PROCESO\MATRIZ - MAPA DE RIESGOS POR PROCESO\"/>
    </mc:Choice>
  </mc:AlternateContent>
  <xr:revisionPtr revIDLastSave="0" documentId="13_ncr:1_{868BC5BE-CACE-4508-8A17-9F96E971D57B}" xr6:coauthVersionLast="47" xr6:coauthVersionMax="47" xr10:uidLastSave="{00000000-0000-0000-0000-000000000000}"/>
  <bookViews>
    <workbookView xWindow="0" yWindow="0" windowWidth="10290" windowHeight="10920" tabRatio="882" activeTab="1" xr2:uid="{00000000-000D-0000-FFFF-FFFF00000000}"/>
  </bookViews>
  <sheets>
    <sheet name="Intructivo" sheetId="20" r:id="rId1"/>
    <sheet name="Mapa final" sheetId="1" r:id="rId2"/>
    <sheet name="Matriz trabajo" sheetId="21" r:id="rId3"/>
    <sheet name="Hoja3" sheetId="22" r:id="rId4"/>
    <sheet name="Matriz Calor Inherente" sheetId="18" r:id="rId5"/>
    <sheet name="Matriz Calor Residual" sheetId="19" r:id="rId6"/>
    <sheet name="Tabla probabilidad" sheetId="12" r:id="rId7"/>
    <sheet name="Tabla Impacto" sheetId="13" r:id="rId8"/>
    <sheet name="Tabla Valoración controles" sheetId="15" r:id="rId9"/>
    <sheet name="Opciones Tratamiento" sheetId="16" state="hidden" r:id="rId10"/>
    <sheet name="Hoja1" sheetId="11" state="hidden" r:id="rId11"/>
  </sheets>
  <calcPr calcId="191029"/>
  <pivotCaches>
    <pivotCache cacheId="5" r:id="rId12"/>
  </pivotCaches>
</workbook>
</file>

<file path=xl/calcChain.xml><?xml version="1.0" encoding="utf-8"?>
<calcChain xmlns="http://schemas.openxmlformats.org/spreadsheetml/2006/main">
  <c r="T10" i="1" l="1"/>
  <c r="Q10" i="1"/>
  <c r="H10" i="1"/>
  <c r="I10" i="1" s="1"/>
  <c r="K62" i="1"/>
  <c r="K59" i="1"/>
  <c r="K57" i="1"/>
  <c r="K31" i="1"/>
  <c r="K69" i="1"/>
  <c r="K29" i="1"/>
  <c r="K49" i="1"/>
  <c r="K60" i="1"/>
  <c r="K54" i="1"/>
  <c r="K30" i="1"/>
  <c r="K38" i="1"/>
  <c r="K48" i="1"/>
  <c r="K35" i="1"/>
  <c r="K63" i="1"/>
  <c r="K47" i="1"/>
  <c r="K56" i="1"/>
  <c r="K39" i="1"/>
  <c r="K65" i="1"/>
  <c r="K50" i="1"/>
  <c r="K66" i="1"/>
  <c r="K37" i="1"/>
  <c r="K41" i="1"/>
  <c r="K21" i="1"/>
  <c r="K19" i="1"/>
  <c r="K55" i="1"/>
  <c r="K18" i="1"/>
  <c r="K32" i="1"/>
  <c r="K33" i="1"/>
  <c r="K42" i="1"/>
  <c r="K20" i="1"/>
  <c r="K36" i="1"/>
  <c r="K67" i="1"/>
  <c r="K68" i="1"/>
  <c r="K53" i="1"/>
  <c r="K43" i="1"/>
  <c r="K51" i="1"/>
  <c r="K61" i="1"/>
  <c r="K44" i="1"/>
  <c r="K45" i="1"/>
  <c r="F221" i="13"/>
  <c r="F211" i="13"/>
  <c r="F212" i="13"/>
  <c r="F213" i="13"/>
  <c r="F214" i="13"/>
  <c r="F215" i="13"/>
  <c r="F216" i="13"/>
  <c r="F217" i="13"/>
  <c r="F218" i="13"/>
  <c r="F219" i="13"/>
  <c r="F220" i="13"/>
  <c r="F210" i="13"/>
  <c r="B221" i="13" a="1"/>
  <c r="B223" i="13" s="1"/>
  <c r="Q52" i="1"/>
  <c r="Q47" i="1"/>
  <c r="Q41"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c r="Q69" i="1"/>
  <c r="T68" i="1"/>
  <c r="Q68" i="1"/>
  <c r="T67" i="1"/>
  <c r="Q67" i="1"/>
  <c r="T66" i="1"/>
  <c r="Q66" i="1"/>
  <c r="T65" i="1"/>
  <c r="Q65" i="1"/>
  <c r="T64" i="1"/>
  <c r="Q64" i="1"/>
  <c r="H64" i="1"/>
  <c r="I64" i="1"/>
  <c r="T63" i="1"/>
  <c r="Q63" i="1"/>
  <c r="T62" i="1"/>
  <c r="Q62" i="1"/>
  <c r="T61" i="1"/>
  <c r="Q61" i="1"/>
  <c r="T60" i="1"/>
  <c r="Q60" i="1"/>
  <c r="T59" i="1"/>
  <c r="Q59" i="1"/>
  <c r="T58" i="1"/>
  <c r="Q58" i="1"/>
  <c r="H58" i="1"/>
  <c r="I58" i="1" s="1"/>
  <c r="T57" i="1"/>
  <c r="Q57" i="1"/>
  <c r="X57" i="1" s="1"/>
  <c r="Y57" i="1" s="1"/>
  <c r="T56" i="1"/>
  <c r="Q56" i="1"/>
  <c r="T55" i="1"/>
  <c r="Q55" i="1"/>
  <c r="T54" i="1"/>
  <c r="Q54" i="1"/>
  <c r="T53" i="1"/>
  <c r="Q53" i="1"/>
  <c r="T52" i="1"/>
  <c r="H52" i="1"/>
  <c r="I52" i="1"/>
  <c r="T51" i="1"/>
  <c r="Q51" i="1"/>
  <c r="T50" i="1"/>
  <c r="Q50" i="1"/>
  <c r="T49" i="1"/>
  <c r="Q49" i="1"/>
  <c r="T48" i="1"/>
  <c r="Q48" i="1"/>
  <c r="X49" i="1" s="1"/>
  <c r="T47" i="1"/>
  <c r="T46" i="1"/>
  <c r="Q46" i="1"/>
  <c r="H46" i="1"/>
  <c r="I46" i="1"/>
  <c r="T45" i="1"/>
  <c r="Q45" i="1"/>
  <c r="T44" i="1"/>
  <c r="Q44" i="1"/>
  <c r="T43" i="1"/>
  <c r="Q43" i="1"/>
  <c r="T42" i="1"/>
  <c r="Q42" i="1"/>
  <c r="X43" i="1" s="1"/>
  <c r="T41" i="1"/>
  <c r="T40" i="1"/>
  <c r="Q40" i="1"/>
  <c r="H40" i="1"/>
  <c r="T39" i="1"/>
  <c r="Q39" i="1"/>
  <c r="X39" i="1" s="1"/>
  <c r="Z39" i="1" s="1"/>
  <c r="T38" i="1"/>
  <c r="Q38" i="1"/>
  <c r="T37" i="1"/>
  <c r="Q37" i="1"/>
  <c r="X37" i="1" s="1"/>
  <c r="T36" i="1"/>
  <c r="Q36" i="1"/>
  <c r="T35" i="1"/>
  <c r="Q35" i="1"/>
  <c r="T34" i="1"/>
  <c r="Q34" i="1"/>
  <c r="H34" i="1"/>
  <c r="I34" i="1"/>
  <c r="T33" i="1"/>
  <c r="Q33" i="1"/>
  <c r="T32" i="1"/>
  <c r="Q32" i="1"/>
  <c r="T31" i="1"/>
  <c r="Q31" i="1"/>
  <c r="T30" i="1"/>
  <c r="Q30" i="1"/>
  <c r="T29" i="1"/>
  <c r="Q29" i="1"/>
  <c r="T28" i="1"/>
  <c r="Q28" i="1"/>
  <c r="X28" i="1" s="1"/>
  <c r="Y28" i="1" s="1"/>
  <c r="H28" i="1"/>
  <c r="I28" i="1" s="1"/>
  <c r="T27" i="1"/>
  <c r="Q27" i="1"/>
  <c r="T26" i="1"/>
  <c r="Q26" i="1"/>
  <c r="T25" i="1"/>
  <c r="Q25" i="1"/>
  <c r="T24" i="1"/>
  <c r="Q24" i="1"/>
  <c r="T23" i="1"/>
  <c r="Q23" i="1"/>
  <c r="T22" i="1"/>
  <c r="Q22" i="1"/>
  <c r="H22" i="1"/>
  <c r="I22" i="1"/>
  <c r="H16" i="1"/>
  <c r="Q15" i="1"/>
  <c r="Q14" i="1"/>
  <c r="Q13" i="1"/>
  <c r="T21" i="1"/>
  <c r="Q21" i="1"/>
  <c r="T20" i="1"/>
  <c r="Q20" i="1"/>
  <c r="AB21" i="1" s="1"/>
  <c r="AA21" i="1" s="1"/>
  <c r="T19" i="1"/>
  <c r="Q19" i="1"/>
  <c r="T18" i="1"/>
  <c r="Q18" i="1"/>
  <c r="T17" i="1"/>
  <c r="Q17" i="1"/>
  <c r="T16" i="1"/>
  <c r="Q16" i="1"/>
  <c r="AB50" i="1"/>
  <c r="AA50" i="1" s="1"/>
  <c r="I16" i="1"/>
  <c r="X64" i="1"/>
  <c r="X52" i="1"/>
  <c r="Z52" i="1" s="1"/>
  <c r="X46" i="1"/>
  <c r="X40" i="1"/>
  <c r="Z40" i="1" s="1"/>
  <c r="X34" i="1"/>
  <c r="X22" i="1"/>
  <c r="Z22" i="1" s="1"/>
  <c r="Y64" i="1"/>
  <c r="Z64" i="1"/>
  <c r="Y52" i="1"/>
  <c r="Y40" i="1"/>
  <c r="Z28" i="1"/>
  <c r="X29" i="1"/>
  <c r="Z29" i="1" s="1"/>
  <c r="Y22" i="1"/>
  <c r="Y29" i="1"/>
  <c r="X47" i="1"/>
  <c r="X48" i="1"/>
  <c r="T11" i="1"/>
  <c r="T12" i="1"/>
  <c r="T13" i="1"/>
  <c r="T14" i="1"/>
  <c r="T15" i="1"/>
  <c r="Y48" i="1"/>
  <c r="Z48" i="1"/>
  <c r="X32" i="1"/>
  <c r="X38" i="1"/>
  <c r="Z38" i="1" s="1"/>
  <c r="Y49" i="1"/>
  <c r="Z49" i="1"/>
  <c r="X33" i="1"/>
  <c r="Q12" i="1"/>
  <c r="Y38" i="1"/>
  <c r="Y39" i="1"/>
  <c r="Q11" i="1"/>
  <c r="X15" i="1"/>
  <c r="Y15" i="1" s="1"/>
  <c r="AB64" i="1"/>
  <c r="AA64" i="1" s="1"/>
  <c r="AB29" i="1"/>
  <c r="AB28" i="1"/>
  <c r="AA28" i="1" s="1"/>
  <c r="V9" i="19" s="1"/>
  <c r="AB40" i="1"/>
  <c r="AA40" i="1"/>
  <c r="V11" i="19" s="1"/>
  <c r="AB52" i="1"/>
  <c r="AA52" i="1" s="1"/>
  <c r="AB43" i="19" s="1"/>
  <c r="AB11" i="1"/>
  <c r="AA11" i="1" s="1"/>
  <c r="AB22" i="1"/>
  <c r="AA22" i="1"/>
  <c r="AB47" i="1"/>
  <c r="AA47" i="1" s="1"/>
  <c r="AB46" i="1"/>
  <c r="AA46" i="1" s="1"/>
  <c r="AB35" i="1"/>
  <c r="AB34" i="1"/>
  <c r="AA34" i="1"/>
  <c r="J11" i="19"/>
  <c r="AH41" i="19"/>
  <c r="AB51" i="19"/>
  <c r="P21" i="19"/>
  <c r="AB11" i="19"/>
  <c r="P51" i="19"/>
  <c r="J51" i="19"/>
  <c r="AH11" i="19"/>
  <c r="V25" i="19"/>
  <c r="AH15" i="19"/>
  <c r="AB55" i="19"/>
  <c r="AH55" i="19"/>
  <c r="J25" i="19"/>
  <c r="V55" i="19"/>
  <c r="J15" i="19"/>
  <c r="J55" i="19"/>
  <c r="AB25" i="19"/>
  <c r="P15" i="19"/>
  <c r="AH9" i="19"/>
  <c r="P19" i="19"/>
  <c r="AB28" i="19"/>
  <c r="P38" i="19"/>
  <c r="AH38" i="19"/>
  <c r="J48" i="19"/>
  <c r="V28" i="19"/>
  <c r="AB38" i="19"/>
  <c r="V48" i="19"/>
  <c r="J8" i="19"/>
  <c r="J18" i="19"/>
  <c r="AB12" i="1"/>
  <c r="AA12" i="1" s="1"/>
  <c r="AB36" i="1"/>
  <c r="AA36" i="1" s="1"/>
  <c r="AA35" i="1"/>
  <c r="AB48" i="1"/>
  <c r="AA48" i="1" s="1"/>
  <c r="AB49" i="1"/>
  <c r="AA49" i="1" s="1"/>
  <c r="AA29" i="1"/>
  <c r="AC39" i="19" s="1"/>
  <c r="AB30" i="1"/>
  <c r="AA30" i="1" s="1"/>
  <c r="AB31" i="1"/>
  <c r="AA31" i="1" s="1"/>
  <c r="AI49" i="19"/>
  <c r="Q9" i="19"/>
  <c r="AB37" i="1"/>
  <c r="AA37" i="1" s="1"/>
  <c r="AB15" i="1"/>
  <c r="AA15" i="1" s="1"/>
  <c r="AB62" i="1"/>
  <c r="AA62" i="1" s="1"/>
  <c r="AB32" i="1"/>
  <c r="AA32" i="1" s="1"/>
  <c r="AB33" i="1"/>
  <c r="AA33" i="1" s="1"/>
  <c r="AB38" i="1"/>
  <c r="AA38" i="1" s="1"/>
  <c r="T10" i="19" s="1"/>
  <c r="AB39" i="1"/>
  <c r="AA39" i="1" s="1"/>
  <c r="AB57" i="1"/>
  <c r="AA57" i="1" s="1"/>
  <c r="AA43" i="19" s="1"/>
  <c r="AG23" i="19"/>
  <c r="Z40" i="19"/>
  <c r="AF10" i="19"/>
  <c r="Z20" i="19"/>
  <c r="AF50" i="19"/>
  <c r="AF40" i="19"/>
  <c r="AF30" i="19"/>
  <c r="AL40" i="19"/>
  <c r="N10" i="19"/>
  <c r="Z50" i="19"/>
  <c r="T30" i="19"/>
  <c r="AL10" i="19"/>
  <c r="K24" i="1"/>
  <c r="K17" i="1"/>
  <c r="K14" i="1"/>
  <c r="K13" i="1"/>
  <c r="K23" i="1"/>
  <c r="K26" i="1"/>
  <c r="K25" i="1"/>
  <c r="K15" i="1"/>
  <c r="K11" i="1"/>
  <c r="K12" i="1"/>
  <c r="K27" i="1"/>
  <c r="AM13" i="19" l="1"/>
  <c r="AI19" i="19"/>
  <c r="Z30" i="19"/>
  <c r="Z10" i="19"/>
  <c r="T50" i="19"/>
  <c r="U23" i="19"/>
  <c r="K9" i="19"/>
  <c r="AB41" i="19"/>
  <c r="AC9" i="19"/>
  <c r="M12" i="19"/>
  <c r="M52" i="19"/>
  <c r="Y52" i="19"/>
  <c r="AE12" i="19"/>
  <c r="M22" i="19"/>
  <c r="Y32" i="19"/>
  <c r="AK22" i="19"/>
  <c r="AC49" i="1"/>
  <c r="S52" i="19"/>
  <c r="AE42" i="19"/>
  <c r="AK42" i="19"/>
  <c r="S12" i="19"/>
  <c r="Y42" i="19"/>
  <c r="Y22" i="19"/>
  <c r="AK32" i="19"/>
  <c r="M42" i="19"/>
  <c r="S42" i="19"/>
  <c r="AK52" i="19"/>
  <c r="AE32" i="19"/>
  <c r="M32" i="19"/>
  <c r="AK12" i="19"/>
  <c r="S32" i="19"/>
  <c r="AE22" i="19"/>
  <c r="Y12" i="19"/>
  <c r="S22" i="19"/>
  <c r="AE52" i="19"/>
  <c r="AD42" i="19"/>
  <c r="X22" i="19"/>
  <c r="R32" i="19"/>
  <c r="L32" i="19"/>
  <c r="AD22" i="19"/>
  <c r="L12" i="19"/>
  <c r="X52" i="19"/>
  <c r="O30" i="19"/>
  <c r="U20" i="19"/>
  <c r="AG30" i="19"/>
  <c r="AM10" i="19"/>
  <c r="U50" i="19"/>
  <c r="O40" i="19"/>
  <c r="O50" i="19"/>
  <c r="AA30" i="19"/>
  <c r="AM40" i="19"/>
  <c r="AA20" i="19"/>
  <c r="AG53" i="19"/>
  <c r="U43" i="19"/>
  <c r="Q19" i="19"/>
  <c r="AC49" i="19"/>
  <c r="Q39" i="19"/>
  <c r="W49" i="19"/>
  <c r="W29" i="19"/>
  <c r="K49" i="19"/>
  <c r="AI39" i="19"/>
  <c r="W39" i="19"/>
  <c r="Q49" i="19"/>
  <c r="K39" i="19"/>
  <c r="AC29" i="19"/>
  <c r="W19" i="19"/>
  <c r="Q29" i="19"/>
  <c r="W9" i="19"/>
  <c r="B221" i="13"/>
  <c r="X19" i="1"/>
  <c r="Z19" i="1" s="1"/>
  <c r="AB18" i="1"/>
  <c r="AA18" i="1" s="1"/>
  <c r="AB19" i="1"/>
  <c r="AA19" i="1" s="1"/>
  <c r="M27" i="19" s="1"/>
  <c r="X25" i="1"/>
  <c r="X26" i="1"/>
  <c r="AB26" i="1"/>
  <c r="AA26" i="1" s="1"/>
  <c r="AB25" i="1"/>
  <c r="AA25" i="1" s="1"/>
  <c r="X59" i="1"/>
  <c r="X58" i="1"/>
  <c r="AB58" i="1"/>
  <c r="AA58" i="1" s="1"/>
  <c r="X62" i="1"/>
  <c r="X63" i="1"/>
  <c r="AB63" i="1"/>
  <c r="AA63" i="1" s="1"/>
  <c r="X65" i="1"/>
  <c r="X66" i="1"/>
  <c r="AB66" i="1"/>
  <c r="AA66" i="1" s="1"/>
  <c r="AB65" i="1"/>
  <c r="AA65" i="1" s="1"/>
  <c r="X69" i="1"/>
  <c r="AB69" i="1"/>
  <c r="AA69" i="1" s="1"/>
  <c r="AA33" i="19"/>
  <c r="O23" i="19"/>
  <c r="AA50" i="19"/>
  <c r="U30" i="19"/>
  <c r="AC39" i="1"/>
  <c r="AA40" i="19"/>
  <c r="O10" i="19"/>
  <c r="O20" i="19"/>
  <c r="AM30" i="19"/>
  <c r="AA10" i="19"/>
  <c r="AG50" i="19"/>
  <c r="AG20" i="19"/>
  <c r="X18" i="1"/>
  <c r="Y18" i="1" s="1"/>
  <c r="AC52" i="1"/>
  <c r="J23" i="19"/>
  <c r="V33" i="19"/>
  <c r="J53" i="19"/>
  <c r="V43" i="19"/>
  <c r="V53" i="19"/>
  <c r="P23" i="19"/>
  <c r="V13" i="19"/>
  <c r="AB53" i="19"/>
  <c r="AH43" i="19"/>
  <c r="P33" i="19"/>
  <c r="AH53" i="19"/>
  <c r="AH23" i="19"/>
  <c r="P13" i="19"/>
  <c r="AH13" i="19"/>
  <c r="J33" i="19"/>
  <c r="AB13" i="19"/>
  <c r="J43" i="19"/>
  <c r="AH33" i="19"/>
  <c r="AB33" i="19"/>
  <c r="V23" i="19"/>
  <c r="AB23" i="19"/>
  <c r="P43" i="19"/>
  <c r="J13" i="19"/>
  <c r="P53" i="19"/>
  <c r="X17" i="1"/>
  <c r="Y17" i="1" s="1"/>
  <c r="AB17" i="1"/>
  <c r="AA17" i="1" s="1"/>
  <c r="K7" i="19" s="1"/>
  <c r="X20" i="1"/>
  <c r="Y20" i="1" s="1"/>
  <c r="AB20" i="1"/>
  <c r="AA20" i="1" s="1"/>
  <c r="X23" i="1"/>
  <c r="X24" i="1"/>
  <c r="AB24" i="1"/>
  <c r="AA24" i="1" s="1"/>
  <c r="AB23" i="1"/>
  <c r="AA23" i="1" s="1"/>
  <c r="X27" i="1"/>
  <c r="AB27" i="1"/>
  <c r="AA27" i="1" s="1"/>
  <c r="X60" i="1"/>
  <c r="X61" i="1"/>
  <c r="AB60" i="1"/>
  <c r="AA60" i="1" s="1"/>
  <c r="AB61" i="1"/>
  <c r="AA61" i="1" s="1"/>
  <c r="X68" i="1"/>
  <c r="X67" i="1"/>
  <c r="AB67" i="1"/>
  <c r="AA67" i="1" s="1"/>
  <c r="AB68" i="1"/>
  <c r="AA68" i="1" s="1"/>
  <c r="AG33" i="19"/>
  <c r="AB59" i="1"/>
  <c r="AA59" i="1" s="1"/>
  <c r="X21" i="1"/>
  <c r="Y21" i="1" s="1"/>
  <c r="X13" i="1"/>
  <c r="Z13" i="1" s="1"/>
  <c r="AB13" i="1"/>
  <c r="AA13" i="1" s="1"/>
  <c r="X14" i="1"/>
  <c r="Y14" i="1" s="1"/>
  <c r="AB14" i="1"/>
  <c r="AA14" i="1" s="1"/>
  <c r="I40" i="1"/>
  <c r="Y43" i="1"/>
  <c r="Z43" i="1"/>
  <c r="X53" i="1"/>
  <c r="X54" i="1"/>
  <c r="AB53" i="1"/>
  <c r="AA53" i="1" s="1"/>
  <c r="AB54" i="1"/>
  <c r="AA54" i="1" s="1"/>
  <c r="X55" i="1"/>
  <c r="X56" i="1"/>
  <c r="AB56" i="1"/>
  <c r="AA56" i="1" s="1"/>
  <c r="U13" i="19"/>
  <c r="O53" i="19"/>
  <c r="U33" i="19"/>
  <c r="AG13" i="19"/>
  <c r="AM33" i="19"/>
  <c r="U53" i="19"/>
  <c r="O33" i="19"/>
  <c r="X42" i="1"/>
  <c r="AB42" i="1"/>
  <c r="AA42" i="1" s="1"/>
  <c r="AB41" i="1"/>
  <c r="AA41" i="1" s="1"/>
  <c r="AB43" i="1"/>
  <c r="AA43" i="1" s="1"/>
  <c r="Z57" i="1"/>
  <c r="AH49" i="19"/>
  <c r="V39" i="19"/>
  <c r="J19" i="19"/>
  <c r="AB29" i="19"/>
  <c r="V49" i="19"/>
  <c r="AH29" i="19"/>
  <c r="AC28" i="1"/>
  <c r="P9" i="19"/>
  <c r="J29" i="19"/>
  <c r="P49" i="19"/>
  <c r="V19" i="19"/>
  <c r="J39" i="19"/>
  <c r="AB9" i="19"/>
  <c r="V29" i="19"/>
  <c r="J49" i="19"/>
  <c r="AH19" i="19"/>
  <c r="AB39" i="19"/>
  <c r="P29" i="19"/>
  <c r="AB19" i="19"/>
  <c r="P39" i="19"/>
  <c r="AB49" i="19"/>
  <c r="J9" i="19"/>
  <c r="Z34" i="1"/>
  <c r="Y34" i="1"/>
  <c r="X44" i="1"/>
  <c r="X45" i="1"/>
  <c r="AB44" i="1"/>
  <c r="AA44" i="1" s="1"/>
  <c r="B222" i="13"/>
  <c r="K40" i="1" s="1"/>
  <c r="L40" i="1" s="1"/>
  <c r="AM43" i="19"/>
  <c r="AC57" i="1"/>
  <c r="AA23" i="19"/>
  <c r="AG43" i="19"/>
  <c r="AA53" i="19"/>
  <c r="AC38" i="1"/>
  <c r="N30" i="19"/>
  <c r="AL30" i="19"/>
  <c r="N50" i="19"/>
  <c r="AF20" i="19"/>
  <c r="N40" i="19"/>
  <c r="N20" i="19"/>
  <c r="AB55" i="1"/>
  <c r="AA55" i="1" s="1"/>
  <c r="AC48" i="1"/>
  <c r="X42" i="19"/>
  <c r="AL50" i="19"/>
  <c r="AL20" i="19"/>
  <c r="T40" i="19"/>
  <c r="T20" i="19"/>
  <c r="O43" i="19"/>
  <c r="AA13" i="19"/>
  <c r="AM23" i="19"/>
  <c r="O13" i="19"/>
  <c r="AM53" i="19"/>
  <c r="AB45" i="1"/>
  <c r="AA45" i="1" s="1"/>
  <c r="R42" i="19"/>
  <c r="R22" i="19"/>
  <c r="AH39" i="19"/>
  <c r="AM50" i="19"/>
  <c r="AM20" i="19"/>
  <c r="U40" i="19"/>
  <c r="AG40" i="19"/>
  <c r="AG10" i="19"/>
  <c r="U10" i="19"/>
  <c r="AJ42" i="19"/>
  <c r="R12" i="19"/>
  <c r="X32" i="19"/>
  <c r="AJ52" i="19"/>
  <c r="L52" i="19"/>
  <c r="AJ12" i="19"/>
  <c r="AJ22" i="19"/>
  <c r="AD12" i="19"/>
  <c r="AD52" i="19"/>
  <c r="AJ32" i="19"/>
  <c r="X12" i="19"/>
  <c r="R52" i="19"/>
  <c r="L22" i="19"/>
  <c r="AD32" i="19"/>
  <c r="L42" i="19"/>
  <c r="AI29" i="19"/>
  <c r="K19" i="19"/>
  <c r="K29" i="19"/>
  <c r="AC29" i="1"/>
  <c r="AI9" i="19"/>
  <c r="AC19" i="19"/>
  <c r="P45" i="19"/>
  <c r="J45" i="19"/>
  <c r="V15" i="19"/>
  <c r="P25" i="19"/>
  <c r="J35" i="19"/>
  <c r="P35" i="19"/>
  <c r="AH25" i="19"/>
  <c r="AH35" i="19"/>
  <c r="V35" i="19"/>
  <c r="AB15" i="19"/>
  <c r="P55" i="19"/>
  <c r="AH45" i="19"/>
  <c r="V45" i="19"/>
  <c r="AC64" i="1"/>
  <c r="AB35" i="19"/>
  <c r="AB45" i="19"/>
  <c r="Z33" i="1"/>
  <c r="Y33" i="1"/>
  <c r="AH8" i="19"/>
  <c r="AB48" i="19"/>
  <c r="V8" i="19"/>
  <c r="AH48" i="19"/>
  <c r="AH18" i="19"/>
  <c r="V18" i="19"/>
  <c r="J38" i="19"/>
  <c r="AC22" i="1"/>
  <c r="J28" i="19"/>
  <c r="AH28" i="19"/>
  <c r="AB18" i="19"/>
  <c r="P28" i="19"/>
  <c r="P18" i="19"/>
  <c r="V38" i="19"/>
  <c r="P48" i="19"/>
  <c r="AB8" i="19"/>
  <c r="P8" i="19"/>
  <c r="AB21" i="19"/>
  <c r="AC40" i="1"/>
  <c r="AB31" i="19"/>
  <c r="V31" i="19"/>
  <c r="V21" i="19"/>
  <c r="AH51" i="19"/>
  <c r="P31" i="19"/>
  <c r="P41" i="19"/>
  <c r="V41" i="19"/>
  <c r="AH31" i="19"/>
  <c r="J41" i="19"/>
  <c r="J31" i="19"/>
  <c r="J21" i="19"/>
  <c r="AH21" i="19"/>
  <c r="V51" i="19"/>
  <c r="P11" i="19"/>
  <c r="X16" i="1"/>
  <c r="Y16" i="1" s="1"/>
  <c r="Y32" i="1"/>
  <c r="Z32" i="1"/>
  <c r="Y47" i="1"/>
  <c r="Z47" i="1"/>
  <c r="Y46" i="1"/>
  <c r="Z46" i="1"/>
  <c r="X41" i="1"/>
  <c r="X50" i="1"/>
  <c r="AB51" i="1"/>
  <c r="AA51" i="1" s="1"/>
  <c r="X51" i="1"/>
  <c r="X11" i="1"/>
  <c r="Y11" i="1" s="1"/>
  <c r="X12" i="1"/>
  <c r="Y12" i="1" s="1"/>
  <c r="X30" i="1"/>
  <c r="X31" i="1"/>
  <c r="X35" i="1"/>
  <c r="X36" i="1"/>
  <c r="Z37" i="1"/>
  <c r="Y37" i="1"/>
  <c r="Z17" i="1"/>
  <c r="Y19" i="1"/>
  <c r="Y17" i="19" s="1"/>
  <c r="Z20" i="1"/>
  <c r="AD27" i="19"/>
  <c r="AJ7" i="19"/>
  <c r="X47" i="19"/>
  <c r="L47" i="19"/>
  <c r="X7" i="19"/>
  <c r="AJ37" i="19"/>
  <c r="L7" i="19"/>
  <c r="R37" i="19"/>
  <c r="AD37" i="19"/>
  <c r="L27" i="19"/>
  <c r="L17" i="19"/>
  <c r="AD7" i="19"/>
  <c r="AJ17" i="19"/>
  <c r="AD17" i="19"/>
  <c r="R27" i="19"/>
  <c r="X37" i="19"/>
  <c r="AJ27" i="19"/>
  <c r="AJ47" i="19"/>
  <c r="L37" i="19"/>
  <c r="X27" i="19"/>
  <c r="AC18" i="1"/>
  <c r="AD47" i="19"/>
  <c r="R17" i="19"/>
  <c r="R7" i="19"/>
  <c r="R47" i="19"/>
  <c r="X17" i="19"/>
  <c r="Z16" i="1"/>
  <c r="AF37" i="19"/>
  <c r="AC20" i="1"/>
  <c r="T47" i="19"/>
  <c r="AL47" i="19"/>
  <c r="N27" i="19"/>
  <c r="T17" i="19"/>
  <c r="T37" i="19"/>
  <c r="Z27" i="19"/>
  <c r="T7" i="19"/>
  <c r="AL17" i="19"/>
  <c r="Q17" i="19"/>
  <c r="Z18" i="1"/>
  <c r="Z21" i="1"/>
  <c r="N17" i="19"/>
  <c r="AE17" i="19"/>
  <c r="AM47" i="19"/>
  <c r="AM17" i="19"/>
  <c r="AA37" i="19"/>
  <c r="O37" i="19"/>
  <c r="AG27" i="19"/>
  <c r="U27" i="19"/>
  <c r="AM37" i="19"/>
  <c r="AA27" i="19"/>
  <c r="AM27" i="19"/>
  <c r="O17" i="19"/>
  <c r="AM7" i="19"/>
  <c r="U17" i="19"/>
  <c r="AG7" i="19"/>
  <c r="U7" i="19"/>
  <c r="O7" i="19"/>
  <c r="AA7" i="19"/>
  <c r="U47" i="19"/>
  <c r="U37" i="19"/>
  <c r="AG37" i="19"/>
  <c r="AA47" i="19"/>
  <c r="AC21" i="1"/>
  <c r="AG17" i="19"/>
  <c r="AG47" i="19"/>
  <c r="O27" i="19"/>
  <c r="AA17" i="19"/>
  <c r="O47" i="19"/>
  <c r="AL27" i="19"/>
  <c r="Z37" i="19"/>
  <c r="AF7" i="19"/>
  <c r="S37" i="19"/>
  <c r="W37" i="19"/>
  <c r="AF17" i="19"/>
  <c r="T27" i="19"/>
  <c r="Z17" i="19"/>
  <c r="K47" i="19"/>
  <c r="AI7" i="19"/>
  <c r="AL7" i="19"/>
  <c r="AF47" i="19"/>
  <c r="AL37" i="19"/>
  <c r="Q7" i="19"/>
  <c r="AC37" i="19"/>
  <c r="Z15" i="1"/>
  <c r="X10" i="1"/>
  <c r="Z10" i="1" s="1"/>
  <c r="Z7" i="19"/>
  <c r="N47" i="19"/>
  <c r="AF27" i="19"/>
  <c r="Z47" i="19"/>
  <c r="S7" i="19"/>
  <c r="N7" i="19"/>
  <c r="N37" i="19"/>
  <c r="AJ46" i="19"/>
  <c r="X36" i="19"/>
  <c r="AC12" i="1"/>
  <c r="R16" i="19"/>
  <c r="AD46" i="19"/>
  <c r="R6" i="19"/>
  <c r="X46" i="19"/>
  <c r="AJ16" i="19"/>
  <c r="L36" i="19"/>
  <c r="AJ6" i="19"/>
  <c r="X26" i="19"/>
  <c r="X16" i="19"/>
  <c r="AD36" i="19"/>
  <c r="AJ36" i="19"/>
  <c r="L26" i="19"/>
  <c r="AJ26" i="19"/>
  <c r="R46" i="19"/>
  <c r="R26" i="19"/>
  <c r="AD16" i="19"/>
  <c r="L46" i="19"/>
  <c r="AD26" i="19"/>
  <c r="AD6" i="19"/>
  <c r="X6" i="19"/>
  <c r="L16" i="19"/>
  <c r="L6" i="19"/>
  <c r="R36" i="19"/>
  <c r="W16" i="19"/>
  <c r="K36" i="19"/>
  <c r="Q26" i="19"/>
  <c r="AC11" i="1"/>
  <c r="Q6" i="19"/>
  <c r="K6" i="19"/>
  <c r="Q16" i="19"/>
  <c r="AI6" i="19"/>
  <c r="AI16" i="19"/>
  <c r="Q36" i="19"/>
  <c r="W6" i="19"/>
  <c r="W26" i="19"/>
  <c r="K26" i="19"/>
  <c r="W46" i="19"/>
  <c r="AC26" i="19"/>
  <c r="AI36" i="19"/>
  <c r="AI26" i="19"/>
  <c r="AC6" i="19"/>
  <c r="Q46" i="19"/>
  <c r="W36" i="19"/>
  <c r="AC36" i="19"/>
  <c r="K16" i="19"/>
  <c r="K46" i="19"/>
  <c r="AI46" i="19"/>
  <c r="AC46" i="19"/>
  <c r="AC16" i="19"/>
  <c r="Y10" i="1"/>
  <c r="AA36" i="19"/>
  <c r="AA46" i="19"/>
  <c r="U46" i="19"/>
  <c r="AG6" i="19"/>
  <c r="AM16" i="19"/>
  <c r="AM26" i="19"/>
  <c r="AG26" i="19"/>
  <c r="U6" i="19"/>
  <c r="U16" i="19"/>
  <c r="O16" i="19"/>
  <c r="AM6" i="19"/>
  <c r="AG46" i="19"/>
  <c r="O36" i="19"/>
  <c r="AG36" i="19"/>
  <c r="O6" i="19"/>
  <c r="AM46" i="19"/>
  <c r="AA16" i="19"/>
  <c r="U26" i="19"/>
  <c r="O26" i="19"/>
  <c r="U36" i="19"/>
  <c r="AC15" i="1"/>
  <c r="O46" i="19"/>
  <c r="AM36" i="19"/>
  <c r="AG16" i="19"/>
  <c r="AA6" i="19"/>
  <c r="AA26" i="19"/>
  <c r="AF6" i="19"/>
  <c r="Z46" i="19"/>
  <c r="Z36" i="19"/>
  <c r="AL16" i="19"/>
  <c r="AL46" i="19"/>
  <c r="AC14" i="1"/>
  <c r="N46" i="19"/>
  <c r="AF46" i="19"/>
  <c r="N36" i="19"/>
  <c r="T16" i="19"/>
  <c r="T46" i="19"/>
  <c r="Z26" i="19"/>
  <c r="AL6" i="19"/>
  <c r="T6" i="19"/>
  <c r="T36" i="19"/>
  <c r="AL26" i="19"/>
  <c r="AL36" i="19"/>
  <c r="AF36" i="19"/>
  <c r="AF16" i="19"/>
  <c r="T26" i="19"/>
  <c r="AF26" i="19"/>
  <c r="N26" i="19"/>
  <c r="N6" i="19"/>
  <c r="Z6" i="19"/>
  <c r="Z16" i="19"/>
  <c r="N16" i="19"/>
  <c r="Z12" i="1"/>
  <c r="Y13" i="1"/>
  <c r="Z14" i="1"/>
  <c r="Z11" i="1"/>
  <c r="AE47" i="19" l="1"/>
  <c r="AK47" i="19"/>
  <c r="W17" i="19"/>
  <c r="AC7" i="19"/>
  <c r="AC27" i="19"/>
  <c r="W27" i="19"/>
  <c r="AI27" i="19"/>
  <c r="AI17" i="19"/>
  <c r="AI47" i="19"/>
  <c r="W47" i="19"/>
  <c r="AC47" i="19"/>
  <c r="W7" i="19"/>
  <c r="AC17" i="1"/>
  <c r="K17" i="19"/>
  <c r="K37" i="19"/>
  <c r="AC19" i="1"/>
  <c r="AK7" i="19"/>
  <c r="Y7" i="19"/>
  <c r="Y37" i="19"/>
  <c r="AC17" i="19"/>
  <c r="Q37" i="19"/>
  <c r="Q47" i="19"/>
  <c r="AI37" i="19"/>
  <c r="K27" i="19"/>
  <c r="S27" i="19"/>
  <c r="Q27" i="19"/>
  <c r="S17" i="19"/>
  <c r="AE7" i="19"/>
  <c r="M40" i="1"/>
  <c r="T8" i="18"/>
  <c r="Z24" i="18"/>
  <c r="T32" i="18"/>
  <c r="AF40" i="18"/>
  <c r="AF16" i="18"/>
  <c r="T24" i="18"/>
  <c r="AL24" i="18"/>
  <c r="AF32" i="18"/>
  <c r="AL40" i="18"/>
  <c r="Z8" i="18"/>
  <c r="N40" i="1"/>
  <c r="Z40" i="18"/>
  <c r="AF8" i="18"/>
  <c r="N24" i="18"/>
  <c r="T16" i="18"/>
  <c r="N32" i="18"/>
  <c r="N8" i="18"/>
  <c r="AL16" i="18"/>
  <c r="N16" i="18"/>
  <c r="Z32" i="18"/>
  <c r="AF24" i="18"/>
  <c r="T40" i="18"/>
  <c r="AL8" i="18"/>
  <c r="N40" i="18"/>
  <c r="AL32" i="18"/>
  <c r="Z16" i="18"/>
  <c r="Z30" i="1"/>
  <c r="Y30" i="1"/>
  <c r="J12" i="19"/>
  <c r="J22" i="19"/>
  <c r="J42" i="19"/>
  <c r="AH32" i="19"/>
  <c r="V12" i="19"/>
  <c r="AH22" i="19"/>
  <c r="P42" i="19"/>
  <c r="J32" i="19"/>
  <c r="J52" i="19"/>
  <c r="AB12" i="19"/>
  <c r="V52" i="19"/>
  <c r="P12" i="19"/>
  <c r="AB52" i="19"/>
  <c r="AH42" i="19"/>
  <c r="V42" i="19"/>
  <c r="P52" i="19"/>
  <c r="AC46" i="1"/>
  <c r="P32" i="19"/>
  <c r="AB22" i="19"/>
  <c r="AH12" i="19"/>
  <c r="P22" i="19"/>
  <c r="AB32" i="19"/>
  <c r="V32" i="19"/>
  <c r="AB42" i="19"/>
  <c r="V22" i="19"/>
  <c r="AH52" i="19"/>
  <c r="Z19" i="19"/>
  <c r="AL39" i="19"/>
  <c r="N49" i="19"/>
  <c r="Z39" i="19"/>
  <c r="N9" i="19"/>
  <c r="AL49" i="19"/>
  <c r="AF39" i="19"/>
  <c r="N29" i="19"/>
  <c r="AL9" i="19"/>
  <c r="T9" i="19"/>
  <c r="AC32" i="1"/>
  <c r="AL19" i="19"/>
  <c r="AL29" i="19"/>
  <c r="Z9" i="19"/>
  <c r="T39" i="19"/>
  <c r="T19" i="19"/>
  <c r="AF9" i="19"/>
  <c r="T49" i="19"/>
  <c r="N39" i="19"/>
  <c r="Z49" i="19"/>
  <c r="T29" i="19"/>
  <c r="AF49" i="19"/>
  <c r="AF19" i="19"/>
  <c r="N19" i="19"/>
  <c r="AF29" i="19"/>
  <c r="Z29" i="19"/>
  <c r="Z42" i="1"/>
  <c r="Y42" i="1"/>
  <c r="M41" i="19"/>
  <c r="M31" i="19"/>
  <c r="AK31" i="19"/>
  <c r="S51" i="19"/>
  <c r="AE31" i="19"/>
  <c r="S11" i="19"/>
  <c r="Y21" i="19"/>
  <c r="M51" i="19"/>
  <c r="Y11" i="19"/>
  <c r="AE51" i="19"/>
  <c r="AC43" i="1"/>
  <c r="Y31" i="19"/>
  <c r="AK41" i="19"/>
  <c r="AE41" i="19"/>
  <c r="S41" i="19"/>
  <c r="S31" i="19"/>
  <c r="AE21" i="19"/>
  <c r="AK11" i="19"/>
  <c r="AK21" i="19"/>
  <c r="M11" i="19"/>
  <c r="Y51" i="19"/>
  <c r="S21" i="19"/>
  <c r="AE11" i="19"/>
  <c r="AK51" i="19"/>
  <c r="Y41" i="19"/>
  <c r="M21" i="19"/>
  <c r="K58" i="1"/>
  <c r="L58" i="1" s="1"/>
  <c r="K16" i="1"/>
  <c r="L16" i="1" s="1"/>
  <c r="Y24" i="1"/>
  <c r="Z24" i="1"/>
  <c r="Y63" i="1"/>
  <c r="Z63" i="1"/>
  <c r="Y59" i="1"/>
  <c r="Z59" i="1"/>
  <c r="Y25" i="1"/>
  <c r="Z25" i="1"/>
  <c r="Y36" i="1"/>
  <c r="Z36" i="1"/>
  <c r="Y50" i="1"/>
  <c r="Z50" i="1"/>
  <c r="Z45" i="1"/>
  <c r="Y45" i="1"/>
  <c r="Z56" i="1"/>
  <c r="Y56" i="1"/>
  <c r="Z54" i="1"/>
  <c r="Y54" i="1"/>
  <c r="K22" i="1"/>
  <c r="L22" i="1" s="1"/>
  <c r="K64" i="1"/>
  <c r="L64" i="1" s="1"/>
  <c r="Y27" i="1"/>
  <c r="Z27" i="1"/>
  <c r="Z23" i="1"/>
  <c r="Y23" i="1"/>
  <c r="Y66" i="1"/>
  <c r="Z66" i="1"/>
  <c r="Z62" i="1"/>
  <c r="Y62" i="1"/>
  <c r="Z35" i="1"/>
  <c r="Y35" i="1"/>
  <c r="Z41" i="1"/>
  <c r="Y41" i="1"/>
  <c r="AC32" i="19"/>
  <c r="Q32" i="19"/>
  <c r="AC42" i="19"/>
  <c r="AI42" i="19"/>
  <c r="AI32" i="19"/>
  <c r="AC47" i="1"/>
  <c r="AC22" i="19"/>
  <c r="W42" i="19"/>
  <c r="AI12" i="19"/>
  <c r="K12" i="19"/>
  <c r="W32" i="19"/>
  <c r="AC12" i="19"/>
  <c r="K32" i="19"/>
  <c r="K22" i="19"/>
  <c r="W52" i="19"/>
  <c r="Q52" i="19"/>
  <c r="AC52" i="19"/>
  <c r="AI22" i="19"/>
  <c r="W22" i="19"/>
  <c r="Q42" i="19"/>
  <c r="K52" i="19"/>
  <c r="K42" i="19"/>
  <c r="W12" i="19"/>
  <c r="Q12" i="19"/>
  <c r="AI52" i="19"/>
  <c r="Q22" i="19"/>
  <c r="Y44" i="1"/>
  <c r="Z44" i="1"/>
  <c r="Y55" i="1"/>
  <c r="Z55" i="1"/>
  <c r="Y53" i="1"/>
  <c r="Z53" i="1"/>
  <c r="K34" i="1"/>
  <c r="L34" i="1" s="1"/>
  <c r="K46" i="1"/>
  <c r="L46" i="1" s="1"/>
  <c r="K52" i="1"/>
  <c r="L52" i="1" s="1"/>
  <c r="Z67" i="1"/>
  <c r="Y67" i="1"/>
  <c r="Y61" i="1"/>
  <c r="Z61" i="1"/>
  <c r="Z69" i="1"/>
  <c r="Y69" i="1"/>
  <c r="Y65" i="1"/>
  <c r="Z65" i="1"/>
  <c r="Y30" i="19"/>
  <c r="M40" i="19"/>
  <c r="AK30" i="19"/>
  <c r="Y10" i="19"/>
  <c r="S50" i="19"/>
  <c r="AK50" i="19"/>
  <c r="AK40" i="19"/>
  <c r="Y20" i="19"/>
  <c r="Y40" i="19"/>
  <c r="AE50" i="19"/>
  <c r="S30" i="19"/>
  <c r="AE40" i="19"/>
  <c r="M10" i="19"/>
  <c r="S40" i="19"/>
  <c r="AE20" i="19"/>
  <c r="AE10" i="19"/>
  <c r="AC37" i="1"/>
  <c r="M30" i="19"/>
  <c r="M50" i="19"/>
  <c r="AE30" i="19"/>
  <c r="S20" i="19"/>
  <c r="AK20" i="19"/>
  <c r="S10" i="19"/>
  <c r="AK10" i="19"/>
  <c r="Y50" i="19"/>
  <c r="M20" i="19"/>
  <c r="Z31" i="1"/>
  <c r="Y31" i="1"/>
  <c r="Y51" i="1"/>
  <c r="Z51" i="1"/>
  <c r="AG29" i="19"/>
  <c r="AG49" i="19"/>
  <c r="U49" i="19"/>
  <c r="AA39" i="19"/>
  <c r="AM29" i="19"/>
  <c r="AG19" i="19"/>
  <c r="AA29" i="19"/>
  <c r="AM19" i="19"/>
  <c r="O29" i="19"/>
  <c r="AA19" i="19"/>
  <c r="AM49" i="19"/>
  <c r="O9" i="19"/>
  <c r="AG39" i="19"/>
  <c r="O49" i="19"/>
  <c r="AM39" i="19"/>
  <c r="U19" i="19"/>
  <c r="O39" i="19"/>
  <c r="U39" i="19"/>
  <c r="AM9" i="19"/>
  <c r="AA9" i="19"/>
  <c r="U29" i="19"/>
  <c r="U9" i="19"/>
  <c r="AC33" i="1"/>
  <c r="AA49" i="19"/>
  <c r="AG9" i="19"/>
  <c r="O19" i="19"/>
  <c r="J40" i="19"/>
  <c r="V20" i="19"/>
  <c r="J50" i="19"/>
  <c r="P50" i="19"/>
  <c r="J10" i="19"/>
  <c r="V10" i="19"/>
  <c r="V40" i="19"/>
  <c r="AH20" i="19"/>
  <c r="AB50" i="19"/>
  <c r="AB10" i="19"/>
  <c r="AH50" i="19"/>
  <c r="P40" i="19"/>
  <c r="J30" i="19"/>
  <c r="AB40" i="19"/>
  <c r="AH30" i="19"/>
  <c r="AC34" i="1"/>
  <c r="AB30" i="19"/>
  <c r="AH10" i="19"/>
  <c r="AH40" i="19"/>
  <c r="P10" i="19"/>
  <c r="AB20" i="19"/>
  <c r="P20" i="19"/>
  <c r="P30" i="19"/>
  <c r="V30" i="19"/>
  <c r="J20" i="19"/>
  <c r="V50" i="19"/>
  <c r="K10" i="1"/>
  <c r="L10" i="1" s="1"/>
  <c r="K28" i="1"/>
  <c r="L28" i="1" s="1"/>
  <c r="Y68" i="1"/>
  <c r="Z68" i="1"/>
  <c r="Z60" i="1"/>
  <c r="Y60" i="1"/>
  <c r="Z58" i="1"/>
  <c r="Y58" i="1"/>
  <c r="Z26" i="1"/>
  <c r="Y26" i="1"/>
  <c r="AK37" i="19"/>
  <c r="AE37" i="19"/>
  <c r="AK27" i="19"/>
  <c r="S47" i="19"/>
  <c r="M17" i="19"/>
  <c r="AE27" i="19"/>
  <c r="Y27" i="19"/>
  <c r="M47" i="19"/>
  <c r="AK17" i="19"/>
  <c r="M7" i="19"/>
  <c r="M37" i="19"/>
  <c r="Y47" i="19"/>
  <c r="AK46" i="19"/>
  <c r="M16" i="19"/>
  <c r="M46" i="19"/>
  <c r="S36" i="19"/>
  <c r="Y46" i="19"/>
  <c r="Y26" i="19"/>
  <c r="AE16" i="19"/>
  <c r="AK26" i="19"/>
  <c r="AK6" i="19"/>
  <c r="AE6" i="19"/>
  <c r="M6" i="19"/>
  <c r="S16" i="19"/>
  <c r="Y36" i="19"/>
  <c r="AK16" i="19"/>
  <c r="Y6" i="19"/>
  <c r="S6" i="19"/>
  <c r="Y16" i="19"/>
  <c r="AE46" i="19"/>
  <c r="M26" i="19"/>
  <c r="AK36" i="19"/>
  <c r="AE36" i="19"/>
  <c r="M36" i="19"/>
  <c r="S46" i="19"/>
  <c r="S26" i="19"/>
  <c r="AC13" i="1"/>
  <c r="AE26" i="19"/>
  <c r="N48" i="19" l="1"/>
  <c r="Z28" i="19"/>
  <c r="AL8" i="19"/>
  <c r="N38" i="19"/>
  <c r="AL18" i="19"/>
  <c r="T38" i="19"/>
  <c r="N18" i="19"/>
  <c r="T18" i="19"/>
  <c r="Z18" i="19"/>
  <c r="AL48" i="19"/>
  <c r="AF18" i="19"/>
  <c r="Z38" i="19"/>
  <c r="N8" i="19"/>
  <c r="AF8" i="19"/>
  <c r="AL28" i="19"/>
  <c r="Z8" i="19"/>
  <c r="AF48" i="19"/>
  <c r="AF38" i="19"/>
  <c r="AF28" i="19"/>
  <c r="T28" i="19"/>
  <c r="AC26" i="1"/>
  <c r="T48" i="19"/>
  <c r="AL38" i="19"/>
  <c r="Z48" i="19"/>
  <c r="T8" i="19"/>
  <c r="N28" i="19"/>
  <c r="L54" i="19"/>
  <c r="R14" i="19"/>
  <c r="L34" i="19"/>
  <c r="X44" i="19"/>
  <c r="L14" i="19"/>
  <c r="AD54" i="19"/>
  <c r="AJ54" i="19"/>
  <c r="AJ14" i="19"/>
  <c r="AD24" i="19"/>
  <c r="AJ34" i="19"/>
  <c r="R24" i="19"/>
  <c r="AD14" i="19"/>
  <c r="X14" i="19"/>
  <c r="L24" i="19"/>
  <c r="AD44" i="19"/>
  <c r="X24" i="19"/>
  <c r="L44" i="19"/>
  <c r="X54" i="19"/>
  <c r="AJ24" i="19"/>
  <c r="R44" i="19"/>
  <c r="X34" i="19"/>
  <c r="AC60" i="1"/>
  <c r="AD34" i="19"/>
  <c r="AJ44" i="19"/>
  <c r="R54" i="19"/>
  <c r="R34" i="19"/>
  <c r="AH14" i="19"/>
  <c r="AH54" i="19"/>
  <c r="AH44" i="19"/>
  <c r="V34" i="19"/>
  <c r="V24" i="19"/>
  <c r="J34" i="19"/>
  <c r="P44" i="19"/>
  <c r="AB54" i="19"/>
  <c r="V54" i="19"/>
  <c r="AB34" i="19"/>
  <c r="P34" i="19"/>
  <c r="P54" i="19"/>
  <c r="AC58" i="1"/>
  <c r="J14" i="19"/>
  <c r="P14" i="19"/>
  <c r="P24" i="19"/>
  <c r="AB14" i="19"/>
  <c r="AH24" i="19"/>
  <c r="J44" i="19"/>
  <c r="AH34" i="19"/>
  <c r="AB44" i="19"/>
  <c r="J24" i="19"/>
  <c r="V14" i="19"/>
  <c r="AB24" i="19"/>
  <c r="J54" i="19"/>
  <c r="V44" i="19"/>
  <c r="AM55" i="19"/>
  <c r="AM35" i="19"/>
  <c r="AA35" i="19"/>
  <c r="U35" i="19"/>
  <c r="O35" i="19"/>
  <c r="U15" i="19"/>
  <c r="O55" i="19"/>
  <c r="AM45" i="19"/>
  <c r="AG45" i="19"/>
  <c r="O15" i="19"/>
  <c r="U55" i="19"/>
  <c r="AA55" i="19"/>
  <c r="AG35" i="19"/>
  <c r="AG25" i="19"/>
  <c r="AA45" i="19"/>
  <c r="AC69" i="1"/>
  <c r="AA25" i="19"/>
  <c r="U45" i="19"/>
  <c r="AM25" i="19"/>
  <c r="O45" i="19"/>
  <c r="O25" i="19"/>
  <c r="AG15" i="19"/>
  <c r="AM15" i="19"/>
  <c r="AA15" i="19"/>
  <c r="U25" i="19"/>
  <c r="AG55" i="19"/>
  <c r="AC67" i="1"/>
  <c r="S45" i="19"/>
  <c r="Y15" i="19"/>
  <c r="M45" i="19"/>
  <c r="AE15" i="19"/>
  <c r="Y55" i="19"/>
  <c r="M55" i="19"/>
  <c r="Y35" i="19"/>
  <c r="S35" i="19"/>
  <c r="AK45" i="19"/>
  <c r="S25" i="19"/>
  <c r="Y45" i="19"/>
  <c r="S15" i="19"/>
  <c r="AE25" i="19"/>
  <c r="AE45" i="19"/>
  <c r="Y25" i="19"/>
  <c r="M25" i="19"/>
  <c r="AE55" i="19"/>
  <c r="AE35" i="19"/>
  <c r="S55" i="19"/>
  <c r="AK25" i="19"/>
  <c r="M35" i="19"/>
  <c r="AK35" i="19"/>
  <c r="AK55" i="19"/>
  <c r="M15" i="19"/>
  <c r="AK15" i="19"/>
  <c r="X32" i="18"/>
  <c r="R32" i="18"/>
  <c r="AJ40" i="18"/>
  <c r="AJ16" i="18"/>
  <c r="R16" i="18"/>
  <c r="R8" i="18"/>
  <c r="AD40" i="18"/>
  <c r="AD32" i="18"/>
  <c r="AJ32" i="18"/>
  <c r="AD24" i="18"/>
  <c r="AD8" i="18"/>
  <c r="L24" i="18"/>
  <c r="X40" i="18"/>
  <c r="X24" i="18"/>
  <c r="AJ8" i="18"/>
  <c r="AJ24" i="18"/>
  <c r="AD16" i="18"/>
  <c r="L16" i="18"/>
  <c r="R24" i="18"/>
  <c r="L8" i="18"/>
  <c r="R40" i="18"/>
  <c r="X16" i="18"/>
  <c r="L32" i="18"/>
  <c r="N34" i="1"/>
  <c r="L40" i="18"/>
  <c r="X8" i="18"/>
  <c r="M34" i="1"/>
  <c r="AE13" i="19"/>
  <c r="AK33" i="19"/>
  <c r="Y43" i="19"/>
  <c r="M13" i="19"/>
  <c r="AE33" i="19"/>
  <c r="AK53" i="19"/>
  <c r="M33" i="19"/>
  <c r="Y33" i="19"/>
  <c r="AK13" i="19"/>
  <c r="AE43" i="19"/>
  <c r="Y23" i="19"/>
  <c r="Y53" i="19"/>
  <c r="S23" i="19"/>
  <c r="S43" i="19"/>
  <c r="AE53" i="19"/>
  <c r="M53" i="19"/>
  <c r="S53" i="19"/>
  <c r="M43" i="19"/>
  <c r="S33" i="19"/>
  <c r="M23" i="19"/>
  <c r="Y13" i="19"/>
  <c r="AK43" i="19"/>
  <c r="AC55" i="1"/>
  <c r="AE23" i="19"/>
  <c r="AK23" i="19"/>
  <c r="S13" i="19"/>
  <c r="AC66" i="1"/>
  <c r="R25" i="19"/>
  <c r="AD15" i="19"/>
  <c r="AD45" i="19"/>
  <c r="X25" i="19"/>
  <c r="R45" i="19"/>
  <c r="X45" i="19"/>
  <c r="R55" i="19"/>
  <c r="L45" i="19"/>
  <c r="R35" i="19"/>
  <c r="L55" i="19"/>
  <c r="AD55" i="19"/>
  <c r="AJ15" i="19"/>
  <c r="X55" i="19"/>
  <c r="L25" i="19"/>
  <c r="AJ25" i="19"/>
  <c r="AJ55" i="19"/>
  <c r="AD25" i="19"/>
  <c r="X15" i="19"/>
  <c r="X35" i="19"/>
  <c r="L35" i="19"/>
  <c r="R15" i="19"/>
  <c r="AD35" i="19"/>
  <c r="AJ45" i="19"/>
  <c r="AJ35" i="19"/>
  <c r="L15" i="19"/>
  <c r="U48" i="19"/>
  <c r="AM18" i="19"/>
  <c r="U18" i="19"/>
  <c r="AA38" i="19"/>
  <c r="U8" i="19"/>
  <c r="O28" i="19"/>
  <c r="O8" i="19"/>
  <c r="AG18" i="19"/>
  <c r="AA8" i="19"/>
  <c r="AM48" i="19"/>
  <c r="AC27" i="1"/>
  <c r="AA48" i="19"/>
  <c r="AG48" i="19"/>
  <c r="AG38" i="19"/>
  <c r="U28" i="19"/>
  <c r="O18" i="19"/>
  <c r="AA18" i="19"/>
  <c r="AM8" i="19"/>
  <c r="AM28" i="19"/>
  <c r="U38" i="19"/>
  <c r="AA28" i="19"/>
  <c r="O38" i="19"/>
  <c r="O48" i="19"/>
  <c r="AG28" i="19"/>
  <c r="AG8" i="19"/>
  <c r="AM38" i="19"/>
  <c r="AJ10" i="19"/>
  <c r="AC36" i="1"/>
  <c r="AJ40" i="19"/>
  <c r="AJ30" i="19"/>
  <c r="L40" i="19"/>
  <c r="R10" i="19"/>
  <c r="R40" i="19"/>
  <c r="R50" i="19"/>
  <c r="L10" i="19"/>
  <c r="AD30" i="19"/>
  <c r="AJ50" i="19"/>
  <c r="X50" i="19"/>
  <c r="L30" i="19"/>
  <c r="X40" i="19"/>
  <c r="AJ20" i="19"/>
  <c r="AD20" i="19"/>
  <c r="X10" i="19"/>
  <c r="R20" i="19"/>
  <c r="X20" i="19"/>
  <c r="AD40" i="19"/>
  <c r="R30" i="19"/>
  <c r="AD50" i="19"/>
  <c r="X30" i="19"/>
  <c r="L20" i="19"/>
  <c r="AD10" i="19"/>
  <c r="L50" i="19"/>
  <c r="Q54" i="19"/>
  <c r="AC44" i="19"/>
  <c r="K24" i="19"/>
  <c r="W44" i="19"/>
  <c r="K44" i="19"/>
  <c r="W54" i="19"/>
  <c r="AI54" i="19"/>
  <c r="K54" i="19"/>
  <c r="AI44" i="19"/>
  <c r="AC59" i="1"/>
  <c r="K34" i="19"/>
  <c r="Q24" i="19"/>
  <c r="AI34" i="19"/>
  <c r="AI24" i="19"/>
  <c r="Q34" i="19"/>
  <c r="AC34" i="19"/>
  <c r="AI14" i="19"/>
  <c r="Q44" i="19"/>
  <c r="W24" i="19"/>
  <c r="AC54" i="19"/>
  <c r="AC14" i="19"/>
  <c r="W34" i="19"/>
  <c r="W14" i="19"/>
  <c r="Q14" i="19"/>
  <c r="AC24" i="19"/>
  <c r="K14" i="19"/>
  <c r="R48" i="19"/>
  <c r="AD8" i="19"/>
  <c r="AJ28" i="19"/>
  <c r="L18" i="19"/>
  <c r="AJ8" i="19"/>
  <c r="AJ48" i="19"/>
  <c r="L28" i="19"/>
  <c r="L8" i="19"/>
  <c r="R18" i="19"/>
  <c r="X18" i="19"/>
  <c r="X28" i="19"/>
  <c r="AD18" i="19"/>
  <c r="AJ18" i="19"/>
  <c r="X8" i="19"/>
  <c r="AC24" i="1"/>
  <c r="X38" i="19"/>
  <c r="AD28" i="19"/>
  <c r="AD38" i="19"/>
  <c r="X48" i="19"/>
  <c r="AJ38" i="19"/>
  <c r="AD48" i="19"/>
  <c r="R28" i="19"/>
  <c r="L48" i="19"/>
  <c r="R38" i="19"/>
  <c r="L38" i="19"/>
  <c r="R8" i="19"/>
  <c r="N25" i="19"/>
  <c r="T45" i="19"/>
  <c r="AL35" i="19"/>
  <c r="T55" i="19"/>
  <c r="AF15" i="19"/>
  <c r="N55" i="19"/>
  <c r="Z45" i="19"/>
  <c r="T35" i="19"/>
  <c r="Z25" i="19"/>
  <c r="T25" i="19"/>
  <c r="AF55" i="19"/>
  <c r="Z35" i="19"/>
  <c r="AL25" i="19"/>
  <c r="AF45" i="19"/>
  <c r="Z15" i="19"/>
  <c r="AF25" i="19"/>
  <c r="AL55" i="19"/>
  <c r="N35" i="19"/>
  <c r="N15" i="19"/>
  <c r="AL15" i="19"/>
  <c r="Z55" i="19"/>
  <c r="T15" i="19"/>
  <c r="AF35" i="19"/>
  <c r="N45" i="19"/>
  <c r="AL45" i="19"/>
  <c r="AC68" i="1"/>
  <c r="AG12" i="19"/>
  <c r="AM52" i="19"/>
  <c r="AA32" i="19"/>
  <c r="O42" i="19"/>
  <c r="AM32" i="19"/>
  <c r="O52" i="19"/>
  <c r="AC51" i="1"/>
  <c r="U42" i="19"/>
  <c r="AA42" i="19"/>
  <c r="AG42" i="19"/>
  <c r="AA22" i="19"/>
  <c r="U52" i="19"/>
  <c r="AM12" i="19"/>
  <c r="U32" i="19"/>
  <c r="U12" i="19"/>
  <c r="AG22" i="19"/>
  <c r="O12" i="19"/>
  <c r="AA12" i="19"/>
  <c r="AG32" i="19"/>
  <c r="AM42" i="19"/>
  <c r="AA52" i="19"/>
  <c r="U22" i="19"/>
  <c r="O22" i="19"/>
  <c r="AG52" i="19"/>
  <c r="O32" i="19"/>
  <c r="AM22" i="19"/>
  <c r="W11" i="19"/>
  <c r="AI51" i="19"/>
  <c r="AC41" i="19"/>
  <c r="Q21" i="19"/>
  <c r="K21" i="19"/>
  <c r="AC31" i="19"/>
  <c r="AC41" i="1"/>
  <c r="W21" i="19"/>
  <c r="AI11" i="19"/>
  <c r="Q31" i="19"/>
  <c r="Q41" i="19"/>
  <c r="Q11" i="19"/>
  <c r="AC11" i="19"/>
  <c r="AC21" i="19"/>
  <c r="AI21" i="19"/>
  <c r="K11" i="19"/>
  <c r="AI41" i="19"/>
  <c r="K31" i="19"/>
  <c r="AC51" i="19"/>
  <c r="Q51" i="19"/>
  <c r="W51" i="19"/>
  <c r="W31" i="19"/>
  <c r="K51" i="19"/>
  <c r="W41" i="19"/>
  <c r="AI31" i="19"/>
  <c r="K41" i="19"/>
  <c r="AL14" i="19"/>
  <c r="N44" i="19"/>
  <c r="N34" i="19"/>
  <c r="N54" i="19"/>
  <c r="AF14" i="19"/>
  <c r="AL24" i="19"/>
  <c r="AF34" i="19"/>
  <c r="T24" i="19"/>
  <c r="Z24" i="19"/>
  <c r="AF24" i="19"/>
  <c r="Z34" i="19"/>
  <c r="AF44" i="19"/>
  <c r="N24" i="19"/>
  <c r="T14" i="19"/>
  <c r="Z54" i="19"/>
  <c r="AC62" i="1"/>
  <c r="N14" i="19"/>
  <c r="Z14" i="19"/>
  <c r="AF54" i="19"/>
  <c r="AL44" i="19"/>
  <c r="AL54" i="19"/>
  <c r="AL34" i="19"/>
  <c r="Z44" i="19"/>
  <c r="T54" i="19"/>
  <c r="T44" i="19"/>
  <c r="T34" i="19"/>
  <c r="W38" i="19"/>
  <c r="AI28" i="19"/>
  <c r="K38" i="19"/>
  <c r="W48" i="19"/>
  <c r="Q38" i="19"/>
  <c r="AI38" i="19"/>
  <c r="K18" i="19"/>
  <c r="K8" i="19"/>
  <c r="AC28" i="19"/>
  <c r="AI18" i="19"/>
  <c r="K28" i="19"/>
  <c r="Q18" i="19"/>
  <c r="AC18" i="19"/>
  <c r="W18" i="19"/>
  <c r="Q48" i="19"/>
  <c r="Q28" i="19"/>
  <c r="W28" i="19"/>
  <c r="W8" i="19"/>
  <c r="K48" i="19"/>
  <c r="AC23" i="1"/>
  <c r="AC38" i="19"/>
  <c r="AC8" i="19"/>
  <c r="AI8" i="19"/>
  <c r="AC48" i="19"/>
  <c r="Q8" i="19"/>
  <c r="AI48" i="19"/>
  <c r="M64" i="1"/>
  <c r="N64" i="1"/>
  <c r="P36" i="18"/>
  <c r="V44" i="18"/>
  <c r="P44" i="18"/>
  <c r="AB20" i="18"/>
  <c r="AH20" i="18"/>
  <c r="J28" i="18"/>
  <c r="J12" i="18"/>
  <c r="J36" i="18"/>
  <c r="J44" i="18"/>
  <c r="V28" i="18"/>
  <c r="V36" i="18"/>
  <c r="AH44" i="18"/>
  <c r="AB44" i="18"/>
  <c r="AH12" i="18"/>
  <c r="V20" i="18"/>
  <c r="P12" i="18"/>
  <c r="AB28" i="18"/>
  <c r="J20" i="18"/>
  <c r="AB36" i="18"/>
  <c r="AH36" i="18"/>
  <c r="AH28" i="18"/>
  <c r="P28" i="18"/>
  <c r="P20" i="18"/>
  <c r="V12" i="18"/>
  <c r="AB12" i="18"/>
  <c r="T43" i="19"/>
  <c r="AF43" i="19"/>
  <c r="AL13" i="19"/>
  <c r="AL23" i="19"/>
  <c r="N23" i="19"/>
  <c r="AC56" i="1"/>
  <c r="Z33" i="19"/>
  <c r="N43" i="19"/>
  <c r="AF23" i="19"/>
  <c r="N13" i="19"/>
  <c r="AF33" i="19"/>
  <c r="T13" i="19"/>
  <c r="T23" i="19"/>
  <c r="Z23" i="19"/>
  <c r="T33" i="19"/>
  <c r="N33" i="19"/>
  <c r="Z53" i="19"/>
  <c r="AF13" i="19"/>
  <c r="AL33" i="19"/>
  <c r="Z13" i="19"/>
  <c r="AL53" i="19"/>
  <c r="T53" i="19"/>
  <c r="Z43" i="19"/>
  <c r="N53" i="19"/>
  <c r="AF53" i="19"/>
  <c r="AL43" i="19"/>
  <c r="X6" i="18"/>
  <c r="R6" i="18"/>
  <c r="AJ22" i="18"/>
  <c r="X22" i="18"/>
  <c r="AD30" i="18"/>
  <c r="AJ38" i="18"/>
  <c r="AD14" i="18"/>
  <c r="R14" i="18"/>
  <c r="L22" i="18"/>
  <c r="AJ30" i="18"/>
  <c r="X14" i="18"/>
  <c r="X30" i="18"/>
  <c r="R38" i="18"/>
  <c r="M16" i="1"/>
  <c r="AB16" i="1" s="1"/>
  <c r="AA16" i="1" s="1"/>
  <c r="R30" i="18"/>
  <c r="L6" i="18"/>
  <c r="AJ14" i="18"/>
  <c r="R22" i="18"/>
  <c r="L30" i="18"/>
  <c r="L14" i="18"/>
  <c r="L38" i="18"/>
  <c r="AJ6" i="18"/>
  <c r="AD38" i="18"/>
  <c r="X38" i="18"/>
  <c r="AD22" i="18"/>
  <c r="AD6" i="18"/>
  <c r="N16" i="1"/>
  <c r="AD31" i="19"/>
  <c r="AJ51" i="19"/>
  <c r="L21" i="19"/>
  <c r="R11" i="19"/>
  <c r="R51" i="19"/>
  <c r="AJ31" i="19"/>
  <c r="L51" i="19"/>
  <c r="R21" i="19"/>
  <c r="AC42" i="1"/>
  <c r="L11" i="19"/>
  <c r="R31" i="19"/>
  <c r="X31" i="19"/>
  <c r="AD51" i="19"/>
  <c r="L41" i="19"/>
  <c r="AJ41" i="19"/>
  <c r="R41" i="19"/>
  <c r="AJ21" i="19"/>
  <c r="AD11" i="19"/>
  <c r="L31" i="19"/>
  <c r="AD21" i="19"/>
  <c r="AD41" i="19"/>
  <c r="X51" i="19"/>
  <c r="X11" i="19"/>
  <c r="AJ11" i="19"/>
  <c r="X21" i="19"/>
  <c r="X41" i="19"/>
  <c r="P16" i="18"/>
  <c r="M28" i="1"/>
  <c r="AH16" i="18"/>
  <c r="AH24" i="18"/>
  <c r="AH32" i="18"/>
  <c r="N28" i="1"/>
  <c r="J40" i="18"/>
  <c r="AB16" i="18"/>
  <c r="AB32" i="18"/>
  <c r="V32" i="18"/>
  <c r="AH40" i="18"/>
  <c r="P40" i="18"/>
  <c r="AB8" i="18"/>
  <c r="V8" i="18"/>
  <c r="V16" i="18"/>
  <c r="AB24" i="18"/>
  <c r="AB40" i="18"/>
  <c r="AH8" i="18"/>
  <c r="V40" i="18"/>
  <c r="J8" i="18"/>
  <c r="J32" i="18"/>
  <c r="P24" i="18"/>
  <c r="P32" i="18"/>
  <c r="P8" i="18"/>
  <c r="J24" i="18"/>
  <c r="V24" i="18"/>
  <c r="J16" i="18"/>
  <c r="R34" i="18"/>
  <c r="X42" i="18"/>
  <c r="L34" i="18"/>
  <c r="AD34" i="18"/>
  <c r="AJ42" i="18"/>
  <c r="AD10" i="18"/>
  <c r="R10" i="18"/>
  <c r="AJ26" i="18"/>
  <c r="R26" i="18"/>
  <c r="L26" i="18"/>
  <c r="AD26" i="18"/>
  <c r="L18" i="18"/>
  <c r="X10" i="18"/>
  <c r="X26" i="18"/>
  <c r="AJ10" i="18"/>
  <c r="L10" i="18"/>
  <c r="N52" i="1"/>
  <c r="AJ34" i="18"/>
  <c r="X34" i="18"/>
  <c r="X18" i="18"/>
  <c r="R42" i="18"/>
  <c r="AD18" i="18"/>
  <c r="AD42" i="18"/>
  <c r="R18" i="18"/>
  <c r="M52" i="1"/>
  <c r="AJ18" i="18"/>
  <c r="L42" i="18"/>
  <c r="AC53" i="19"/>
  <c r="AI53" i="19"/>
  <c r="AC33" i="19"/>
  <c r="K53" i="19"/>
  <c r="W33" i="19"/>
  <c r="Q43" i="19"/>
  <c r="K23" i="19"/>
  <c r="W43" i="19"/>
  <c r="K33" i="19"/>
  <c r="AC53" i="1"/>
  <c r="AC23" i="19"/>
  <c r="Q13" i="19"/>
  <c r="Q23" i="19"/>
  <c r="Q53" i="19"/>
  <c r="AI23" i="19"/>
  <c r="AI13" i="19"/>
  <c r="AI43" i="19"/>
  <c r="K43" i="19"/>
  <c r="AC13" i="19"/>
  <c r="W53" i="19"/>
  <c r="AC43" i="19"/>
  <c r="AI33" i="19"/>
  <c r="W23" i="19"/>
  <c r="Q33" i="19"/>
  <c r="K13" i="19"/>
  <c r="W13" i="19"/>
  <c r="N51" i="19"/>
  <c r="T31" i="19"/>
  <c r="AL11" i="19"/>
  <c r="T21" i="19"/>
  <c r="AF51" i="19"/>
  <c r="AL21" i="19"/>
  <c r="Z11" i="19"/>
  <c r="Z41" i="19"/>
  <c r="Z31" i="19"/>
  <c r="T11" i="19"/>
  <c r="Z21" i="19"/>
  <c r="N41" i="19"/>
  <c r="T41" i="19"/>
  <c r="AL31" i="19"/>
  <c r="AL41" i="19"/>
  <c r="AC44" i="1"/>
  <c r="AF31" i="19"/>
  <c r="N21" i="19"/>
  <c r="AL51" i="19"/>
  <c r="AF41" i="19"/>
  <c r="N31" i="19"/>
  <c r="AF11" i="19"/>
  <c r="AF21" i="19"/>
  <c r="T51" i="19"/>
  <c r="N11" i="19"/>
  <c r="Z51" i="19"/>
  <c r="N38" i="18"/>
  <c r="N22" i="1"/>
  <c r="AL30" i="18"/>
  <c r="Z30" i="18"/>
  <c r="AL22" i="18"/>
  <c r="N30" i="18"/>
  <c r="T6" i="18"/>
  <c r="AF22" i="18"/>
  <c r="T14" i="18"/>
  <c r="Z14" i="18"/>
  <c r="AF6" i="18"/>
  <c r="N14" i="18"/>
  <c r="AF30" i="18"/>
  <c r="T22" i="18"/>
  <c r="M22" i="1"/>
  <c r="T30" i="18"/>
  <c r="N22" i="18"/>
  <c r="N6" i="18"/>
  <c r="Z38" i="18"/>
  <c r="T38" i="18"/>
  <c r="Z22" i="18"/>
  <c r="AF14" i="18"/>
  <c r="AL14" i="18"/>
  <c r="AL6" i="18"/>
  <c r="AF38" i="18"/>
  <c r="AL38" i="18"/>
  <c r="Z6" i="18"/>
  <c r="AL32" i="19"/>
  <c r="AL42" i="19"/>
  <c r="T42" i="19"/>
  <c r="AL22" i="19"/>
  <c r="AF52" i="19"/>
  <c r="Z12" i="19"/>
  <c r="T52" i="19"/>
  <c r="N52" i="19"/>
  <c r="T32" i="19"/>
  <c r="N12" i="19"/>
  <c r="T12" i="19"/>
  <c r="N42" i="19"/>
  <c r="AF22" i="19"/>
  <c r="N22" i="19"/>
  <c r="N32" i="19"/>
  <c r="Z32" i="19"/>
  <c r="AC50" i="1"/>
  <c r="AL12" i="19"/>
  <c r="Z52" i="19"/>
  <c r="Z22" i="19"/>
  <c r="AF12" i="19"/>
  <c r="Z42" i="19"/>
  <c r="AL52" i="19"/>
  <c r="T22" i="19"/>
  <c r="AF32" i="19"/>
  <c r="AF42" i="19"/>
  <c r="S48" i="19"/>
  <c r="AE18" i="19"/>
  <c r="S28" i="19"/>
  <c r="M28" i="19"/>
  <c r="S38" i="19"/>
  <c r="Y38" i="19"/>
  <c r="AE28" i="19"/>
  <c r="AE38" i="19"/>
  <c r="AK28" i="19"/>
  <c r="AK38" i="19"/>
  <c r="Y18" i="19"/>
  <c r="AC25" i="1"/>
  <c r="M38" i="19"/>
  <c r="Y48" i="19"/>
  <c r="M18" i="19"/>
  <c r="AK8" i="19"/>
  <c r="AE8" i="19"/>
  <c r="Y8" i="19"/>
  <c r="S18" i="19"/>
  <c r="M8" i="19"/>
  <c r="S8" i="19"/>
  <c r="AK48" i="19"/>
  <c r="Y28" i="19"/>
  <c r="AK18" i="19"/>
  <c r="AE48" i="19"/>
  <c r="M48" i="19"/>
  <c r="AM14" i="19"/>
  <c r="O14" i="19"/>
  <c r="AA34" i="19"/>
  <c r="AM34" i="19"/>
  <c r="AG54" i="19"/>
  <c r="AA14" i="19"/>
  <c r="O44" i="19"/>
  <c r="AA44" i="19"/>
  <c r="AM24" i="19"/>
  <c r="AG44" i="19"/>
  <c r="AC63" i="1"/>
  <c r="O24" i="19"/>
  <c r="AA54" i="19"/>
  <c r="AM54" i="19"/>
  <c r="AA24" i="19"/>
  <c r="O54" i="19"/>
  <c r="O34" i="19"/>
  <c r="U54" i="19"/>
  <c r="AG14" i="19"/>
  <c r="U14" i="19"/>
  <c r="U34" i="19"/>
  <c r="AG34" i="19"/>
  <c r="AG24" i="19"/>
  <c r="AM44" i="19"/>
  <c r="U24" i="19"/>
  <c r="U44" i="19"/>
  <c r="Z42" i="18"/>
  <c r="AF18" i="18"/>
  <c r="T18" i="18"/>
  <c r="Z26" i="18"/>
  <c r="AF34" i="18"/>
  <c r="AL34" i="18"/>
  <c r="AF42" i="18"/>
  <c r="N26" i="18"/>
  <c r="Z18" i="18"/>
  <c r="M58" i="1"/>
  <c r="N10" i="18"/>
  <c r="AL26" i="18"/>
  <c r="T10" i="18"/>
  <c r="Z10" i="18"/>
  <c r="T42" i="18"/>
  <c r="AL42" i="18"/>
  <c r="T26" i="18"/>
  <c r="N34" i="18"/>
  <c r="AL10" i="18"/>
  <c r="T34" i="18"/>
  <c r="N18" i="18"/>
  <c r="N58" i="1"/>
  <c r="N42" i="18"/>
  <c r="AF10" i="18"/>
  <c r="AF26" i="18"/>
  <c r="AL18" i="18"/>
  <c r="Z34" i="18"/>
  <c r="M49" i="19"/>
  <c r="Y9" i="19"/>
  <c r="AK49" i="19"/>
  <c r="M19" i="19"/>
  <c r="AK9" i="19"/>
  <c r="AE29" i="19"/>
  <c r="Y29" i="19"/>
  <c r="AE19" i="19"/>
  <c r="AE49" i="19"/>
  <c r="S19" i="19"/>
  <c r="Y19" i="19"/>
  <c r="AC31" i="1"/>
  <c r="S49" i="19"/>
  <c r="Y39" i="19"/>
  <c r="AE9" i="19"/>
  <c r="S29" i="19"/>
  <c r="M9" i="19"/>
  <c r="M29" i="19"/>
  <c r="M39" i="19"/>
  <c r="AE39" i="19"/>
  <c r="AK29" i="19"/>
  <c r="S9" i="19"/>
  <c r="AK19" i="19"/>
  <c r="S39" i="19"/>
  <c r="AK39" i="19"/>
  <c r="Y49" i="19"/>
  <c r="J38" i="18"/>
  <c r="AH6" i="18"/>
  <c r="V6" i="18"/>
  <c r="AH30" i="18"/>
  <c r="J22" i="18"/>
  <c r="V38" i="18"/>
  <c r="AB38" i="18"/>
  <c r="P22" i="18"/>
  <c r="AB30" i="18"/>
  <c r="M10" i="1"/>
  <c r="AB10" i="1" s="1"/>
  <c r="AA10" i="1" s="1"/>
  <c r="AH14" i="18"/>
  <c r="AH38" i="18"/>
  <c r="J14" i="18"/>
  <c r="P14" i="18"/>
  <c r="V22" i="18"/>
  <c r="V14" i="18"/>
  <c r="N10" i="1"/>
  <c r="J30" i="18"/>
  <c r="P38" i="18"/>
  <c r="AB6" i="18"/>
  <c r="AB22" i="18"/>
  <c r="V30" i="18"/>
  <c r="AB14" i="18"/>
  <c r="J6" i="18"/>
  <c r="P30" i="18"/>
  <c r="AH22" i="18"/>
  <c r="P6" i="18"/>
  <c r="AC25" i="19"/>
  <c r="Q35" i="19"/>
  <c r="AC35" i="19"/>
  <c r="AC65" i="1"/>
  <c r="W25" i="19"/>
  <c r="K25" i="19"/>
  <c r="AI15" i="19"/>
  <c r="K45" i="19"/>
  <c r="AC15" i="19"/>
  <c r="K55" i="19"/>
  <c r="AI25" i="19"/>
  <c r="AC45" i="19"/>
  <c r="W35" i="19"/>
  <c r="K35" i="19"/>
  <c r="Q15" i="19"/>
  <c r="AC55" i="19"/>
  <c r="Q25" i="19"/>
  <c r="AI55" i="19"/>
  <c r="AI35" i="19"/>
  <c r="W55" i="19"/>
  <c r="Q45" i="19"/>
  <c r="Q55" i="19"/>
  <c r="AI45" i="19"/>
  <c r="W15" i="19"/>
  <c r="K15" i="19"/>
  <c r="W45" i="19"/>
  <c r="Y54" i="19"/>
  <c r="AK54" i="19"/>
  <c r="AK14" i="19"/>
  <c r="AK44" i="19"/>
  <c r="AK24" i="19"/>
  <c r="AC61" i="1"/>
  <c r="AE34" i="19"/>
  <c r="M24" i="19"/>
  <c r="S44" i="19"/>
  <c r="S54" i="19"/>
  <c r="AE24" i="19"/>
  <c r="AE14" i="19"/>
  <c r="AK34" i="19"/>
  <c r="M34" i="19"/>
  <c r="M14" i="19"/>
  <c r="S14" i="19"/>
  <c r="M44" i="19"/>
  <c r="Y44" i="19"/>
  <c r="Y34" i="19"/>
  <c r="AE54" i="19"/>
  <c r="Y14" i="19"/>
  <c r="AE44" i="19"/>
  <c r="M54" i="19"/>
  <c r="S24" i="19"/>
  <c r="Y24" i="19"/>
  <c r="S34" i="19"/>
  <c r="M46" i="1"/>
  <c r="AB10" i="18"/>
  <c r="J42" i="18"/>
  <c r="J18" i="18"/>
  <c r="P34" i="18"/>
  <c r="N46" i="1"/>
  <c r="AB18" i="18"/>
  <c r="AH18" i="18"/>
  <c r="P10" i="18"/>
  <c r="AB34" i="18"/>
  <c r="J10" i="18"/>
  <c r="P42" i="18"/>
  <c r="J26" i="18"/>
  <c r="AB26" i="18"/>
  <c r="P26" i="18"/>
  <c r="P18" i="18"/>
  <c r="V26" i="18"/>
  <c r="V42" i="18"/>
  <c r="AH26" i="18"/>
  <c r="AH34" i="18"/>
  <c r="J34" i="18"/>
  <c r="AB42" i="18"/>
  <c r="V18" i="18"/>
  <c r="V34" i="18"/>
  <c r="AH10" i="18"/>
  <c r="AH42" i="18"/>
  <c r="V10" i="18"/>
  <c r="Q10" i="19"/>
  <c r="Q50" i="19"/>
  <c r="Q40" i="19"/>
  <c r="K50" i="19"/>
  <c r="AC10" i="19"/>
  <c r="AC30" i="19"/>
  <c r="AC40" i="19"/>
  <c r="Q30" i="19"/>
  <c r="W20" i="19"/>
  <c r="K30" i="19"/>
  <c r="AI40" i="19"/>
  <c r="AI10" i="19"/>
  <c r="W30" i="19"/>
  <c r="AC50" i="19"/>
  <c r="K10" i="19"/>
  <c r="K20" i="19"/>
  <c r="W50" i="19"/>
  <c r="AI50" i="19"/>
  <c r="AC20" i="19"/>
  <c r="K40" i="19"/>
  <c r="AI30" i="19"/>
  <c r="AI20" i="19"/>
  <c r="W10" i="19"/>
  <c r="AC35" i="1"/>
  <c r="Q20" i="19"/>
  <c r="W40" i="19"/>
  <c r="X13" i="19"/>
  <c r="X23" i="19"/>
  <c r="AJ13" i="19"/>
  <c r="L33" i="19"/>
  <c r="AD13" i="19"/>
  <c r="AJ33" i="19"/>
  <c r="AJ43" i="19"/>
  <c r="AD43" i="19"/>
  <c r="R33" i="19"/>
  <c r="R23" i="19"/>
  <c r="L23" i="19"/>
  <c r="L53" i="19"/>
  <c r="AJ23" i="19"/>
  <c r="AC54" i="1"/>
  <c r="AJ53" i="19"/>
  <c r="AD23" i="19"/>
  <c r="AD33" i="19"/>
  <c r="R43" i="19"/>
  <c r="X43" i="19"/>
  <c r="R53" i="19"/>
  <c r="X33" i="19"/>
  <c r="X53" i="19"/>
  <c r="AD53" i="19"/>
  <c r="R13" i="19"/>
  <c r="L43" i="19"/>
  <c r="L13" i="19"/>
  <c r="O21" i="19"/>
  <c r="AG51" i="19"/>
  <c r="AG41" i="19"/>
  <c r="U11" i="19"/>
  <c r="AG11" i="19"/>
  <c r="U51" i="19"/>
  <c r="O31" i="19"/>
  <c r="O51" i="19"/>
  <c r="AA41" i="19"/>
  <c r="AM21" i="19"/>
  <c r="AG31" i="19"/>
  <c r="AM41" i="19"/>
  <c r="U31" i="19"/>
  <c r="AM31" i="19"/>
  <c r="O41" i="19"/>
  <c r="AA51" i="19"/>
  <c r="AM11" i="19"/>
  <c r="U41" i="19"/>
  <c r="AA11" i="19"/>
  <c r="O11" i="19"/>
  <c r="AC45" i="1"/>
  <c r="AM51" i="19"/>
  <c r="AA31" i="19"/>
  <c r="AA21" i="19"/>
  <c r="U21" i="19"/>
  <c r="AG21" i="19"/>
  <c r="R39" i="19"/>
  <c r="AD39" i="19"/>
  <c r="X29" i="19"/>
  <c r="AD9" i="19"/>
  <c r="AJ39" i="19"/>
  <c r="AD49" i="19"/>
  <c r="R9" i="19"/>
  <c r="R29" i="19"/>
  <c r="X39" i="19"/>
  <c r="AJ49" i="19"/>
  <c r="AJ29" i="19"/>
  <c r="L19" i="19"/>
  <c r="AD29" i="19"/>
  <c r="L49" i="19"/>
  <c r="L39" i="19"/>
  <c r="L29" i="19"/>
  <c r="AD19" i="19"/>
  <c r="X19" i="19"/>
  <c r="R19" i="19"/>
  <c r="R49" i="19"/>
  <c r="X9" i="19"/>
  <c r="AJ9" i="19"/>
  <c r="X49" i="19"/>
  <c r="AJ19" i="19"/>
  <c r="L9" i="19"/>
  <c r="AC30" i="1"/>
  <c r="V46" i="19" l="1"/>
  <c r="P46" i="19"/>
  <c r="J16" i="19"/>
  <c r="V16" i="19"/>
  <c r="AH6" i="19"/>
  <c r="J36" i="19"/>
  <c r="J46" i="19"/>
  <c r="AB46" i="19"/>
  <c r="AB16" i="19"/>
  <c r="AH36" i="19"/>
  <c r="AC10" i="1"/>
  <c r="AB6" i="19"/>
  <c r="J26" i="19"/>
  <c r="J6" i="19"/>
  <c r="AH26" i="19"/>
  <c r="P26" i="19"/>
  <c r="P16" i="19"/>
  <c r="P36" i="19"/>
  <c r="V6" i="19"/>
  <c r="AH46" i="19"/>
  <c r="AB26" i="19"/>
  <c r="V26" i="19"/>
  <c r="V36" i="19"/>
  <c r="AB36" i="19"/>
  <c r="AH16" i="19"/>
  <c r="P6" i="19"/>
  <c r="AH27" i="19"/>
  <c r="AB47" i="19"/>
  <c r="J37" i="19"/>
  <c r="P17" i="19"/>
  <c r="P7" i="19"/>
  <c r="AC16" i="1"/>
  <c r="J47" i="19"/>
  <c r="AB37" i="19"/>
  <c r="J27" i="19"/>
  <c r="V7" i="19"/>
  <c r="AH37" i="19"/>
  <c r="P27" i="19"/>
  <c r="AB7" i="19"/>
  <c r="V17" i="19"/>
  <c r="AH47" i="19"/>
  <c r="P37" i="19"/>
  <c r="AB17" i="19"/>
  <c r="J7" i="19"/>
  <c r="V37" i="19"/>
  <c r="AH17" i="19"/>
  <c r="V27" i="19"/>
  <c r="AH7" i="19"/>
  <c r="P47" i="19"/>
  <c r="AB27" i="19"/>
  <c r="J17" i="19"/>
  <c r="V47"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<sst xmlns="http://schemas.openxmlformats.org/spreadsheetml/2006/main" count="384" uniqueCount="270">
  <si>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</si>
  <si>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</si>
  <si>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</si>
  <si>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</si>
  <si>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</si>
  <si>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</si>
  <si>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</si>
  <si>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</si>
  <si>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</si>
  <si>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</si>
  <si>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</si>
  <si>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</si>
  <si>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</si>
  <si>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</si>
  <si>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</si>
  <si>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</si>
  <si>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</si>
  <si>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</si>
  <si>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</si>
  <si>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</si>
  <si>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</si>
  <si>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</si>
  <si>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</si>
  <si>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</si>
  <si>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</si>
  <si>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</si>
  <si>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</si>
  <si>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</si>
  <si>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</si>
  <si>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</si>
  <si>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</si>
  <si>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</si>
  <si>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</si>
  <si>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</si>
  <si>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</si>
  <si>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</si>
  <si>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</si>
  <si>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</si>
  <si>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</si>
  <si>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</si>
  <si>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</si>
  <si>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</si>
  <si>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</si>
  <si>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</si>
  <si>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</si>
  <si>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</si>
  <si>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</si>
  <si>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</si>
  <si>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</si>
  <si>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</si>
  <si>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</si>
  <si>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</si>
  <si>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</si>
  <si>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</si>
  <si>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</si>
  <si>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</si>
  <si>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</si>
  <si>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</si>
  <si>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</si>
  <si>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</si>
  <si>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</si>
  <si>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</si>
  <si>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</si>
  <si>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</si>
  <si>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</si>
  <si>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</si>
  <si>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</si>
  <si>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</si>
  <si>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</si>
  <si>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</si>
  <si>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</si>
  <si>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</si>
  <si>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</si>
  <si>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</si>
  <si>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</si>
  <si>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</si>
  <si>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</si>
  <si>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</si>
  <si>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</si>
  <si>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</si>
  <si>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</si>
  <si>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</si>
  <si>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</si>
  <si>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</si>
  <si>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</si>
  <si>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</si>
  <si>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</si>
  <si>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</si>
  <si>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</si>
  <si>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</si>
  <si>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</si>
  <si>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</si>
  <si>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</si>
  <si>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</si>
  <si>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</si>
  <si>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</si>
  <si>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</si>
  <si>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</si>
  <si>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</si>
  <si>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</si>
  <si>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</si>
  <si>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</si>
  <si>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</si>
  <si>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</si>
  <si>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</si>
  <si>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</si>
  <si>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</si>
  <si>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</si>
  <si>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</si>
  <si>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</si>
  <si>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</si>
  <si>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</si>
  <si>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</si>
  <si>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</si>
  <si>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</si>
  <si>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</si>
  <si>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</si>
  <si>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</si>
  <si>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</si>
  <si>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</si>
  <si>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</si>
  <si>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</si>
  <si>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</si>
  <si>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</si>
  <si>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</si>
  <si>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</si>
  <si>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</si>
  <si>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</si>
  <si>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</si>
  <si>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</si>
  <si>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</si>
  <si>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</si>
  <si>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</si>
  <si>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</si>
  <si>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</si>
  <si>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</si>
  <si>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</si>
  <si>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</si>
  <si>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</si>
  <si>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</si>
  <si>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</si>
  <si>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</si>
  <si>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</si>
  <si>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</si>
  <si>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</si>
  <si>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</si>
  <si>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</si>
  <si>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</si>
  <si>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</si>
  <si>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</si>
  <si>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</si>
  <si>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</si>
  <si>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</si>
  <si>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</si>
  <si>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</si>
  <si>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</si>
  <si>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</si>
  <si>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</si>
  <si>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</si>
  <si>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</si>
  <si>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</si>
  <si>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</si>
  <si>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</si>
  <si>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</si>
  <si>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</si>
  <si>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</si>
  <si>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</si>
  <si>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</si>
  <si>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</si>
  <si>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</si>
  <si>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</si>
  <si>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</si>
  <si>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</si>
  <si>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</si>
  <si>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</si>
  <si>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</si>
  <si>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</si>
  <si>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</si>
  <si>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</si>
  <si>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</si>
  <si>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</si>
  <si>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</si>
  <si>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</si>
  <si>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</si>
  <si>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</si>
  <si>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</si>
  <si>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</si>
  <si>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</si>
  <si>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</si>
  <si>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</si>
  <si>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</si>
  <si>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</si>
  <si>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</si>
  <si>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</si>
  <si>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</si>
  <si>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</si>
  <si>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</si>
  <si>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</si>
  <si>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</si>
  <si>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</si>
  <si>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</si>
  <si>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</si>
  <si>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</si>
  <si>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</si>
  <si>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</si>
  <si>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</si>
  <si>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</si>
  <si>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</si>
  <si>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</si>
  <si>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</si>
  <si>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</si>
  <si>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</si>
  <si>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</si>
  <si>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</si>
  <si>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Causa raíz</t>
  </si>
  <si>
    <t>Casusas</t>
  </si>
  <si>
    <t xml:space="preserve">riesgo </t>
  </si>
  <si>
    <t>consecuencia</t>
  </si>
  <si>
    <t>Procesos no son claros</t>
  </si>
  <si>
    <t>procesos no son conocidos</t>
  </si>
  <si>
    <t>Personas con intereses personales</t>
  </si>
  <si>
    <t>Personas que manejan el proceso no conocen/entiendes proceso</t>
  </si>
  <si>
    <t>Capacitación personal a cargo</t>
  </si>
  <si>
    <t>Corrupción</t>
  </si>
  <si>
    <t>Entrega información DP a terceros no autorizados</t>
  </si>
  <si>
    <t>Gente no sabe DP</t>
  </si>
  <si>
    <t>No conocen a ley</t>
  </si>
  <si>
    <t>No conocen procesos</t>
  </si>
  <si>
    <t>No tenemos ínidce actualiado de informa p y r</t>
  </si>
  <si>
    <t>prsonal no idoneo</t>
  </si>
  <si>
    <t>No hay roles y permisos info</t>
  </si>
  <si>
    <t>Personal a cargo de la información no conoce normativa aplicable y baturaleza de la info</t>
  </si>
  <si>
    <t>Cumplimiento LT</t>
  </si>
  <si>
    <t>Atender al público de forma çintegra, oportuna y pertinente</t>
  </si>
  <si>
    <t>Atención irrespetuosa</t>
  </si>
  <si>
    <t>Atención inoportuna</t>
  </si>
  <si>
    <t>Atención no pertinente</t>
  </si>
  <si>
    <t>Respondo fuera de tiempo o de manera tardia</t>
  </si>
  <si>
    <t>Muchas solicitudes</t>
  </si>
  <si>
    <t>pocas personas</t>
  </si>
  <si>
    <t>no hay procesos definidos</t>
  </si>
  <si>
    <t>niveol de complejidad de solicitudes</t>
  </si>
  <si>
    <t>Tercero</t>
  </si>
  <si>
    <t>Virtual</t>
  </si>
  <si>
    <t>presencial</t>
  </si>
  <si>
    <t>telefónico</t>
  </si>
  <si>
    <t>escrito</t>
  </si>
  <si>
    <t xml:space="preserve">solicitud </t>
  </si>
  <si>
    <t>recibe</t>
  </si>
  <si>
    <t>asigna</t>
  </si>
  <si>
    <t>proyecta</t>
  </si>
  <si>
    <t>enrtrega(envía</t>
  </si>
  <si>
    <t xml:space="preserve">mal </t>
  </si>
  <si>
    <t>conoce</t>
  </si>
  <si>
    <t>trabaj</t>
  </si>
  <si>
    <t>tiempos</t>
  </si>
  <si>
    <t>Mantener controles que se vienen trabajando</t>
  </si>
  <si>
    <t xml:space="preserve">VIGILANCIA EPIDEMIOLOGICA </t>
  </si>
  <si>
    <t>Fortalecer la adherencia a paquetes instruccionales para la prevención y control de infecciones establecidos por el Ministerio de Salud y adoptadas por el HUDN, con la finalidad de minimizar los riesgos frente al desarrollo  infecciones asociadas a la atención en salud; garantizar el cumplimiento de lo establecido en los protocolos de eventos de interés en salud pública.</t>
  </si>
  <si>
    <t>Profesional Especializado de Vigilancia Epidemiologica</t>
  </si>
  <si>
    <t xml:space="preserve">1. Desconocimiento de guía de prevención y control de infecciones
2.   Registro inadecuado de la observación realizada
</t>
  </si>
  <si>
    <t>Enfermera de Prevención y control de infecciones</t>
  </si>
  <si>
    <t>Fortalecer la implementación y adherencia a paquetes instruccionales de prevención y control de infecciones, identificación y reporte de eventos de interés en salud pública de manera que se garantice una atención segura y de calidad, minimizando los riesgos; a través del desarrollo de acciones educativas y de seguimiento a funcionarios, usuarios y familia.</t>
  </si>
  <si>
    <t xml:space="preserve">1. Pérdida de ficha de notificación 
2. Ausencia en la entrega de ficha de notificación de evento de interés en salud pública. 
3. Cargue de ficha con variables incompletas 
4. No recepción de ficha y no cargue en aplicativo sivigila 
</t>
  </si>
  <si>
    <t xml:space="preserve">Cargue Inoportuno de Eventos de Interés en Salud Pública a Sistema de Vigilancia en Salud Pública </t>
  </si>
  <si>
    <t>Posibilidad de pérdida Económica y Reputacional por cargue Inoportuno de Eventos de Interés en Salud Pública a Sistema de Vigilancia en Salud Pública, debido a pérdida de ficha de notificación, ausencia en la entrega de ficha de notificación de evento de interés en salud pública, cargue de ficha con variable incompletas, no recepción de ficha y no cargue en aplicativo sivigila.</t>
  </si>
  <si>
    <t>Aplicación inadecuada de instrumentos de verificación en rondas de Vigilancia Epidemiológica</t>
  </si>
  <si>
    <t>Posibilidad de pérdida Económica y Reputacional por aplicación inadecuada de instrumentos de verificación en rondas Vigilancia Epidemiológica, debido a desconocimiento de guía de prevención y control de infecciones  y registro inadecuado de la observación realizada.</t>
  </si>
  <si>
    <t>Enfermera de Prevención y control de infecciones, realiza revisión de instrumentos diligenciados, cargue de información en bases Excel y genera indicador para realizar reporte.</t>
  </si>
  <si>
    <t>Profesional Especializado de Vigilancia Epidemiológica, realiza Búsqueda Activa Institucional de eventos de Interés en salud pública  a través de aplicativo SIANIESP de Sivigila, por base de nacimientos y base de laboratorio; realizando verificación de calidad de dato de fichas de notificación de eventos de interés en salud pública con retroalimentación a cada coordinación.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</si>
</sst>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386">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4"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2" fillId="3" borderId="14" xfId="2" quotePrefix="1" applyFont="1" applyFill="1" applyBorder="1" applyAlignment="1">
      <alignment horizontal="left" vertical="top" wrapText="1"/>
    </xf>
    <xf numFmtId="0" fontId="53" fillId="3" borderId="0" xfId="2" quotePrefix="1" applyFont="1" applyFill="1" applyAlignment="1">
      <alignment horizontal="left" vertical="top" wrapText="1"/>
    </xf>
    <xf numFmtId="0" fontId="53"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0" fontId="51" fillId="14" borderId="48" xfId="2" applyFont="1" applyFill="1" applyBorder="1" applyAlignment="1">
      <alignment horizontal="center" vertical="center" wrapText="1"/>
    </xf>
    <xf numFmtId="0" fontId="51" fillId="14" borderId="49" xfId="2" applyFont="1" applyFill="1" applyBorder="1" applyAlignment="1">
      <alignment horizontal="center" vertical="center" wrapText="1"/>
    </xf>
    <xf numFmtId="0" fontId="51" fillId="14"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2" fillId="3" borderId="51"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5" fillId="14" borderId="54" xfId="3" applyFont="1" applyFill="1" applyBorder="1" applyAlignment="1">
      <alignment horizontal="center" vertical="center" wrapText="1"/>
    </xf>
    <xf numFmtId="0" fontId="55" fillId="14" borderId="55" xfId="3" applyFont="1" applyFill="1" applyBorder="1" applyAlignment="1">
      <alignment horizontal="center" vertical="center" wrapText="1"/>
    </xf>
    <xf numFmtId="0" fontId="55" fillId="14" borderId="56" xfId="2" applyFont="1" applyFill="1" applyBorder="1" applyAlignment="1">
      <alignment horizontal="center" vertical="center"/>
    </xf>
    <xf numFmtId="0" fontId="55"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55" fillId="3" borderId="58" xfId="3" applyFont="1" applyFill="1" applyBorder="1" applyAlignment="1">
      <alignment horizontal="left" vertical="top" wrapText="1" readingOrder="1"/>
    </xf>
    <xf numFmtId="0" fontId="55" fillId="3" borderId="59" xfId="3" applyFont="1" applyFill="1" applyBorder="1" applyAlignment="1">
      <alignment horizontal="left" vertical="top" wrapText="1" readingOrder="1"/>
    </xf>
    <xf numFmtId="0" fontId="56" fillId="3" borderId="60" xfId="2" applyFont="1" applyFill="1" applyBorder="1" applyAlignment="1">
      <alignment horizontal="justify" vertical="center" wrapText="1"/>
    </xf>
    <xf numFmtId="0" fontId="56" fillId="3" borderId="61" xfId="2" applyFont="1" applyFill="1" applyBorder="1" applyAlignment="1">
      <alignment horizontal="justify" vertical="center" wrapText="1"/>
    </xf>
    <xf numFmtId="0" fontId="55" fillId="3" borderId="62" xfId="0" applyFont="1" applyFill="1" applyBorder="1" applyAlignment="1">
      <alignment horizontal="left" vertical="center" wrapText="1"/>
    </xf>
    <xf numFmtId="0" fontId="55" fillId="3" borderId="63" xfId="0" applyFont="1" applyFill="1" applyBorder="1" applyAlignment="1">
      <alignment horizontal="left" vertical="center" wrapText="1"/>
    </xf>
    <xf numFmtId="0" fontId="56" fillId="3" borderId="64" xfId="2" applyFont="1" applyFill="1" applyBorder="1" applyAlignment="1">
      <alignment horizontal="justify" vertical="center" wrapText="1"/>
    </xf>
    <xf numFmtId="0" fontId="56" fillId="3" borderId="65" xfId="2" applyFont="1" applyFill="1" applyBorder="1" applyAlignment="1">
      <alignment horizontal="justify"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5" fillId="3" borderId="73" xfId="0" applyFont="1" applyFill="1" applyBorder="1" applyAlignment="1">
      <alignment horizontal="left" vertical="center" wrapText="1"/>
    </xf>
    <xf numFmtId="0" fontId="55" fillId="3" borderId="74" xfId="0" applyFont="1" applyFill="1" applyBorder="1" applyAlignment="1">
      <alignment horizontal="left" vertical="center" wrapText="1"/>
    </xf>
    <xf numFmtId="0" fontId="56" fillId="3" borderId="66" xfId="0" applyFont="1" applyFill="1" applyBorder="1" applyAlignment="1">
      <alignment horizontal="justify" vertical="center" wrapText="1"/>
    </xf>
    <xf numFmtId="0" fontId="56" fillId="3" borderId="67" xfId="0" applyFont="1" applyFill="1" applyBorder="1" applyAlignment="1">
      <alignment horizontal="justify" vertical="center" wrapText="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8"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1" fillId="0" borderId="0" xfId="0" applyFont="1" applyProtection="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microsoft.com/office/2017/06/relationships/rdRichValueStructure" Target="richData/rdrichvaluestructure.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20" Type="http://schemas.microsoft.com/office/2017/06/relationships/rdRichValueTypes" Target="richData/rdRichValueTyp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microsoft.com/office/2017/06/relationships/rdRichValue" Target="richData/rdrichvalue.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2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5"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fb t="e">#NAME?</fb>
    <v>4</v>
    <v>1</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234" dataDxfId="233">
  <autoFilter ref="B209:C219" xr:uid="{00000000-0009-0000-0100-000001000000}"/>
  <tableColumns count="2">
    <tableColumn id="1" xr3:uid="{00000000-0010-0000-0000-000001000000}" name="Criterios" dataDxfId="232"/>
    <tableColumn id="2" xr3:uid="{00000000-0010-0000-0000-000002000000}" name="Subcriterios" dataDxfId="23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16" zoomScale="110" zoomScaleNormal="110" workbookViewId="0">
      <selection activeCell="B4" sqref="B4:H5"/>
    </sheetView>
  </sheetViews>
  <sheetFormatPr baseColWidth="10" defaultColWidth="11.42578125" defaultRowHeight="15" x14ac:dyDescent="0.25"/>
  <cols>
    <col min="1" max="1" width="2.85546875" style="83" customWidth="1"/>
    <col min="2" max="3" width="24.7109375" style="83" customWidth="1"/>
    <col min="4" max="4" width="16" style="83" customWidth="1"/>
    <col min="5" max="5" width="24.7109375" style="83" customWidth="1"/>
    <col min="6" max="6" width="27.7109375" style="83" customWidth="1"/>
    <col min="7" max="8" width="24.7109375" style="83" customWidth="1"/>
    <col min="9" max="16384" width="11.42578125" style="83"/>
  </cols>
  <sheetData>
    <row r="1" spans="2:8" ht="15.75" thickBot="1" x14ac:dyDescent="0.3"/>
    <row r="2" spans="2:8" ht="18" x14ac:dyDescent="0.25">
      <c r="B2" s="138" t="s">
        <v>166</v>
      </c>
      <c r="C2" s="139"/>
      <c r="D2" s="139"/>
      <c r="E2" s="139"/>
      <c r="F2" s="139"/>
      <c r="G2" s="139"/>
      <c r="H2" s="140"/>
    </row>
    <row r="3" spans="2:8" x14ac:dyDescent="0.25">
      <c r="B3" s="84"/>
      <c r="C3" s="85"/>
      <c r="D3" s="85"/>
      <c r="E3" s="85"/>
      <c r="F3" s="85"/>
      <c r="G3" s="85"/>
      <c r="H3" s="86"/>
    </row>
    <row r="4" spans="2:8" ht="63" customHeight="1" x14ac:dyDescent="0.25">
      <c r="B4" s="141" t="s">
        <v>209</v>
      </c>
      <c r="C4" s="142"/>
      <c r="D4" s="142"/>
      <c r="E4" s="142"/>
      <c r="F4" s="142"/>
      <c r="G4" s="142"/>
      <c r="H4" s="143"/>
    </row>
    <row r="5" spans="2:8" ht="63" customHeight="1" x14ac:dyDescent="0.25">
      <c r="B5" s="144"/>
      <c r="C5" s="145"/>
      <c r="D5" s="145"/>
      <c r="E5" s="145"/>
      <c r="F5" s="145"/>
      <c r="G5" s="145"/>
      <c r="H5" s="146"/>
    </row>
    <row r="6" spans="2:8" ht="16.5" x14ac:dyDescent="0.25">
      <c r="B6" s="147" t="s">
        <v>164</v>
      </c>
      <c r="C6" s="148"/>
      <c r="D6" s="148"/>
      <c r="E6" s="148"/>
      <c r="F6" s="148"/>
      <c r="G6" s="148"/>
      <c r="H6" s="149"/>
    </row>
    <row r="7" spans="2:8" ht="95.25" customHeight="1" x14ac:dyDescent="0.25">
      <c r="B7" s="157" t="s">
        <v>169</v>
      </c>
      <c r="C7" s="158"/>
      <c r="D7" s="158"/>
      <c r="E7" s="158"/>
      <c r="F7" s="158"/>
      <c r="G7" s="158"/>
      <c r="H7" s="159"/>
    </row>
    <row r="8" spans="2:8" ht="16.5" x14ac:dyDescent="0.25">
      <c r="B8" s="120"/>
      <c r="C8" s="121"/>
      <c r="D8" s="121"/>
      <c r="E8" s="121"/>
      <c r="F8" s="121"/>
      <c r="G8" s="121"/>
      <c r="H8" s="122"/>
    </row>
    <row r="9" spans="2:8" ht="16.5" customHeight="1" x14ac:dyDescent="0.25">
      <c r="B9" s="150" t="s">
        <v>202</v>
      </c>
      <c r="C9" s="151"/>
      <c r="D9" s="151"/>
      <c r="E9" s="151"/>
      <c r="F9" s="151"/>
      <c r="G9" s="151"/>
      <c r="H9" s="152"/>
    </row>
    <row r="10" spans="2:8" ht="44.25" customHeight="1" x14ac:dyDescent="0.25">
      <c r="B10" s="150"/>
      <c r="C10" s="151"/>
      <c r="D10" s="151"/>
      <c r="E10" s="151"/>
      <c r="F10" s="151"/>
      <c r="G10" s="151"/>
      <c r="H10" s="152"/>
    </row>
    <row r="11" spans="2:8" ht="15.75" thickBot="1" x14ac:dyDescent="0.3">
      <c r="B11" s="109"/>
      <c r="C11" s="112"/>
      <c r="D11" s="117"/>
      <c r="E11" s="118"/>
      <c r="F11" s="118"/>
      <c r="G11" s="119"/>
      <c r="H11" s="113"/>
    </row>
    <row r="12" spans="2:8" ht="15.75" thickTop="1" x14ac:dyDescent="0.25">
      <c r="B12" s="109"/>
      <c r="C12" s="153" t="s">
        <v>165</v>
      </c>
      <c r="D12" s="154"/>
      <c r="E12" s="155" t="s">
        <v>203</v>
      </c>
      <c r="F12" s="156"/>
      <c r="G12" s="112"/>
      <c r="H12" s="113"/>
    </row>
    <row r="13" spans="2:8" ht="35.25" customHeight="1" x14ac:dyDescent="0.25">
      <c r="B13" s="109"/>
      <c r="C13" s="160" t="s">
        <v>196</v>
      </c>
      <c r="D13" s="161"/>
      <c r="E13" s="162" t="s">
        <v>201</v>
      </c>
      <c r="F13" s="163"/>
      <c r="G13" s="112"/>
      <c r="H13" s="113"/>
    </row>
    <row r="14" spans="2:8" ht="17.25" customHeight="1" x14ac:dyDescent="0.25">
      <c r="B14" s="109"/>
      <c r="C14" s="160" t="s">
        <v>197</v>
      </c>
      <c r="D14" s="161"/>
      <c r="E14" s="162" t="s">
        <v>199</v>
      </c>
      <c r="F14" s="163"/>
      <c r="G14" s="112"/>
      <c r="H14" s="113"/>
    </row>
    <row r="15" spans="2:8" ht="19.5" customHeight="1" x14ac:dyDescent="0.25">
      <c r="B15" s="109"/>
      <c r="C15" s="160" t="s">
        <v>198</v>
      </c>
      <c r="D15" s="161"/>
      <c r="E15" s="162" t="s">
        <v>200</v>
      </c>
      <c r="F15" s="163"/>
      <c r="G15" s="112"/>
      <c r="H15" s="113"/>
    </row>
    <row r="16" spans="2:8" ht="69.75" customHeight="1" x14ac:dyDescent="0.25">
      <c r="B16" s="109"/>
      <c r="C16" s="160" t="s">
        <v>167</v>
      </c>
      <c r="D16" s="161"/>
      <c r="E16" s="162" t="s">
        <v>168</v>
      </c>
      <c r="F16" s="163"/>
      <c r="G16" s="112"/>
      <c r="H16" s="113"/>
    </row>
    <row r="17" spans="2:8" ht="34.5" customHeight="1" x14ac:dyDescent="0.25">
      <c r="B17" s="109"/>
      <c r="C17" s="164" t="s">
        <v>2</v>
      </c>
      <c r="D17" s="165"/>
      <c r="E17" s="166" t="s">
        <v>210</v>
      </c>
      <c r="F17" s="167"/>
      <c r="G17" s="112"/>
      <c r="H17" s="113"/>
    </row>
    <row r="18" spans="2:8" ht="27.75" customHeight="1" x14ac:dyDescent="0.25">
      <c r="B18" s="109"/>
      <c r="C18" s="164" t="s">
        <v>3</v>
      </c>
      <c r="D18" s="165"/>
      <c r="E18" s="166" t="s">
        <v>211</v>
      </c>
      <c r="F18" s="167"/>
      <c r="G18" s="112"/>
      <c r="H18" s="113"/>
    </row>
    <row r="19" spans="2:8" ht="28.5" customHeight="1" x14ac:dyDescent="0.25">
      <c r="B19" s="109"/>
      <c r="C19" s="164" t="s">
        <v>42</v>
      </c>
      <c r="D19" s="165"/>
      <c r="E19" s="166" t="s">
        <v>212</v>
      </c>
      <c r="F19" s="167"/>
      <c r="G19" s="112"/>
      <c r="H19" s="113"/>
    </row>
    <row r="20" spans="2:8" ht="72.75" customHeight="1" x14ac:dyDescent="0.25">
      <c r="B20" s="109"/>
      <c r="C20" s="164" t="s">
        <v>1</v>
      </c>
      <c r="D20" s="165"/>
      <c r="E20" s="166" t="s">
        <v>213</v>
      </c>
      <c r="F20" s="167"/>
      <c r="G20" s="112"/>
      <c r="H20" s="113"/>
    </row>
    <row r="21" spans="2:8" ht="64.5" customHeight="1" x14ac:dyDescent="0.25">
      <c r="B21" s="109"/>
      <c r="C21" s="164" t="s">
        <v>50</v>
      </c>
      <c r="D21" s="165"/>
      <c r="E21" s="166" t="s">
        <v>171</v>
      </c>
      <c r="F21" s="167"/>
      <c r="G21" s="112"/>
      <c r="H21" s="113"/>
    </row>
    <row r="22" spans="2:8" ht="71.25" customHeight="1" x14ac:dyDescent="0.25">
      <c r="B22" s="109"/>
      <c r="C22" s="164" t="s">
        <v>170</v>
      </c>
      <c r="D22" s="165"/>
      <c r="E22" s="166" t="s">
        <v>172</v>
      </c>
      <c r="F22" s="167"/>
      <c r="G22" s="112"/>
      <c r="H22" s="113"/>
    </row>
    <row r="23" spans="2:8" ht="55.5" customHeight="1" x14ac:dyDescent="0.25">
      <c r="B23" s="109"/>
      <c r="C23" s="171" t="s">
        <v>173</v>
      </c>
      <c r="D23" s="172"/>
      <c r="E23" s="166" t="s">
        <v>174</v>
      </c>
      <c r="F23" s="167"/>
      <c r="G23" s="112"/>
      <c r="H23" s="113"/>
    </row>
    <row r="24" spans="2:8" ht="42" customHeight="1" x14ac:dyDescent="0.25">
      <c r="B24" s="109"/>
      <c r="C24" s="171" t="s">
        <v>48</v>
      </c>
      <c r="D24" s="172"/>
      <c r="E24" s="166" t="s">
        <v>175</v>
      </c>
      <c r="F24" s="167"/>
      <c r="G24" s="112"/>
      <c r="H24" s="113"/>
    </row>
    <row r="25" spans="2:8" ht="59.25" customHeight="1" x14ac:dyDescent="0.25">
      <c r="B25" s="109"/>
      <c r="C25" s="171" t="s">
        <v>163</v>
      </c>
      <c r="D25" s="172"/>
      <c r="E25" s="166" t="s">
        <v>176</v>
      </c>
      <c r="F25" s="167"/>
      <c r="G25" s="112"/>
      <c r="H25" s="113"/>
    </row>
    <row r="26" spans="2:8" ht="23.25" customHeight="1" x14ac:dyDescent="0.25">
      <c r="B26" s="109"/>
      <c r="C26" s="171" t="s">
        <v>12</v>
      </c>
      <c r="D26" s="172"/>
      <c r="E26" s="166" t="s">
        <v>177</v>
      </c>
      <c r="F26" s="167"/>
      <c r="G26" s="112"/>
      <c r="H26" s="113"/>
    </row>
    <row r="27" spans="2:8" ht="30.75" customHeight="1" x14ac:dyDescent="0.25">
      <c r="B27" s="109"/>
      <c r="C27" s="171" t="s">
        <v>181</v>
      </c>
      <c r="D27" s="172"/>
      <c r="E27" s="166" t="s">
        <v>178</v>
      </c>
      <c r="F27" s="167"/>
      <c r="G27" s="112"/>
      <c r="H27" s="113"/>
    </row>
    <row r="28" spans="2:8" ht="35.25" customHeight="1" x14ac:dyDescent="0.25">
      <c r="B28" s="109"/>
      <c r="C28" s="171" t="s">
        <v>182</v>
      </c>
      <c r="D28" s="172"/>
      <c r="E28" s="166" t="s">
        <v>179</v>
      </c>
      <c r="F28" s="167"/>
      <c r="G28" s="112"/>
      <c r="H28" s="113"/>
    </row>
    <row r="29" spans="2:8" ht="33" customHeight="1" x14ac:dyDescent="0.25">
      <c r="B29" s="109"/>
      <c r="C29" s="171" t="s">
        <v>182</v>
      </c>
      <c r="D29" s="172"/>
      <c r="E29" s="166" t="s">
        <v>179</v>
      </c>
      <c r="F29" s="167"/>
      <c r="G29" s="112"/>
      <c r="H29" s="113"/>
    </row>
    <row r="30" spans="2:8" ht="30" customHeight="1" x14ac:dyDescent="0.25">
      <c r="B30" s="109"/>
      <c r="C30" s="171" t="s">
        <v>183</v>
      </c>
      <c r="D30" s="172"/>
      <c r="E30" s="166" t="s">
        <v>180</v>
      </c>
      <c r="F30" s="167"/>
      <c r="G30" s="112"/>
      <c r="H30" s="113"/>
    </row>
    <row r="31" spans="2:8" ht="35.25" customHeight="1" x14ac:dyDescent="0.25">
      <c r="B31" s="109"/>
      <c r="C31" s="171" t="s">
        <v>184</v>
      </c>
      <c r="D31" s="172"/>
      <c r="E31" s="166" t="s">
        <v>185</v>
      </c>
      <c r="F31" s="167"/>
      <c r="G31" s="112"/>
      <c r="H31" s="113"/>
    </row>
    <row r="32" spans="2:8" ht="31.5" customHeight="1" x14ac:dyDescent="0.25">
      <c r="B32" s="109"/>
      <c r="C32" s="171" t="s">
        <v>186</v>
      </c>
      <c r="D32" s="172"/>
      <c r="E32" s="166" t="s">
        <v>187</v>
      </c>
      <c r="F32" s="167"/>
      <c r="G32" s="112"/>
      <c r="H32" s="113"/>
    </row>
    <row r="33" spans="2:8" ht="35.25" customHeight="1" x14ac:dyDescent="0.25">
      <c r="B33" s="109"/>
      <c r="C33" s="171" t="s">
        <v>188</v>
      </c>
      <c r="D33" s="172"/>
      <c r="E33" s="166" t="s">
        <v>189</v>
      </c>
      <c r="F33" s="167"/>
      <c r="G33" s="112"/>
      <c r="H33" s="113"/>
    </row>
    <row r="34" spans="2:8" ht="59.25" customHeight="1" x14ac:dyDescent="0.25">
      <c r="B34" s="109"/>
      <c r="C34" s="171" t="s">
        <v>190</v>
      </c>
      <c r="D34" s="172"/>
      <c r="E34" s="166" t="s">
        <v>191</v>
      </c>
      <c r="F34" s="167"/>
      <c r="G34" s="112"/>
      <c r="H34" s="113"/>
    </row>
    <row r="35" spans="2:8" ht="29.25" customHeight="1" x14ac:dyDescent="0.25">
      <c r="B35" s="109"/>
      <c r="C35" s="171" t="s">
        <v>29</v>
      </c>
      <c r="D35" s="172"/>
      <c r="E35" s="166" t="s">
        <v>192</v>
      </c>
      <c r="F35" s="167"/>
      <c r="G35" s="112"/>
      <c r="H35" s="113"/>
    </row>
    <row r="36" spans="2:8" ht="82.5" customHeight="1" x14ac:dyDescent="0.25">
      <c r="B36" s="109"/>
      <c r="C36" s="171" t="s">
        <v>194</v>
      </c>
      <c r="D36" s="172"/>
      <c r="E36" s="166" t="s">
        <v>193</v>
      </c>
      <c r="F36" s="167"/>
      <c r="G36" s="112"/>
      <c r="H36" s="113"/>
    </row>
    <row r="37" spans="2:8" ht="46.5" customHeight="1" x14ac:dyDescent="0.25">
      <c r="B37" s="109"/>
      <c r="C37" s="171" t="s">
        <v>39</v>
      </c>
      <c r="D37" s="172"/>
      <c r="E37" s="166" t="s">
        <v>195</v>
      </c>
      <c r="F37" s="167"/>
      <c r="G37" s="112"/>
      <c r="H37" s="113"/>
    </row>
    <row r="38" spans="2:8" ht="6.75" customHeight="1" thickBot="1" x14ac:dyDescent="0.3">
      <c r="B38" s="109"/>
      <c r="C38" s="173"/>
      <c r="D38" s="174"/>
      <c r="E38" s="175"/>
      <c r="F38" s="176"/>
      <c r="G38" s="112"/>
      <c r="H38" s="113"/>
    </row>
    <row r="39" spans="2:8" ht="15.75" thickTop="1" x14ac:dyDescent="0.25">
      <c r="B39" s="109"/>
      <c r="C39" s="110"/>
      <c r="D39" s="110"/>
      <c r="E39" s="111"/>
      <c r="F39" s="111"/>
      <c r="G39" s="112"/>
      <c r="H39" s="113"/>
    </row>
    <row r="40" spans="2:8" ht="21" customHeight="1" x14ac:dyDescent="0.25">
      <c r="B40" s="168" t="s">
        <v>204</v>
      </c>
      <c r="C40" s="169"/>
      <c r="D40" s="169"/>
      <c r="E40" s="169"/>
      <c r="F40" s="169"/>
      <c r="G40" s="169"/>
      <c r="H40" s="170"/>
    </row>
    <row r="41" spans="2:8" ht="20.25" customHeight="1" x14ac:dyDescent="0.25">
      <c r="B41" s="168" t="s">
        <v>205</v>
      </c>
      <c r="C41" s="169"/>
      <c r="D41" s="169"/>
      <c r="E41" s="169"/>
      <c r="F41" s="169"/>
      <c r="G41" s="169"/>
      <c r="H41" s="170"/>
    </row>
    <row r="42" spans="2:8" ht="20.25" customHeight="1" x14ac:dyDescent="0.25">
      <c r="B42" s="168" t="s">
        <v>206</v>
      </c>
      <c r="C42" s="169"/>
      <c r="D42" s="169"/>
      <c r="E42" s="169"/>
      <c r="F42" s="169"/>
      <c r="G42" s="169"/>
      <c r="H42" s="170"/>
    </row>
    <row r="43" spans="2:8" ht="20.25" customHeight="1" x14ac:dyDescent="0.25">
      <c r="B43" s="168" t="s">
        <v>207</v>
      </c>
      <c r="C43" s="169"/>
      <c r="D43" s="169"/>
      <c r="E43" s="169"/>
      <c r="F43" s="169"/>
      <c r="G43" s="169"/>
      <c r="H43" s="170"/>
    </row>
    <row r="44" spans="2:8" x14ac:dyDescent="0.25">
      <c r="B44" s="168" t="s">
        <v>208</v>
      </c>
      <c r="C44" s="169"/>
      <c r="D44" s="169"/>
      <c r="E44" s="169"/>
      <c r="F44" s="169"/>
      <c r="G44" s="169"/>
      <c r="H44" s="170"/>
    </row>
    <row r="45" spans="2:8" ht="15.75" thickBot="1" x14ac:dyDescent="0.3">
      <c r="B45" s="114"/>
      <c r="C45" s="115"/>
      <c r="D45" s="115"/>
      <c r="E45" s="115"/>
      <c r="F45" s="115"/>
      <c r="G45" s="115"/>
      <c r="H45" s="116"/>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xmlns:xlrd2="http://schemas.microsoft.com/office/spreadsheetml/2017/richdata2" ref="B2:B5">
    <sortCondition ref="B2:B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72"/>
  <sheetViews>
    <sheetView tabSelected="1" zoomScale="95" zoomScaleNormal="95" workbookViewId="0">
      <selection activeCell="P17" sqref="P17"/>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42578125" style="1" customWidth="1"/>
    <col min="9" max="9" width="6.28515625" style="1" bestFit="1" customWidth="1"/>
    <col min="10" max="10" width="27.28515625" style="1" bestFit="1" customWidth="1"/>
    <col min="11" max="11" width="30.42578125" style="1" hidden="1" customWidth="1"/>
    <col min="12" max="12" width="17.42578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42578125" style="1" customWidth="1"/>
    <col min="21" max="21" width="7.140625" style="1" customWidth="1"/>
    <col min="22" max="22" width="6.7109375" style="1" customWidth="1"/>
    <col min="23" max="23" width="7.42578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42578125" style="1" customWidth="1"/>
    <col min="36" max="36" width="21" style="1" customWidth="1"/>
    <col min="37" max="16384" width="11.42578125" style="1"/>
  </cols>
  <sheetData>
    <row r="1" spans="1:68" ht="16.5" customHeight="1" x14ac:dyDescent="0.3">
      <c r="A1" s="224" t="s">
        <v>144</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6"/>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227"/>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9"/>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210" t="s">
        <v>43</v>
      </c>
      <c r="B4" s="211"/>
      <c r="C4" s="222" t="s">
        <v>257</v>
      </c>
      <c r="D4" s="218"/>
      <c r="E4" s="218"/>
      <c r="F4" s="218"/>
      <c r="G4" s="218"/>
      <c r="H4" s="218"/>
      <c r="I4" s="218"/>
      <c r="J4" s="218"/>
      <c r="K4" s="218"/>
      <c r="L4" s="218"/>
      <c r="M4" s="218"/>
      <c r="N4" s="219"/>
      <c r="O4" s="223"/>
      <c r="P4" s="223"/>
      <c r="Q4" s="223"/>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210" t="s">
        <v>130</v>
      </c>
      <c r="B5" s="211"/>
      <c r="C5" s="217" t="s">
        <v>262</v>
      </c>
      <c r="D5" s="218"/>
      <c r="E5" s="218"/>
      <c r="F5" s="218"/>
      <c r="G5" s="218"/>
      <c r="H5" s="218"/>
      <c r="I5" s="218"/>
      <c r="J5" s="218"/>
      <c r="K5" s="218"/>
      <c r="L5" s="218"/>
      <c r="M5" s="218"/>
      <c r="N5" s="219"/>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10" t="s">
        <v>44</v>
      </c>
      <c r="B6" s="211"/>
      <c r="C6" s="217" t="s">
        <v>258</v>
      </c>
      <c r="D6" s="220"/>
      <c r="E6" s="220"/>
      <c r="F6" s="220"/>
      <c r="G6" s="220"/>
      <c r="H6" s="220"/>
      <c r="I6" s="220"/>
      <c r="J6" s="220"/>
      <c r="K6" s="220"/>
      <c r="L6" s="220"/>
      <c r="M6" s="220"/>
      <c r="N6" s="221"/>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230" t="s">
        <v>139</v>
      </c>
      <c r="B7" s="231"/>
      <c r="C7" s="231"/>
      <c r="D7" s="231"/>
      <c r="E7" s="231"/>
      <c r="F7" s="231"/>
      <c r="G7" s="232"/>
      <c r="H7" s="230" t="s">
        <v>140</v>
      </c>
      <c r="I7" s="231"/>
      <c r="J7" s="231"/>
      <c r="K7" s="231"/>
      <c r="L7" s="231"/>
      <c r="M7" s="231"/>
      <c r="N7" s="232"/>
      <c r="O7" s="230" t="s">
        <v>141</v>
      </c>
      <c r="P7" s="231"/>
      <c r="Q7" s="231"/>
      <c r="R7" s="231"/>
      <c r="S7" s="231"/>
      <c r="T7" s="231"/>
      <c r="U7" s="231"/>
      <c r="V7" s="231"/>
      <c r="W7" s="232"/>
      <c r="X7" s="230" t="s">
        <v>142</v>
      </c>
      <c r="Y7" s="231"/>
      <c r="Z7" s="231"/>
      <c r="AA7" s="231"/>
      <c r="AB7" s="231"/>
      <c r="AC7" s="231"/>
      <c r="AD7" s="232"/>
      <c r="AE7" s="230" t="s">
        <v>34</v>
      </c>
      <c r="AF7" s="231"/>
      <c r="AG7" s="231"/>
      <c r="AH7" s="231"/>
      <c r="AI7" s="231"/>
      <c r="AJ7" s="232"/>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12" t="s">
        <v>0</v>
      </c>
      <c r="B8" s="208" t="s">
        <v>2</v>
      </c>
      <c r="C8" s="202" t="s">
        <v>3</v>
      </c>
      <c r="D8" s="202" t="s">
        <v>42</v>
      </c>
      <c r="E8" s="214" t="s">
        <v>1</v>
      </c>
      <c r="F8" s="209" t="s">
        <v>50</v>
      </c>
      <c r="G8" s="202" t="s">
        <v>135</v>
      </c>
      <c r="H8" s="204" t="s">
        <v>33</v>
      </c>
      <c r="I8" s="205" t="s">
        <v>5</v>
      </c>
      <c r="J8" s="209" t="s">
        <v>87</v>
      </c>
      <c r="K8" s="209" t="s">
        <v>92</v>
      </c>
      <c r="L8" s="207" t="s">
        <v>45</v>
      </c>
      <c r="M8" s="205" t="s">
        <v>5</v>
      </c>
      <c r="N8" s="202" t="s">
        <v>48</v>
      </c>
      <c r="O8" s="215" t="s">
        <v>11</v>
      </c>
      <c r="P8" s="203" t="s">
        <v>163</v>
      </c>
      <c r="Q8" s="209" t="s">
        <v>12</v>
      </c>
      <c r="R8" s="203" t="s">
        <v>8</v>
      </c>
      <c r="S8" s="203"/>
      <c r="T8" s="203"/>
      <c r="U8" s="203"/>
      <c r="V8" s="203"/>
      <c r="W8" s="203"/>
      <c r="X8" s="201" t="s">
        <v>138</v>
      </c>
      <c r="Y8" s="201" t="s">
        <v>46</v>
      </c>
      <c r="Z8" s="201" t="s">
        <v>5</v>
      </c>
      <c r="AA8" s="201" t="s">
        <v>47</v>
      </c>
      <c r="AB8" s="201" t="s">
        <v>5</v>
      </c>
      <c r="AC8" s="201" t="s">
        <v>49</v>
      </c>
      <c r="AD8" s="215" t="s">
        <v>29</v>
      </c>
      <c r="AE8" s="203" t="s">
        <v>34</v>
      </c>
      <c r="AF8" s="203" t="s">
        <v>35</v>
      </c>
      <c r="AG8" s="203" t="s">
        <v>36</v>
      </c>
      <c r="AH8" s="203" t="s">
        <v>38</v>
      </c>
      <c r="AI8" s="203" t="s">
        <v>37</v>
      </c>
      <c r="AJ8" s="203"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13"/>
      <c r="B9" s="208"/>
      <c r="C9" s="203"/>
      <c r="D9" s="203"/>
      <c r="E9" s="208"/>
      <c r="F9" s="202"/>
      <c r="G9" s="203"/>
      <c r="H9" s="202"/>
      <c r="I9" s="206"/>
      <c r="J9" s="202"/>
      <c r="K9" s="202"/>
      <c r="L9" s="206"/>
      <c r="M9" s="206"/>
      <c r="N9" s="203"/>
      <c r="O9" s="216"/>
      <c r="P9" s="203"/>
      <c r="Q9" s="202"/>
      <c r="R9" s="7" t="s">
        <v>13</v>
      </c>
      <c r="S9" s="7" t="s">
        <v>17</v>
      </c>
      <c r="T9" s="7" t="s">
        <v>28</v>
      </c>
      <c r="U9" s="7" t="s">
        <v>18</v>
      </c>
      <c r="V9" s="7" t="s">
        <v>21</v>
      </c>
      <c r="W9" s="7" t="s">
        <v>24</v>
      </c>
      <c r="X9" s="201"/>
      <c r="Y9" s="201"/>
      <c r="Z9" s="201"/>
      <c r="AA9" s="201"/>
      <c r="AB9" s="201"/>
      <c r="AC9" s="201"/>
      <c r="AD9" s="216"/>
      <c r="AE9" s="203"/>
      <c r="AF9" s="203"/>
      <c r="AG9" s="203"/>
      <c r="AH9" s="203"/>
      <c r="AI9" s="203"/>
      <c r="AJ9" s="203"/>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25">
      <c r="A10" s="186">
        <v>1</v>
      </c>
      <c r="B10" s="177" t="s">
        <v>134</v>
      </c>
      <c r="C10" s="177" t="s">
        <v>264</v>
      </c>
      <c r="D10" s="177" t="s">
        <v>263</v>
      </c>
      <c r="E10" s="189" t="s">
        <v>265</v>
      </c>
      <c r="F10" s="177" t="s">
        <v>123</v>
      </c>
      <c r="G10" s="180">
        <v>60</v>
      </c>
      <c r="H10" s="183" t="str">
        <f>IF(G10&lt;=0,"",IF(G10&lt;=2,"Muy Baja",IF(G10&lt;=24,"Baja",IF(G10&lt;=500,"Media",IF(G10&lt;=5000,"Alta","Muy Alta")))))</f>
        <v>Media</v>
      </c>
      <c r="I10" s="195">
        <f>IF(H10="","",IF(H10="Muy Baja",0.2,IF(H10="Baja",0.4,IF(H10="Media",0.6,IF(H10="Alta",0.8,IF(H10="Muy Alta",1,))))))</f>
        <v>0.6</v>
      </c>
      <c r="J10" s="198" t="s">
        <v>150</v>
      </c>
      <c r="K10" s="195" t="str">
        <f ca="1">IF(NOT(ISERROR(MATCH(J10,'Tabla Impacto'!$B$221:$B$223,0))),'Tabla Impacto'!$F$223&amp;"Por favor no seleccionar los criterios de impacto(Afectación Económica o presupuestal y Pérdida Reputacional)",J10)</f>
        <v xml:space="preserve">     Entre 10 y 50 SMLMV </v>
      </c>
      <c r="L10" s="183" t="str">
        <f ca="1">IF(OR(K10='Tabla Impacto'!$C$11,K10='Tabla Impacto'!$D$11),"Leve",IF(OR(K10='Tabla Impacto'!$C$12,K10='Tabla Impacto'!$D$12),"Menor",IF(OR(K10='Tabla Impacto'!$C$13,K10='Tabla Impacto'!$D$13),"Moderado",IF(OR(K10='Tabla Impacto'!$C$14,K10='Tabla Impacto'!$D$14),"Mayor",IF(OR(K10='Tabla Impacto'!$C$15,K10='Tabla Impacto'!$D$15),"Catastrófico","")))))</f>
        <v>Menor</v>
      </c>
      <c r="M10" s="195">
        <f ca="1">IF(L10="","",IF(L10="Leve",0.2,IF(L10="Menor",0.4,IF(L10="Moderado",0.6,IF(L10="Mayor",0.8,IF(L10="Catastrófico",1,))))))</f>
        <v>0.4</v>
      </c>
      <c r="N10" s="192"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3">
        <v>1</v>
      </c>
      <c r="P10" s="124" t="s">
        <v>269</v>
      </c>
      <c r="Q10" s="125" t="str">
        <f>IF(OR(R10="Preventivo",R10="Detectivo"),"Probabilidad",IF(R10="Correctivo","Impacto",""))</f>
        <v>Probabilidad</v>
      </c>
      <c r="R10" s="126" t="s">
        <v>15</v>
      </c>
      <c r="S10" s="126" t="s">
        <v>9</v>
      </c>
      <c r="T10" s="127" t="str">
        <f>IF(AND(R10="Preventivo",S10="Automático"),"50%",IF(AND(R10="Preventivo",S10="Manual"),"40%",IF(AND(R10="Detectivo",S10="Automático"),"40%",IF(AND(R10="Detectivo",S10="Manual"),"30%",IF(AND(R10="Correctivo",S10="Automático"),"35%",IF(AND(R10="Correctivo",S10="Manual"),"25%",""))))))</f>
        <v>30%</v>
      </c>
      <c r="U10" s="126" t="s">
        <v>19</v>
      </c>
      <c r="V10" s="126" t="s">
        <v>22</v>
      </c>
      <c r="W10" s="126" t="s">
        <v>119</v>
      </c>
      <c r="X10" s="128">
        <f>IFERROR(IF(Q10="Probabilidad",(I10-(+I10*T10)),IF(Q10="Impacto",I10,"")),"")</f>
        <v>0.42</v>
      </c>
      <c r="Y10" s="129" t="str">
        <f>IFERROR(IF(X10="","",IF(X10&lt;=0.2,"Muy Baja",IF(X10&lt;=0.4,"Baja",IF(X10&lt;=0.6,"Media",IF(X10&lt;=0.8,"Alta","Muy Alta"))))),"")</f>
        <v>Media</v>
      </c>
      <c r="Z10" s="130">
        <f>+X10</f>
        <v>0.42</v>
      </c>
      <c r="AA10" s="129" t="str">
        <f ca="1">IFERROR(IF(AB10="","",IF(AB10&lt;=0.2,"Leve",IF(AB10&lt;=0.4,"Menor",IF(AB10&lt;=0.6,"Moderado",IF(AB10&lt;=0.8,"Mayor","Catastrófico"))))),"")</f>
        <v>Menor</v>
      </c>
      <c r="AB10" s="130">
        <f ca="1">IFERROR(IF(Q10="Impacto",(M10-(+M10*T10)),IF(Q10="Probabilidad",M10,"")),"")</f>
        <v>0.4</v>
      </c>
      <c r="AC10" s="131"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2" t="s">
        <v>31</v>
      </c>
      <c r="AE10" s="133" t="s">
        <v>256</v>
      </c>
      <c r="AF10" s="134" t="s">
        <v>259</v>
      </c>
      <c r="AG10" s="135">
        <v>44927</v>
      </c>
      <c r="AH10" s="135">
        <v>45291</v>
      </c>
      <c r="AI10" s="133"/>
      <c r="AJ10" s="134" t="s">
        <v>41</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187"/>
      <c r="B11" s="178"/>
      <c r="C11" s="178"/>
      <c r="D11" s="178"/>
      <c r="E11" s="190"/>
      <c r="F11" s="178"/>
      <c r="G11" s="181"/>
      <c r="H11" s="184"/>
      <c r="I11" s="196"/>
      <c r="J11" s="199"/>
      <c r="K11" s="196">
        <f ca="1">IF(NOT(ISERROR(MATCH(J11,_xlfn.ANCHORARRAY(E22),0))),I24&amp;"Por favor no seleccionar los criterios de impacto",J11)</f>
        <v>0</v>
      </c>
      <c r="L11" s="184"/>
      <c r="M11" s="196"/>
      <c r="N11" s="193"/>
      <c r="O11" s="123">
        <v>2</v>
      </c>
      <c r="P11" s="385"/>
      <c r="Q11" s="125" t="str">
        <f>IF(OR(R11="Preventivo",R11="Detectivo"),"Probabilidad",IF(R11="Correctivo","Impacto",""))</f>
        <v/>
      </c>
      <c r="R11" s="126"/>
      <c r="S11" s="126"/>
      <c r="T11" s="127" t="str">
        <f t="shared" ref="T11:T15" si="0">IF(AND(R11="Preventivo",S11="Automático"),"50%",IF(AND(R11="Preventivo",S11="Manual"),"40%",IF(AND(R11="Detectivo",S11="Automático"),"40%",IF(AND(R11="Detectivo",S11="Manual"),"30%",IF(AND(R11="Correctivo",S11="Automático"),"35%",IF(AND(R11="Correctivo",S11="Manual"),"25%",""))))))</f>
        <v/>
      </c>
      <c r="U11" s="126"/>
      <c r="V11" s="126"/>
      <c r="W11" s="126"/>
      <c r="X11" s="128" t="str">
        <f>IFERROR(IF(AND(Q10="Probabilidad",Q11="Probabilidad"),(Z10-(+Z10*T11)),IF(Q11="Probabilidad",(I10-(+I10*T11)),IF(Q11="Impacto",Z10,""))),"")</f>
        <v/>
      </c>
      <c r="Y11" s="129" t="str">
        <f t="shared" ref="Y11:Y69" si="1">IFERROR(IF(X11="","",IF(X11&lt;=0.2,"Muy Baja",IF(X11&lt;=0.4,"Baja",IF(X11&lt;=0.6,"Media",IF(X11&lt;=0.8,"Alta","Muy Alta"))))),"")</f>
        <v/>
      </c>
      <c r="Z11" s="130" t="str">
        <f t="shared" ref="Z11:Z15" si="2">+X11</f>
        <v/>
      </c>
      <c r="AA11" s="129" t="str">
        <f t="shared" ref="AA11:AA69" si="3">IFERROR(IF(AB11="","",IF(AB11&lt;=0.2,"Leve",IF(AB11&lt;=0.4,"Menor",IF(AB11&lt;=0.6,"Moderado",IF(AB11&lt;=0.8,"Mayor","Catastrófico"))))),"")</f>
        <v/>
      </c>
      <c r="AB11" s="130" t="str">
        <f>IFERROR(IF(AND(Q10="Impacto",Q11="Impacto"),(AB10-(+AB10*T11)),IF(Q11="Impacto",($M$10-(+$M$10*T11)),IF(Q11="Probabilidad",AB10,""))),"")</f>
        <v/>
      </c>
      <c r="AC11" s="131"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
      </c>
      <c r="AD11" s="132"/>
      <c r="AE11" s="133"/>
      <c r="AF11" s="134"/>
      <c r="AG11" s="135"/>
      <c r="AH11" s="135"/>
      <c r="AI11" s="133"/>
      <c r="AJ11" s="134"/>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187"/>
      <c r="B12" s="178"/>
      <c r="C12" s="178"/>
      <c r="D12" s="178"/>
      <c r="E12" s="190"/>
      <c r="F12" s="178"/>
      <c r="G12" s="181"/>
      <c r="H12" s="184"/>
      <c r="I12" s="196"/>
      <c r="J12" s="199"/>
      <c r="K12" s="196">
        <f ca="1">IF(NOT(ISERROR(MATCH(J12,_xlfn.ANCHORARRAY(E23),0))),I25&amp;"Por favor no seleccionar los criterios de impacto",J12)</f>
        <v>0</v>
      </c>
      <c r="L12" s="184"/>
      <c r="M12" s="196"/>
      <c r="N12" s="193"/>
      <c r="O12" s="123">
        <v>3</v>
      </c>
      <c r="P12" s="136"/>
      <c r="Q12" s="125" t="str">
        <f>IF(OR(R12="Preventivo",R12="Detectivo"),"Probabilidad",IF(R12="Correctivo","Impacto",""))</f>
        <v/>
      </c>
      <c r="R12" s="126"/>
      <c r="S12" s="126"/>
      <c r="T12" s="127" t="str">
        <f t="shared" si="0"/>
        <v/>
      </c>
      <c r="U12" s="126"/>
      <c r="V12" s="126"/>
      <c r="W12" s="126"/>
      <c r="X12" s="128" t="str">
        <f>IFERROR(IF(AND(Q11="Probabilidad",Q12="Probabilidad"),(Z11-(+Z11*T12)),IF(AND(Q11="Impacto",Q12="Probabilidad"),(Z10-(+Z10*T12)),IF(Q12="Impacto",Z11,""))),"")</f>
        <v/>
      </c>
      <c r="Y12" s="129" t="str">
        <f t="shared" si="1"/>
        <v/>
      </c>
      <c r="Z12" s="130" t="str">
        <f t="shared" si="2"/>
        <v/>
      </c>
      <c r="AA12" s="129" t="str">
        <f t="shared" si="3"/>
        <v/>
      </c>
      <c r="AB12" s="130" t="str">
        <f>IFERROR(IF(AND(Q11="Impacto",Q12="Impacto"),(AB11-(+AB11*T12)),IF(AND(Q11="Probabilidad",Q12="Impacto"),(AB10-(+AB10*T12)),IF(Q12="Probabilidad",AB11,""))),"")</f>
        <v/>
      </c>
      <c r="AC12" s="131" t="str">
        <f t="shared" si="4"/>
        <v/>
      </c>
      <c r="AD12" s="132"/>
      <c r="AE12" s="133"/>
      <c r="AF12" s="134"/>
      <c r="AG12" s="135"/>
      <c r="AH12" s="135"/>
      <c r="AI12" s="133"/>
      <c r="AJ12" s="134"/>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187"/>
      <c r="B13" s="178"/>
      <c r="C13" s="178"/>
      <c r="D13" s="178"/>
      <c r="E13" s="190"/>
      <c r="F13" s="178"/>
      <c r="G13" s="181"/>
      <c r="H13" s="184"/>
      <c r="I13" s="196"/>
      <c r="J13" s="199"/>
      <c r="K13" s="196">
        <f ca="1">IF(NOT(ISERROR(MATCH(J13,_xlfn.ANCHORARRAY(E24),0))),I26&amp;"Por favor no seleccionar los criterios de impacto",J13)</f>
        <v>0</v>
      </c>
      <c r="L13" s="184"/>
      <c r="M13" s="196"/>
      <c r="N13" s="193"/>
      <c r="O13" s="123">
        <v>4</v>
      </c>
      <c r="P13" s="124"/>
      <c r="Q13" s="125" t="str">
        <f t="shared" ref="Q13:Q15" si="5">IF(OR(R13="Preventivo",R13="Detectivo"),"Probabilidad",IF(R13="Correctivo","Impacto",""))</f>
        <v/>
      </c>
      <c r="R13" s="126"/>
      <c r="S13" s="126"/>
      <c r="T13" s="127" t="str">
        <f t="shared" si="0"/>
        <v/>
      </c>
      <c r="U13" s="126"/>
      <c r="V13" s="126"/>
      <c r="W13" s="126"/>
      <c r="X13" s="128" t="str">
        <f t="shared" ref="X13:X15" si="6">IFERROR(IF(AND(Q12="Probabilidad",Q13="Probabilidad"),(Z12-(+Z12*T13)),IF(AND(Q12="Impacto",Q13="Probabilidad"),(Z11-(+Z11*T13)),IF(Q13="Impacto",Z12,""))),"")</f>
        <v/>
      </c>
      <c r="Y13" s="129" t="str">
        <f t="shared" si="1"/>
        <v/>
      </c>
      <c r="Z13" s="130" t="str">
        <f t="shared" si="2"/>
        <v/>
      </c>
      <c r="AA13" s="129" t="str">
        <f t="shared" si="3"/>
        <v/>
      </c>
      <c r="AB13" s="130" t="str">
        <f t="shared" ref="AB13:AB15" si="7">IFERROR(IF(AND(Q12="Impacto",Q13="Impacto"),(AB12-(+AB12*T13)),IF(AND(Q12="Probabilidad",Q13="Impacto"),(AB11-(+AB11*T13)),IF(Q13="Probabilidad",AB12,""))),"")</f>
        <v/>
      </c>
      <c r="AC13" s="131"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2"/>
      <c r="AE13" s="133"/>
      <c r="AF13" s="134"/>
      <c r="AG13" s="135"/>
      <c r="AH13" s="135"/>
      <c r="AI13" s="133"/>
      <c r="AJ13" s="134"/>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187"/>
      <c r="B14" s="178"/>
      <c r="C14" s="178"/>
      <c r="D14" s="178"/>
      <c r="E14" s="190"/>
      <c r="F14" s="178"/>
      <c r="G14" s="181"/>
      <c r="H14" s="184"/>
      <c r="I14" s="196"/>
      <c r="J14" s="199"/>
      <c r="K14" s="196">
        <f ca="1">IF(NOT(ISERROR(MATCH(J14,_xlfn.ANCHORARRAY(E25),0))),I27&amp;"Por favor no seleccionar los criterios de impacto",J14)</f>
        <v>0</v>
      </c>
      <c r="L14" s="184"/>
      <c r="M14" s="196"/>
      <c r="N14" s="193"/>
      <c r="O14" s="123">
        <v>5</v>
      </c>
      <c r="P14" s="124"/>
      <c r="Q14" s="125" t="str">
        <f t="shared" si="5"/>
        <v/>
      </c>
      <c r="R14" s="126"/>
      <c r="S14" s="126"/>
      <c r="T14" s="127" t="str">
        <f t="shared" si="0"/>
        <v/>
      </c>
      <c r="U14" s="126"/>
      <c r="V14" s="126"/>
      <c r="W14" s="126"/>
      <c r="X14" s="128" t="str">
        <f t="shared" si="6"/>
        <v/>
      </c>
      <c r="Y14" s="129" t="str">
        <f t="shared" si="1"/>
        <v/>
      </c>
      <c r="Z14" s="130" t="str">
        <f t="shared" si="2"/>
        <v/>
      </c>
      <c r="AA14" s="129" t="str">
        <f t="shared" si="3"/>
        <v/>
      </c>
      <c r="AB14" s="130" t="str">
        <f t="shared" si="7"/>
        <v/>
      </c>
      <c r="AC14" s="131" t="str">
        <f t="shared" si="4"/>
        <v/>
      </c>
      <c r="AD14" s="132"/>
      <c r="AE14" s="133"/>
      <c r="AF14" s="134"/>
      <c r="AG14" s="135"/>
      <c r="AH14" s="135"/>
      <c r="AI14" s="133"/>
      <c r="AJ14" s="134"/>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188"/>
      <c r="B15" s="179"/>
      <c r="C15" s="179"/>
      <c r="D15" s="179"/>
      <c r="E15" s="191"/>
      <c r="F15" s="179"/>
      <c r="G15" s="182"/>
      <c r="H15" s="185"/>
      <c r="I15" s="197"/>
      <c r="J15" s="200"/>
      <c r="K15" s="197">
        <f ca="1">IF(NOT(ISERROR(MATCH(J15,_xlfn.ANCHORARRAY(E26),0))),I28&amp;"Por favor no seleccionar los criterios de impacto",J15)</f>
        <v>0</v>
      </c>
      <c r="L15" s="185"/>
      <c r="M15" s="197"/>
      <c r="N15" s="194"/>
      <c r="O15" s="123">
        <v>6</v>
      </c>
      <c r="P15" s="124"/>
      <c r="Q15" s="125" t="str">
        <f t="shared" si="5"/>
        <v/>
      </c>
      <c r="R15" s="126"/>
      <c r="S15" s="126"/>
      <c r="T15" s="127" t="str">
        <f t="shared" si="0"/>
        <v/>
      </c>
      <c r="U15" s="126"/>
      <c r="V15" s="126"/>
      <c r="W15" s="126"/>
      <c r="X15" s="128" t="str">
        <f t="shared" si="6"/>
        <v/>
      </c>
      <c r="Y15" s="129" t="str">
        <f t="shared" si="1"/>
        <v/>
      </c>
      <c r="Z15" s="130" t="str">
        <f t="shared" si="2"/>
        <v/>
      </c>
      <c r="AA15" s="129" t="str">
        <f t="shared" si="3"/>
        <v/>
      </c>
      <c r="AB15" s="130" t="str">
        <f t="shared" si="7"/>
        <v/>
      </c>
      <c r="AC15" s="131" t="str">
        <f t="shared" si="4"/>
        <v/>
      </c>
      <c r="AD15" s="132"/>
      <c r="AE15" s="133"/>
      <c r="AF15" s="134"/>
      <c r="AG15" s="135"/>
      <c r="AH15" s="135"/>
      <c r="AI15" s="133"/>
      <c r="AJ15" s="134"/>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186">
        <v>2</v>
      </c>
      <c r="B16" s="177" t="s">
        <v>134</v>
      </c>
      <c r="C16" s="177" t="s">
        <v>266</v>
      </c>
      <c r="D16" s="177" t="s">
        <v>260</v>
      </c>
      <c r="E16" s="189" t="s">
        <v>267</v>
      </c>
      <c r="F16" s="177" t="s">
        <v>123</v>
      </c>
      <c r="G16" s="180">
        <v>60</v>
      </c>
      <c r="H16" s="183" t="str">
        <f>IF(G16&lt;=0,"",IF(G16&lt;=2,"Muy Baja",IF(G16&lt;=24,"Baja",IF(G16&lt;=500,"Media",IF(G16&lt;=5000,"Alta","Muy Alta")))))</f>
        <v>Media</v>
      </c>
      <c r="I16" s="195">
        <f>IF(H16="","",IF(H16="Muy Baja",0.2,IF(H16="Baja",0.4,IF(H16="Media",0.6,IF(H16="Alta",0.8,IF(H16="Muy Alta",1,))))))</f>
        <v>0.6</v>
      </c>
      <c r="J16" s="198" t="s">
        <v>149</v>
      </c>
      <c r="K16" s="195" t="str">
        <f ca="1">IF(NOT(ISERROR(MATCH(J16,'Tabla Impacto'!$B$221:$B$223,0))),'Tabla Impacto'!$F$223&amp;"Por favor no seleccionar los criterios de impacto(Afectación Económica o presupuestal y Pérdida Reputacional)",J16)</f>
        <v xml:space="preserve">     Entre 50 y 100 SMLMV </v>
      </c>
      <c r="L16" s="183" t="str">
        <f ca="1">IF(OR(K16='Tabla Impacto'!$C$11,K16='Tabla Impacto'!$D$11),"Leve",IF(OR(K16='Tabla Impacto'!$C$12,K16='Tabla Impacto'!$D$12),"Menor",IF(OR(K16='Tabla Impacto'!$C$13,K16='Tabla Impacto'!$D$13),"Moderado",IF(OR(K16='Tabla Impacto'!$C$14,K16='Tabla Impacto'!$D$14),"Mayor",IF(OR(K16='Tabla Impacto'!$C$15,K16='Tabla Impacto'!$D$15),"Catastrófico","")))))</f>
        <v>Moderado</v>
      </c>
      <c r="M16" s="195">
        <f ca="1">IF(L16="","",IF(L16="Leve",0.2,IF(L16="Menor",0.4,IF(L16="Moderado",0.6,IF(L16="Mayor",0.8,IF(L16="Catastrófico",1,))))))</f>
        <v>0.6</v>
      </c>
      <c r="N16" s="192"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Moderado</v>
      </c>
      <c r="O16" s="123">
        <v>1</v>
      </c>
      <c r="P16" s="124" t="s">
        <v>268</v>
      </c>
      <c r="Q16" s="125" t="str">
        <f>IF(OR(R16="Preventivo",R16="Detectivo"),"Probabilidad",IF(R16="Correctivo","Impacto",""))</f>
        <v>Probabilidad</v>
      </c>
      <c r="R16" s="126" t="s">
        <v>14</v>
      </c>
      <c r="S16" s="126" t="s">
        <v>9</v>
      </c>
      <c r="T16" s="127" t="str">
        <f>IF(AND(R16="Preventivo",S16="Automático"),"50%",IF(AND(R16="Preventivo",S16="Manual"),"40%",IF(AND(R16="Detectivo",S16="Automático"),"40%",IF(AND(R16="Detectivo",S16="Manual"),"30%",IF(AND(R16="Correctivo",S16="Automático"),"35%",IF(AND(R16="Correctivo",S16="Manual"),"25%",""))))))</f>
        <v>40%</v>
      </c>
      <c r="U16" s="126" t="s">
        <v>19</v>
      </c>
      <c r="V16" s="126" t="s">
        <v>22</v>
      </c>
      <c r="W16" s="126" t="s">
        <v>119</v>
      </c>
      <c r="X16" s="128">
        <f>IFERROR(IF(Q16="Probabilidad",(I16-(+I16*T16)),IF(Q16="Impacto",I16,"")),"")</f>
        <v>0.36</v>
      </c>
      <c r="Y16" s="129" t="str">
        <f>IFERROR(IF(X16="","",IF(X16&lt;=0.2,"Muy Baja",IF(X16&lt;=0.4,"Baja",IF(X16&lt;=0.6,"Media",IF(X16&lt;=0.8,"Alta","Muy Alta"))))),"")</f>
        <v>Baja</v>
      </c>
      <c r="Z16" s="130">
        <f>+X16</f>
        <v>0.36</v>
      </c>
      <c r="AA16" s="129" t="str">
        <f ca="1">IFERROR(IF(AB16="","",IF(AB16&lt;=0.2,"Leve",IF(AB16&lt;=0.4,"Menor",IF(AB16&lt;=0.6,"Moderado",IF(AB16&lt;=0.8,"Mayor","Catastrófico"))))),"")</f>
        <v>Moderado</v>
      </c>
      <c r="AB16" s="130">
        <f ca="1">IFERROR(IF(Q16="Impacto",(M16-(+M16*T16)),IF(Q16="Probabilidad",M16,"")),"")</f>
        <v>0.6</v>
      </c>
      <c r="AC16" s="131"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132" t="s">
        <v>31</v>
      </c>
      <c r="AE16" s="133" t="s">
        <v>256</v>
      </c>
      <c r="AF16" s="134" t="s">
        <v>261</v>
      </c>
      <c r="AG16" s="135">
        <v>44927</v>
      </c>
      <c r="AH16" s="135">
        <v>45291</v>
      </c>
      <c r="AI16" s="135"/>
      <c r="AJ16" s="134" t="s">
        <v>41</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187"/>
      <c r="B17" s="178"/>
      <c r="C17" s="178"/>
      <c r="D17" s="178"/>
      <c r="E17" s="190"/>
      <c r="F17" s="178"/>
      <c r="G17" s="181"/>
      <c r="H17" s="184"/>
      <c r="I17" s="196"/>
      <c r="J17" s="199"/>
      <c r="K17" s="196">
        <f ca="1">IF(NOT(ISERROR(MATCH(J17,_xlfn.ANCHORARRAY(E28),0))),I30&amp;"Por favor no seleccionar los criterios de impacto",J17)</f>
        <v>0</v>
      </c>
      <c r="L17" s="184"/>
      <c r="M17" s="196"/>
      <c r="N17" s="193"/>
      <c r="O17" s="123">
        <v>2</v>
      </c>
      <c r="P17" s="385"/>
      <c r="Q17" s="125" t="str">
        <f>IF(OR(R17="Preventivo",R17="Detectivo"),"Probabilidad",IF(R17="Correctivo","Impacto",""))</f>
        <v/>
      </c>
      <c r="R17" s="126"/>
      <c r="S17" s="126"/>
      <c r="T17" s="127" t="str">
        <f t="shared" ref="T17:T21" si="8">IF(AND(R17="Preventivo",S17="Automático"),"50%",IF(AND(R17="Preventivo",S17="Manual"),"40%",IF(AND(R17="Detectivo",S17="Automático"),"40%",IF(AND(R17="Detectivo",S17="Manual"),"30%",IF(AND(R17="Correctivo",S17="Automático"),"35%",IF(AND(R17="Correctivo",S17="Manual"),"25%",""))))))</f>
        <v/>
      </c>
      <c r="U17" s="126"/>
      <c r="V17" s="126"/>
      <c r="W17" s="126"/>
      <c r="X17" s="128" t="str">
        <f>IFERROR(IF(AND(Q16="Probabilidad",Q17="Probabilidad"),(Z16-(+Z16*T17)),IF(Q17="Probabilidad",(I16-(+I16*T17)),IF(Q17="Impacto",Z16,""))),"")</f>
        <v/>
      </c>
      <c r="Y17" s="129" t="str">
        <f t="shared" si="1"/>
        <v/>
      </c>
      <c r="Z17" s="130" t="str">
        <f t="shared" ref="Z17:Z21" si="9">+X17</f>
        <v/>
      </c>
      <c r="AA17" s="129" t="str">
        <f t="shared" si="3"/>
        <v/>
      </c>
      <c r="AB17" s="130" t="str">
        <f>IFERROR(IF(AND(Q16="Impacto",Q17="Impacto"),(AB10-(+AB10*T17)),IF(Q17="Impacto",($M$16-(+$M$16*T17)),IF(Q17="Probabilidad",AB10,""))),"")</f>
        <v/>
      </c>
      <c r="AC17" s="131"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2"/>
      <c r="AE17" s="133"/>
      <c r="AF17" s="134"/>
      <c r="AG17" s="135"/>
      <c r="AH17" s="135"/>
      <c r="AI17" s="133"/>
      <c r="AJ17" s="134"/>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187"/>
      <c r="B18" s="178"/>
      <c r="C18" s="178"/>
      <c r="D18" s="178"/>
      <c r="E18" s="190"/>
      <c r="F18" s="178"/>
      <c r="G18" s="181"/>
      <c r="H18" s="184"/>
      <c r="I18" s="196"/>
      <c r="J18" s="199"/>
      <c r="K18" s="196">
        <f ca="1">IF(NOT(ISERROR(MATCH(J18,_xlfn.ANCHORARRAY(E29),0))),I31&amp;"Por favor no seleccionar los criterios de impacto",J18)</f>
        <v>0</v>
      </c>
      <c r="L18" s="184"/>
      <c r="M18" s="196"/>
      <c r="N18" s="193"/>
      <c r="O18" s="123">
        <v>3</v>
      </c>
      <c r="P18" s="136"/>
      <c r="Q18" s="125" t="str">
        <f>IF(OR(R18="Preventivo",R18="Detectivo"),"Probabilidad",IF(R18="Correctivo","Impacto",""))</f>
        <v/>
      </c>
      <c r="R18" s="126"/>
      <c r="S18" s="126"/>
      <c r="T18" s="127" t="str">
        <f t="shared" si="8"/>
        <v/>
      </c>
      <c r="U18" s="126"/>
      <c r="V18" s="126"/>
      <c r="W18" s="126"/>
      <c r="X18" s="128" t="str">
        <f>IFERROR(IF(AND(Q17="Probabilidad",Q18="Probabilidad"),(Z17-(+Z17*T18)),IF(AND(Q17="Impacto",Q18="Probabilidad"),(Z16-(+Z16*T18)),IF(Q18="Impacto",Z17,""))),"")</f>
        <v/>
      </c>
      <c r="Y18" s="129" t="str">
        <f t="shared" si="1"/>
        <v/>
      </c>
      <c r="Z18" s="130" t="str">
        <f t="shared" si="9"/>
        <v/>
      </c>
      <c r="AA18" s="129" t="str">
        <f t="shared" si="3"/>
        <v/>
      </c>
      <c r="AB18" s="130" t="str">
        <f>IFERROR(IF(AND(Q17="Impacto",Q18="Impacto"),(AB17-(+AB17*T18)),IF(AND(Q17="Probabilidad",Q18="Impacto"),(AB16-(+AB16*T18)),IF(Q18="Probabilidad",AB17,""))),"")</f>
        <v/>
      </c>
      <c r="AC18" s="131" t="str">
        <f t="shared" si="10"/>
        <v/>
      </c>
      <c r="AD18" s="132"/>
      <c r="AE18" s="133"/>
      <c r="AF18" s="134"/>
      <c r="AG18" s="135"/>
      <c r="AH18" s="135"/>
      <c r="AI18" s="133"/>
      <c r="AJ18" s="134"/>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187"/>
      <c r="B19" s="178"/>
      <c r="C19" s="178"/>
      <c r="D19" s="178"/>
      <c r="E19" s="190"/>
      <c r="F19" s="178"/>
      <c r="G19" s="181"/>
      <c r="H19" s="184"/>
      <c r="I19" s="196"/>
      <c r="J19" s="199"/>
      <c r="K19" s="196">
        <f ca="1">IF(NOT(ISERROR(MATCH(J19,_xlfn.ANCHORARRAY(E30),0))),I32&amp;"Por favor no seleccionar los criterios de impacto",J19)</f>
        <v>0</v>
      </c>
      <c r="L19" s="184"/>
      <c r="M19" s="196"/>
      <c r="N19" s="193"/>
      <c r="O19" s="123">
        <v>4</v>
      </c>
      <c r="P19" s="124"/>
      <c r="Q19" s="125" t="str">
        <f t="shared" ref="Q19:Q21" si="11">IF(OR(R19="Preventivo",R19="Detectivo"),"Probabilidad",IF(R19="Correctivo","Impacto",""))</f>
        <v/>
      </c>
      <c r="R19" s="126"/>
      <c r="S19" s="126"/>
      <c r="T19" s="127" t="str">
        <f t="shared" si="8"/>
        <v/>
      </c>
      <c r="U19" s="126"/>
      <c r="V19" s="126"/>
      <c r="W19" s="126"/>
      <c r="X19" s="128" t="str">
        <f t="shared" ref="X19:X21" si="12">IFERROR(IF(AND(Q18="Probabilidad",Q19="Probabilidad"),(Z18-(+Z18*T19)),IF(AND(Q18="Impacto",Q19="Probabilidad"),(Z17-(+Z17*T19)),IF(Q19="Impacto",Z18,""))),"")</f>
        <v/>
      </c>
      <c r="Y19" s="129" t="str">
        <f t="shared" si="1"/>
        <v/>
      </c>
      <c r="Z19" s="130" t="str">
        <f t="shared" si="9"/>
        <v/>
      </c>
      <c r="AA19" s="129" t="str">
        <f t="shared" si="3"/>
        <v/>
      </c>
      <c r="AB19" s="130" t="str">
        <f t="shared" ref="AB19:AB21" si="13">IFERROR(IF(AND(Q18="Impacto",Q19="Impacto"),(AB18-(+AB18*T19)),IF(AND(Q18="Probabilidad",Q19="Impacto"),(AB17-(+AB17*T19)),IF(Q19="Probabilidad",AB18,""))),"")</f>
        <v/>
      </c>
      <c r="AC19" s="131"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2"/>
      <c r="AE19" s="133"/>
      <c r="AF19" s="134"/>
      <c r="AG19" s="135"/>
      <c r="AH19" s="135"/>
      <c r="AI19" s="133"/>
      <c r="AJ19" s="134"/>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187"/>
      <c r="B20" s="178"/>
      <c r="C20" s="178"/>
      <c r="D20" s="178"/>
      <c r="E20" s="190"/>
      <c r="F20" s="178"/>
      <c r="G20" s="181"/>
      <c r="H20" s="184"/>
      <c r="I20" s="196"/>
      <c r="J20" s="199"/>
      <c r="K20" s="196">
        <f ca="1">IF(NOT(ISERROR(MATCH(J20,_xlfn.ANCHORARRAY(E31),0))),I33&amp;"Por favor no seleccionar los criterios de impacto",J20)</f>
        <v>0</v>
      </c>
      <c r="L20" s="184"/>
      <c r="M20" s="196"/>
      <c r="N20" s="193"/>
      <c r="O20" s="123">
        <v>5</v>
      </c>
      <c r="P20" s="124"/>
      <c r="Q20" s="125" t="str">
        <f t="shared" si="11"/>
        <v/>
      </c>
      <c r="R20" s="126"/>
      <c r="S20" s="126"/>
      <c r="T20" s="127" t="str">
        <f t="shared" si="8"/>
        <v/>
      </c>
      <c r="U20" s="126"/>
      <c r="V20" s="126"/>
      <c r="W20" s="126"/>
      <c r="X20" s="128" t="str">
        <f t="shared" si="12"/>
        <v/>
      </c>
      <c r="Y20" s="129" t="str">
        <f t="shared" si="1"/>
        <v/>
      </c>
      <c r="Z20" s="130" t="str">
        <f t="shared" si="9"/>
        <v/>
      </c>
      <c r="AA20" s="129" t="str">
        <f t="shared" si="3"/>
        <v/>
      </c>
      <c r="AB20" s="130" t="str">
        <f t="shared" si="13"/>
        <v/>
      </c>
      <c r="AC20" s="131"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2"/>
      <c r="AE20" s="133"/>
      <c r="AF20" s="134"/>
      <c r="AG20" s="135"/>
      <c r="AH20" s="135"/>
      <c r="AI20" s="133"/>
      <c r="AJ20" s="134"/>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188"/>
      <c r="B21" s="179"/>
      <c r="C21" s="179"/>
      <c r="D21" s="179"/>
      <c r="E21" s="191"/>
      <c r="F21" s="179"/>
      <c r="G21" s="182"/>
      <c r="H21" s="185"/>
      <c r="I21" s="197"/>
      <c r="J21" s="200"/>
      <c r="K21" s="197">
        <f ca="1">IF(NOT(ISERROR(MATCH(J21,_xlfn.ANCHORARRAY(E32),0))),I34&amp;"Por favor no seleccionar los criterios de impacto",J21)</f>
        <v>0</v>
      </c>
      <c r="L21" s="185"/>
      <c r="M21" s="197"/>
      <c r="N21" s="194"/>
      <c r="O21" s="123">
        <v>6</v>
      </c>
      <c r="P21" s="124"/>
      <c r="Q21" s="125" t="str">
        <f t="shared" si="11"/>
        <v/>
      </c>
      <c r="R21" s="126"/>
      <c r="S21" s="126"/>
      <c r="T21" s="127" t="str">
        <f t="shared" si="8"/>
        <v/>
      </c>
      <c r="U21" s="126"/>
      <c r="V21" s="126"/>
      <c r="W21" s="126"/>
      <c r="X21" s="128" t="str">
        <f t="shared" si="12"/>
        <v/>
      </c>
      <c r="Y21" s="129" t="str">
        <f t="shared" si="1"/>
        <v/>
      </c>
      <c r="Z21" s="130" t="str">
        <f t="shared" si="9"/>
        <v/>
      </c>
      <c r="AA21" s="129" t="str">
        <f t="shared" si="3"/>
        <v/>
      </c>
      <c r="AB21" s="130" t="str">
        <f t="shared" si="13"/>
        <v/>
      </c>
      <c r="AC21" s="131" t="str">
        <f t="shared" si="14"/>
        <v/>
      </c>
      <c r="AD21" s="132"/>
      <c r="AE21" s="133"/>
      <c r="AF21" s="134"/>
      <c r="AG21" s="135"/>
      <c r="AH21" s="135"/>
      <c r="AI21" s="133"/>
      <c r="AJ21" s="134"/>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186">
        <v>3</v>
      </c>
      <c r="B22" s="177"/>
      <c r="C22" s="177"/>
      <c r="D22" s="177"/>
      <c r="E22" s="189"/>
      <c r="F22" s="177"/>
      <c r="G22" s="180"/>
      <c r="H22" s="183" t="str">
        <f>IF(G22&lt;=0,"",IF(G22&lt;=2,"Muy Baja",IF(G22&lt;=24,"Baja",IF(G22&lt;=500,"Media",IF(G22&lt;=5000,"Alta","Muy Alta")))))</f>
        <v/>
      </c>
      <c r="I22" s="195" t="str">
        <f>IF(H22="","",IF(H22="Muy Baja",0.2,IF(H22="Baja",0.4,IF(H22="Media",0.6,IF(H22="Alta",0.8,IF(H22="Muy Alta",1,))))))</f>
        <v/>
      </c>
      <c r="J22" s="198"/>
      <c r="K22" s="195">
        <f ca="1">IF(NOT(ISERROR(MATCH(J22,'Tabla Impacto'!$B$221:$B$223,0))),'Tabla Impacto'!$F$223&amp;"Por favor no seleccionar los criterios de impacto(Afectación Económica o presupuestal y Pérdida Reputacional)",J22)</f>
        <v>0</v>
      </c>
      <c r="L22" s="183" t="str">
        <f ca="1">IF(OR(K22='Tabla Impacto'!$C$11,K22='Tabla Impacto'!$D$11),"Leve",IF(OR(K22='Tabla Impacto'!$C$12,K22='Tabla Impacto'!$D$12),"Menor",IF(OR(K22='Tabla Impacto'!$C$13,K22='Tabla Impacto'!$D$13),"Moderado",IF(OR(K22='Tabla Impacto'!$C$14,K22='Tabla Impacto'!$D$14),"Mayor",IF(OR(K22='Tabla Impacto'!$C$15,K22='Tabla Impacto'!$D$15),"Catastrófico","")))))</f>
        <v/>
      </c>
      <c r="M22" s="195" t="str">
        <f ca="1">IF(L22="","",IF(L22="Leve",0.2,IF(L22="Menor",0.4,IF(L22="Moderado",0.6,IF(L22="Mayor",0.8,IF(L22="Catastrófico",1,))))))</f>
        <v/>
      </c>
      <c r="N22" s="192"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
      </c>
      <c r="O22" s="123">
        <v>1</v>
      </c>
      <c r="P22" s="124"/>
      <c r="Q22" s="125" t="str">
        <f>IF(OR(R22="Preventivo",R22="Detectivo"),"Probabilidad",IF(R22="Correctivo","Impacto",""))</f>
        <v/>
      </c>
      <c r="R22" s="126"/>
      <c r="S22" s="126"/>
      <c r="T22" s="127" t="str">
        <f>IF(AND(R22="Preventivo",S22="Automático"),"50%",IF(AND(R22="Preventivo",S22="Manual"),"40%",IF(AND(R22="Detectivo",S22="Automático"),"40%",IF(AND(R22="Detectivo",S22="Manual"),"30%",IF(AND(R22="Correctivo",S22="Automático"),"35%",IF(AND(R22="Correctivo",S22="Manual"),"25%",""))))))</f>
        <v/>
      </c>
      <c r="U22" s="126"/>
      <c r="V22" s="126"/>
      <c r="W22" s="126"/>
      <c r="X22" s="128" t="str">
        <f>IFERROR(IF(Q22="Probabilidad",(I22-(+I22*T22)),IF(Q22="Impacto",I22,"")),"")</f>
        <v/>
      </c>
      <c r="Y22" s="129" t="str">
        <f>IFERROR(IF(X22="","",IF(X22&lt;=0.2,"Muy Baja",IF(X22&lt;=0.4,"Baja",IF(X22&lt;=0.6,"Media",IF(X22&lt;=0.8,"Alta","Muy Alta"))))),"")</f>
        <v/>
      </c>
      <c r="Z22" s="130" t="str">
        <f>+X22</f>
        <v/>
      </c>
      <c r="AA22" s="129" t="str">
        <f>IFERROR(IF(AB22="","",IF(AB22&lt;=0.2,"Leve",IF(AB22&lt;=0.4,"Menor",IF(AB22&lt;=0.6,"Moderado",IF(AB22&lt;=0.8,"Mayor","Catastrófico"))))),"")</f>
        <v/>
      </c>
      <c r="AB22" s="130" t="str">
        <f>IFERROR(IF(Q22="Impacto",(M22-(+M22*T22)),IF(Q22="Probabilidad",M22,"")),"")</f>
        <v/>
      </c>
      <c r="AC22" s="131"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32"/>
      <c r="AE22" s="133"/>
      <c r="AF22" s="134"/>
      <c r="AG22" s="135"/>
      <c r="AH22" s="135"/>
      <c r="AI22" s="133"/>
      <c r="AJ22" s="134"/>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187"/>
      <c r="B23" s="178"/>
      <c r="C23" s="178"/>
      <c r="D23" s="178"/>
      <c r="E23" s="190"/>
      <c r="F23" s="178"/>
      <c r="G23" s="181"/>
      <c r="H23" s="184"/>
      <c r="I23" s="196"/>
      <c r="J23" s="199"/>
      <c r="K23" s="196">
        <f ca="1">IF(NOT(ISERROR(MATCH(J23,_xlfn.ANCHORARRAY(E34),0))),I36&amp;"Por favor no seleccionar los criterios de impacto",J23)</f>
        <v>0</v>
      </c>
      <c r="L23" s="184"/>
      <c r="M23" s="196"/>
      <c r="N23" s="193"/>
      <c r="O23" s="123">
        <v>2</v>
      </c>
      <c r="P23" s="124"/>
      <c r="Q23" s="125" t="str">
        <f>IF(OR(R23="Preventivo",R23="Detectivo"),"Probabilidad",IF(R23="Correctivo","Impacto",""))</f>
        <v/>
      </c>
      <c r="R23" s="126"/>
      <c r="S23" s="126"/>
      <c r="T23" s="127" t="str">
        <f t="shared" ref="T23:T27" si="15">IF(AND(R23="Preventivo",S23="Automático"),"50%",IF(AND(R23="Preventivo",S23="Manual"),"40%",IF(AND(R23="Detectivo",S23="Automático"),"40%",IF(AND(R23="Detectivo",S23="Manual"),"30%",IF(AND(R23="Correctivo",S23="Automático"),"35%",IF(AND(R23="Correctivo",S23="Manual"),"25%",""))))))</f>
        <v/>
      </c>
      <c r="U23" s="126"/>
      <c r="V23" s="126"/>
      <c r="W23" s="126"/>
      <c r="X23" s="137" t="str">
        <f>IFERROR(IF(AND(Q22="Probabilidad",Q23="Probabilidad"),(Z22-(+Z22*T23)),IF(Q23="Probabilidad",(I22-(+I22*T23)),IF(Q23="Impacto",Z22,""))),"")</f>
        <v/>
      </c>
      <c r="Y23" s="129" t="str">
        <f t="shared" si="1"/>
        <v/>
      </c>
      <c r="Z23" s="130" t="str">
        <f t="shared" ref="Z23:Z27" si="16">+X23</f>
        <v/>
      </c>
      <c r="AA23" s="129" t="str">
        <f t="shared" si="3"/>
        <v/>
      </c>
      <c r="AB23" s="130" t="str">
        <f>IFERROR(IF(AND(Q22="Impacto",Q23="Impacto"),(AB16-(+AB16*T23)),IF(Q23="Impacto",($M$22-(+$M$22*T23)),IF(Q23="Probabilidad",AB16,""))),"")</f>
        <v/>
      </c>
      <c r="AC23" s="131" t="str">
        <f t="shared" ref="AC23:AC24" si="17">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2"/>
      <c r="AE23" s="133"/>
      <c r="AF23" s="134"/>
      <c r="AG23" s="135"/>
      <c r="AH23" s="135"/>
      <c r="AI23" s="133"/>
      <c r="AJ23" s="134"/>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187"/>
      <c r="B24" s="178"/>
      <c r="C24" s="178"/>
      <c r="D24" s="178"/>
      <c r="E24" s="190"/>
      <c r="F24" s="178"/>
      <c r="G24" s="181"/>
      <c r="H24" s="184"/>
      <c r="I24" s="196"/>
      <c r="J24" s="199"/>
      <c r="K24" s="196">
        <f ca="1">IF(NOT(ISERROR(MATCH(J24,_xlfn.ANCHORARRAY(E35),0))),I37&amp;"Por favor no seleccionar los criterios de impacto",J24)</f>
        <v>0</v>
      </c>
      <c r="L24" s="184"/>
      <c r="M24" s="196"/>
      <c r="N24" s="193"/>
      <c r="O24" s="123">
        <v>3</v>
      </c>
      <c r="P24" s="136"/>
      <c r="Q24" s="125" t="str">
        <f>IF(OR(R24="Preventivo",R24="Detectivo"),"Probabilidad",IF(R24="Correctivo","Impacto",""))</f>
        <v/>
      </c>
      <c r="R24" s="126"/>
      <c r="S24" s="126"/>
      <c r="T24" s="127" t="str">
        <f t="shared" si="15"/>
        <v/>
      </c>
      <c r="U24" s="126"/>
      <c r="V24" s="126"/>
      <c r="W24" s="126"/>
      <c r="X24" s="128" t="str">
        <f>IFERROR(IF(AND(Q23="Probabilidad",Q24="Probabilidad"),(Z23-(+Z23*T24)),IF(AND(Q23="Impacto",Q24="Probabilidad"),(Z22-(+Z22*T24)),IF(Q24="Impacto",Z23,""))),"")</f>
        <v/>
      </c>
      <c r="Y24" s="129" t="str">
        <f t="shared" si="1"/>
        <v/>
      </c>
      <c r="Z24" s="130" t="str">
        <f t="shared" si="16"/>
        <v/>
      </c>
      <c r="AA24" s="129" t="str">
        <f t="shared" si="3"/>
        <v/>
      </c>
      <c r="AB24" s="130" t="str">
        <f>IFERROR(IF(AND(Q23="Impacto",Q24="Impacto"),(AB23-(+AB23*T24)),IF(AND(Q23="Probabilidad",Q24="Impacto"),(AB22-(+AB22*T24)),IF(Q24="Probabilidad",AB23,""))),"")</f>
        <v/>
      </c>
      <c r="AC24" s="131" t="str">
        <f t="shared" si="17"/>
        <v/>
      </c>
      <c r="AD24" s="132"/>
      <c r="AE24" s="133"/>
      <c r="AF24" s="134"/>
      <c r="AG24" s="135"/>
      <c r="AH24" s="135"/>
      <c r="AI24" s="133"/>
      <c r="AJ24" s="134"/>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187"/>
      <c r="B25" s="178"/>
      <c r="C25" s="178"/>
      <c r="D25" s="178"/>
      <c r="E25" s="190"/>
      <c r="F25" s="178"/>
      <c r="G25" s="181"/>
      <c r="H25" s="184"/>
      <c r="I25" s="196"/>
      <c r="J25" s="199"/>
      <c r="K25" s="196">
        <f ca="1">IF(NOT(ISERROR(MATCH(J25,_xlfn.ANCHORARRAY(E36),0))),I38&amp;"Por favor no seleccionar los criterios de impacto",J25)</f>
        <v>0</v>
      </c>
      <c r="L25" s="184"/>
      <c r="M25" s="196"/>
      <c r="N25" s="193"/>
      <c r="O25" s="123">
        <v>4</v>
      </c>
      <c r="P25" s="124"/>
      <c r="Q25" s="125" t="str">
        <f t="shared" ref="Q25:Q27" si="18">IF(OR(R25="Preventivo",R25="Detectivo"),"Probabilidad",IF(R25="Correctivo","Impacto",""))</f>
        <v/>
      </c>
      <c r="R25" s="126"/>
      <c r="S25" s="126"/>
      <c r="T25" s="127" t="str">
        <f t="shared" si="15"/>
        <v/>
      </c>
      <c r="U25" s="126"/>
      <c r="V25" s="126"/>
      <c r="W25" s="126"/>
      <c r="X25" s="128" t="str">
        <f t="shared" ref="X25:X27" si="19">IFERROR(IF(AND(Q24="Probabilidad",Q25="Probabilidad"),(Z24-(+Z24*T25)),IF(AND(Q24="Impacto",Q25="Probabilidad"),(Z23-(+Z23*T25)),IF(Q25="Impacto",Z24,""))),"")</f>
        <v/>
      </c>
      <c r="Y25" s="129" t="str">
        <f t="shared" si="1"/>
        <v/>
      </c>
      <c r="Z25" s="130" t="str">
        <f t="shared" si="16"/>
        <v/>
      </c>
      <c r="AA25" s="129" t="str">
        <f t="shared" si="3"/>
        <v/>
      </c>
      <c r="AB25" s="130" t="str">
        <f t="shared" ref="AB25:AB27" si="20">IFERROR(IF(AND(Q24="Impacto",Q25="Impacto"),(AB24-(+AB24*T25)),IF(AND(Q24="Probabilidad",Q25="Impacto"),(AB23-(+AB23*T25)),IF(Q25="Probabilidad",AB24,""))),"")</f>
        <v/>
      </c>
      <c r="AC25" s="131"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2"/>
      <c r="AE25" s="133"/>
      <c r="AF25" s="134"/>
      <c r="AG25" s="135"/>
      <c r="AH25" s="135"/>
      <c r="AI25" s="133"/>
      <c r="AJ25" s="134"/>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187"/>
      <c r="B26" s="178"/>
      <c r="C26" s="178"/>
      <c r="D26" s="178"/>
      <c r="E26" s="190"/>
      <c r="F26" s="178"/>
      <c r="G26" s="181"/>
      <c r="H26" s="184"/>
      <c r="I26" s="196"/>
      <c r="J26" s="199"/>
      <c r="K26" s="196">
        <f ca="1">IF(NOT(ISERROR(MATCH(J26,_xlfn.ANCHORARRAY(E37),0))),I39&amp;"Por favor no seleccionar los criterios de impacto",J26)</f>
        <v>0</v>
      </c>
      <c r="L26" s="184"/>
      <c r="M26" s="196"/>
      <c r="N26" s="193"/>
      <c r="O26" s="123">
        <v>5</v>
      </c>
      <c r="P26" s="124"/>
      <c r="Q26" s="125" t="str">
        <f t="shared" si="18"/>
        <v/>
      </c>
      <c r="R26" s="126"/>
      <c r="S26" s="126"/>
      <c r="T26" s="127" t="str">
        <f t="shared" si="15"/>
        <v/>
      </c>
      <c r="U26" s="126"/>
      <c r="V26" s="126"/>
      <c r="W26" s="126"/>
      <c r="X26" s="128" t="str">
        <f t="shared" si="19"/>
        <v/>
      </c>
      <c r="Y26" s="129" t="str">
        <f t="shared" si="1"/>
        <v/>
      </c>
      <c r="Z26" s="130" t="str">
        <f t="shared" si="16"/>
        <v/>
      </c>
      <c r="AA26" s="129" t="str">
        <f t="shared" si="3"/>
        <v/>
      </c>
      <c r="AB26" s="130" t="str">
        <f t="shared" si="20"/>
        <v/>
      </c>
      <c r="AC26" s="131" t="str">
        <f t="shared" ref="AC26:AC27" si="21">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2"/>
      <c r="AE26" s="133"/>
      <c r="AF26" s="134"/>
      <c r="AG26" s="135"/>
      <c r="AH26" s="135"/>
      <c r="AI26" s="133"/>
      <c r="AJ26" s="134"/>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188"/>
      <c r="B27" s="179"/>
      <c r="C27" s="179"/>
      <c r="D27" s="179"/>
      <c r="E27" s="191"/>
      <c r="F27" s="179"/>
      <c r="G27" s="182"/>
      <c r="H27" s="185"/>
      <c r="I27" s="197"/>
      <c r="J27" s="200"/>
      <c r="K27" s="197">
        <f ca="1">IF(NOT(ISERROR(MATCH(J27,_xlfn.ANCHORARRAY(E38),0))),I40&amp;"Por favor no seleccionar los criterios de impacto",J27)</f>
        <v>0</v>
      </c>
      <c r="L27" s="185"/>
      <c r="M27" s="197"/>
      <c r="N27" s="194"/>
      <c r="O27" s="123">
        <v>6</v>
      </c>
      <c r="P27" s="124"/>
      <c r="Q27" s="125" t="str">
        <f t="shared" si="18"/>
        <v/>
      </c>
      <c r="R27" s="126"/>
      <c r="S27" s="126"/>
      <c r="T27" s="127" t="str">
        <f t="shared" si="15"/>
        <v/>
      </c>
      <c r="U27" s="126"/>
      <c r="V27" s="126"/>
      <c r="W27" s="126"/>
      <c r="X27" s="128" t="str">
        <f t="shared" si="19"/>
        <v/>
      </c>
      <c r="Y27" s="129" t="str">
        <f t="shared" si="1"/>
        <v/>
      </c>
      <c r="Z27" s="130" t="str">
        <f t="shared" si="16"/>
        <v/>
      </c>
      <c r="AA27" s="129" t="str">
        <f t="shared" si="3"/>
        <v/>
      </c>
      <c r="AB27" s="130" t="str">
        <f t="shared" si="20"/>
        <v/>
      </c>
      <c r="AC27" s="131" t="str">
        <f t="shared" si="21"/>
        <v/>
      </c>
      <c r="AD27" s="132"/>
      <c r="AE27" s="133"/>
      <c r="AF27" s="134"/>
      <c r="AG27" s="135"/>
      <c r="AH27" s="135"/>
      <c r="AI27" s="133"/>
      <c r="AJ27" s="134"/>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186">
        <v>4</v>
      </c>
      <c r="B28" s="177"/>
      <c r="C28" s="177"/>
      <c r="D28" s="177"/>
      <c r="E28" s="189"/>
      <c r="F28" s="177"/>
      <c r="G28" s="180"/>
      <c r="H28" s="183" t="str">
        <f>IF(G28&lt;=0,"",IF(G28&lt;=2,"Muy Baja",IF(G28&lt;=24,"Baja",IF(G28&lt;=500,"Media",IF(G28&lt;=5000,"Alta","Muy Alta")))))</f>
        <v/>
      </c>
      <c r="I28" s="195" t="str">
        <f>IF(H28="","",IF(H28="Muy Baja",0.2,IF(H28="Baja",0.4,IF(H28="Media",0.6,IF(H28="Alta",0.8,IF(H28="Muy Alta",1,))))))</f>
        <v/>
      </c>
      <c r="J28" s="198"/>
      <c r="K28" s="195">
        <f ca="1">IF(NOT(ISERROR(MATCH(J28,'Tabla Impacto'!$B$221:$B$223,0))),'Tabla Impacto'!$F$223&amp;"Por favor no seleccionar los criterios de impacto(Afectación Económica o presupuestal y Pérdida Reputacional)",J28)</f>
        <v>0</v>
      </c>
      <c r="L28" s="183" t="str">
        <f ca="1">IF(OR(K28='Tabla Impacto'!$C$11,K28='Tabla Impacto'!$D$11),"Leve",IF(OR(K28='Tabla Impacto'!$C$12,K28='Tabla Impacto'!$D$12),"Menor",IF(OR(K28='Tabla Impacto'!$C$13,K28='Tabla Impacto'!$D$13),"Moderado",IF(OR(K28='Tabla Impacto'!$C$14,K28='Tabla Impacto'!$D$14),"Mayor",IF(OR(K28='Tabla Impacto'!$C$15,K28='Tabla Impacto'!$D$15),"Catastrófico","")))))</f>
        <v/>
      </c>
      <c r="M28" s="195" t="str">
        <f ca="1">IF(L28="","",IF(L28="Leve",0.2,IF(L28="Menor",0.4,IF(L28="Moderado",0.6,IF(L28="Mayor",0.8,IF(L28="Catastrófico",1,))))))</f>
        <v/>
      </c>
      <c r="N28" s="192"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23">
        <v>1</v>
      </c>
      <c r="P28" s="124"/>
      <c r="Q28" s="125" t="str">
        <f>IF(OR(R28="Preventivo",R28="Detectivo"),"Probabilidad",IF(R28="Correctivo","Impacto",""))</f>
        <v/>
      </c>
      <c r="R28" s="126"/>
      <c r="S28" s="126"/>
      <c r="T28" s="127" t="str">
        <f>IF(AND(R28="Preventivo",S28="Automático"),"50%",IF(AND(R28="Preventivo",S28="Manual"),"40%",IF(AND(R28="Detectivo",S28="Automático"),"40%",IF(AND(R28="Detectivo",S28="Manual"),"30%",IF(AND(R28="Correctivo",S28="Automático"),"35%",IF(AND(R28="Correctivo",S28="Manual"),"25%",""))))))</f>
        <v/>
      </c>
      <c r="U28" s="126"/>
      <c r="V28" s="126"/>
      <c r="W28" s="126"/>
      <c r="X28" s="128" t="str">
        <f>IFERROR(IF(Q28="Probabilidad",(I28-(+I28*T28)),IF(Q28="Impacto",I28,"")),"")</f>
        <v/>
      </c>
      <c r="Y28" s="129" t="str">
        <f>IFERROR(IF(X28="","",IF(X28&lt;=0.2,"Muy Baja",IF(X28&lt;=0.4,"Baja",IF(X28&lt;=0.6,"Media",IF(X28&lt;=0.8,"Alta","Muy Alta"))))),"")</f>
        <v/>
      </c>
      <c r="Z28" s="130" t="str">
        <f>+X28</f>
        <v/>
      </c>
      <c r="AA28" s="129" t="str">
        <f>IFERROR(IF(AB28="","",IF(AB28&lt;=0.2,"Leve",IF(AB28&lt;=0.4,"Menor",IF(AB28&lt;=0.6,"Moderado",IF(AB28&lt;=0.8,"Mayor","Catastrófico"))))),"")</f>
        <v/>
      </c>
      <c r="AB28" s="130" t="str">
        <f>IFERROR(IF(Q28="Impacto",(M28-(+M28*T28)),IF(Q28="Probabilidad",M28,"")),"")</f>
        <v/>
      </c>
      <c r="AC28" s="131"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2"/>
      <c r="AE28" s="133"/>
      <c r="AF28" s="134"/>
      <c r="AG28" s="135"/>
      <c r="AH28" s="135"/>
      <c r="AI28" s="133"/>
      <c r="AJ28" s="134" t="s">
        <v>40</v>
      </c>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187"/>
      <c r="B29" s="178"/>
      <c r="C29" s="178"/>
      <c r="D29" s="178"/>
      <c r="E29" s="190"/>
      <c r="F29" s="178"/>
      <c r="G29" s="181"/>
      <c r="H29" s="184"/>
      <c r="I29" s="196"/>
      <c r="J29" s="199"/>
      <c r="K29" s="196">
        <f ca="1">IF(NOT(ISERROR(MATCH(J29,_xlfn.ANCHORARRAY(E40),0))),I42&amp;"Por favor no seleccionar los criterios de impacto",J29)</f>
        <v>0</v>
      </c>
      <c r="L29" s="184"/>
      <c r="M29" s="196"/>
      <c r="N29" s="193"/>
      <c r="O29" s="123">
        <v>2</v>
      </c>
      <c r="P29" s="124"/>
      <c r="Q29" s="125" t="str">
        <f>IF(OR(R29="Preventivo",R29="Detectivo"),"Probabilidad",IF(R29="Correctivo","Impacto",""))</f>
        <v/>
      </c>
      <c r="R29" s="126"/>
      <c r="S29" s="126"/>
      <c r="T29" s="127" t="str">
        <f t="shared" ref="T29:T33" si="22">IF(AND(R29="Preventivo",S29="Automático"),"50%",IF(AND(R29="Preventivo",S29="Manual"),"40%",IF(AND(R29="Detectivo",S29="Automático"),"40%",IF(AND(R29="Detectivo",S29="Manual"),"30%",IF(AND(R29="Correctivo",S29="Automático"),"35%",IF(AND(R29="Correctivo",S29="Manual"),"25%",""))))))</f>
        <v/>
      </c>
      <c r="U29" s="126"/>
      <c r="V29" s="126"/>
      <c r="W29" s="126"/>
      <c r="X29" s="128" t="str">
        <f>IFERROR(IF(AND(Q28="Probabilidad",Q29="Probabilidad"),(Z28-(+Z28*T29)),IF(Q29="Probabilidad",(I28-(+I28*T29)),IF(Q29="Impacto",Z28,""))),"")</f>
        <v/>
      </c>
      <c r="Y29" s="129" t="str">
        <f t="shared" si="1"/>
        <v/>
      </c>
      <c r="Z29" s="130" t="str">
        <f t="shared" ref="Z29:Z33" si="23">+X29</f>
        <v/>
      </c>
      <c r="AA29" s="129" t="str">
        <f t="shared" si="3"/>
        <v/>
      </c>
      <c r="AB29" s="130" t="str">
        <f>IFERROR(IF(AND(Q28="Impacto",Q29="Impacto"),(AB22-(+AB22*T29)),IF(Q29="Impacto",($M$28-(+$M$28*T29)),IF(Q29="Probabilidad",AB22,""))),"")</f>
        <v/>
      </c>
      <c r="AC29" s="131" t="str">
        <f t="shared" ref="AC29:AC30" si="24">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2"/>
      <c r="AE29" s="133"/>
      <c r="AF29" s="134"/>
      <c r="AG29" s="135"/>
      <c r="AH29" s="135"/>
      <c r="AI29" s="133"/>
      <c r="AJ29" s="134"/>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187"/>
      <c r="B30" s="178"/>
      <c r="C30" s="178"/>
      <c r="D30" s="178"/>
      <c r="E30" s="190"/>
      <c r="F30" s="178"/>
      <c r="G30" s="181"/>
      <c r="H30" s="184"/>
      <c r="I30" s="196"/>
      <c r="J30" s="199"/>
      <c r="K30" s="196">
        <f ca="1">IF(NOT(ISERROR(MATCH(J30,_xlfn.ANCHORARRAY(E41),0))),I43&amp;"Por favor no seleccionar los criterios de impacto",J30)</f>
        <v>0</v>
      </c>
      <c r="L30" s="184"/>
      <c r="M30" s="196"/>
      <c r="N30" s="193"/>
      <c r="O30" s="123">
        <v>3</v>
      </c>
      <c r="P30" s="136"/>
      <c r="Q30" s="125" t="str">
        <f>IF(OR(R30="Preventivo",R30="Detectivo"),"Probabilidad",IF(R30="Correctivo","Impacto",""))</f>
        <v/>
      </c>
      <c r="R30" s="126"/>
      <c r="S30" s="126"/>
      <c r="T30" s="127" t="str">
        <f t="shared" si="22"/>
        <v/>
      </c>
      <c r="U30" s="126"/>
      <c r="V30" s="126"/>
      <c r="W30" s="126"/>
      <c r="X30" s="128" t="str">
        <f>IFERROR(IF(AND(Q29="Probabilidad",Q30="Probabilidad"),(Z29-(+Z29*T30)),IF(AND(Q29="Impacto",Q30="Probabilidad"),(Z28-(+Z28*T30)),IF(Q30="Impacto",Z29,""))),"")</f>
        <v/>
      </c>
      <c r="Y30" s="129" t="str">
        <f t="shared" si="1"/>
        <v/>
      </c>
      <c r="Z30" s="130" t="str">
        <f t="shared" si="23"/>
        <v/>
      </c>
      <c r="AA30" s="129" t="str">
        <f t="shared" si="3"/>
        <v/>
      </c>
      <c r="AB30" s="130" t="str">
        <f>IFERROR(IF(AND(Q29="Impacto",Q30="Impacto"),(AB29-(+AB29*T30)),IF(AND(Q29="Probabilidad",Q30="Impacto"),(AB28-(+AB28*T30)),IF(Q30="Probabilidad",AB29,""))),"")</f>
        <v/>
      </c>
      <c r="AC30" s="131" t="str">
        <f t="shared" si="24"/>
        <v/>
      </c>
      <c r="AD30" s="132"/>
      <c r="AE30" s="133"/>
      <c r="AF30" s="134"/>
      <c r="AG30" s="135"/>
      <c r="AH30" s="135"/>
      <c r="AI30" s="133"/>
      <c r="AJ30" s="134"/>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187"/>
      <c r="B31" s="178"/>
      <c r="C31" s="178"/>
      <c r="D31" s="178"/>
      <c r="E31" s="190"/>
      <c r="F31" s="178"/>
      <c r="G31" s="181"/>
      <c r="H31" s="184"/>
      <c r="I31" s="196"/>
      <c r="J31" s="199"/>
      <c r="K31" s="196">
        <f ca="1">IF(NOT(ISERROR(MATCH(J31,_xlfn.ANCHORARRAY(E42),0))),I44&amp;"Por favor no seleccionar los criterios de impacto",J31)</f>
        <v>0</v>
      </c>
      <c r="L31" s="184"/>
      <c r="M31" s="196"/>
      <c r="N31" s="193"/>
      <c r="O31" s="123">
        <v>4</v>
      </c>
      <c r="P31" s="124"/>
      <c r="Q31" s="125" t="str">
        <f t="shared" ref="Q31:Q33" si="25">IF(OR(R31="Preventivo",R31="Detectivo"),"Probabilidad",IF(R31="Correctivo","Impacto",""))</f>
        <v/>
      </c>
      <c r="R31" s="126"/>
      <c r="S31" s="126"/>
      <c r="T31" s="127" t="str">
        <f t="shared" si="22"/>
        <v/>
      </c>
      <c r="U31" s="126"/>
      <c r="V31" s="126"/>
      <c r="W31" s="126"/>
      <c r="X31" s="128" t="str">
        <f t="shared" ref="X31:X33" si="26">IFERROR(IF(AND(Q30="Probabilidad",Q31="Probabilidad"),(Z30-(+Z30*T31)),IF(AND(Q30="Impacto",Q31="Probabilidad"),(Z29-(+Z29*T31)),IF(Q31="Impacto",Z30,""))),"")</f>
        <v/>
      </c>
      <c r="Y31" s="129" t="str">
        <f t="shared" si="1"/>
        <v/>
      </c>
      <c r="Z31" s="130" t="str">
        <f t="shared" si="23"/>
        <v/>
      </c>
      <c r="AA31" s="129" t="str">
        <f t="shared" si="3"/>
        <v/>
      </c>
      <c r="AB31" s="130" t="str">
        <f t="shared" ref="AB31:AB33" si="27">IFERROR(IF(AND(Q30="Impacto",Q31="Impacto"),(AB30-(+AB30*T31)),IF(AND(Q30="Probabilidad",Q31="Impacto"),(AB29-(+AB29*T31)),IF(Q31="Probabilidad",AB30,""))),"")</f>
        <v/>
      </c>
      <c r="AC31" s="131"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2"/>
      <c r="AE31" s="133"/>
      <c r="AF31" s="134"/>
      <c r="AG31" s="135"/>
      <c r="AH31" s="135"/>
      <c r="AI31" s="133"/>
      <c r="AJ31" s="134"/>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187"/>
      <c r="B32" s="178"/>
      <c r="C32" s="178"/>
      <c r="D32" s="178"/>
      <c r="E32" s="190"/>
      <c r="F32" s="178"/>
      <c r="G32" s="181"/>
      <c r="H32" s="184"/>
      <c r="I32" s="196"/>
      <c r="J32" s="199"/>
      <c r="K32" s="196">
        <f ca="1">IF(NOT(ISERROR(MATCH(J32,_xlfn.ANCHORARRAY(E43),0))),I45&amp;"Por favor no seleccionar los criterios de impacto",J32)</f>
        <v>0</v>
      </c>
      <c r="L32" s="184"/>
      <c r="M32" s="196"/>
      <c r="N32" s="193"/>
      <c r="O32" s="123">
        <v>5</v>
      </c>
      <c r="P32" s="124"/>
      <c r="Q32" s="125" t="str">
        <f t="shared" si="25"/>
        <v/>
      </c>
      <c r="R32" s="126"/>
      <c r="S32" s="126"/>
      <c r="T32" s="127" t="str">
        <f t="shared" si="22"/>
        <v/>
      </c>
      <c r="U32" s="126"/>
      <c r="V32" s="126"/>
      <c r="W32" s="126"/>
      <c r="X32" s="137" t="str">
        <f t="shared" si="26"/>
        <v/>
      </c>
      <c r="Y32" s="129" t="str">
        <f>IFERROR(IF(X32="","",IF(X32&lt;=0.2,"Muy Baja",IF(X32&lt;=0.4,"Baja",IF(X32&lt;=0.6,"Media",IF(X32&lt;=0.8,"Alta","Muy Alta"))))),"")</f>
        <v/>
      </c>
      <c r="Z32" s="130" t="str">
        <f t="shared" si="23"/>
        <v/>
      </c>
      <c r="AA32" s="129" t="str">
        <f t="shared" si="3"/>
        <v/>
      </c>
      <c r="AB32" s="130" t="str">
        <f t="shared" si="27"/>
        <v/>
      </c>
      <c r="AC32" s="131" t="str">
        <f t="shared" ref="AC32:AC33" si="28">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2"/>
      <c r="AE32" s="133"/>
      <c r="AF32" s="134"/>
      <c r="AG32" s="135"/>
      <c r="AH32" s="135"/>
      <c r="AI32" s="133"/>
      <c r="AJ32" s="134"/>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188"/>
      <c r="B33" s="179"/>
      <c r="C33" s="179"/>
      <c r="D33" s="179"/>
      <c r="E33" s="191"/>
      <c r="F33" s="179"/>
      <c r="G33" s="182"/>
      <c r="H33" s="185"/>
      <c r="I33" s="197"/>
      <c r="J33" s="200"/>
      <c r="K33" s="197">
        <f ca="1">IF(NOT(ISERROR(MATCH(J33,_xlfn.ANCHORARRAY(E44),0))),I46&amp;"Por favor no seleccionar los criterios de impacto",J33)</f>
        <v>0</v>
      </c>
      <c r="L33" s="185"/>
      <c r="M33" s="197"/>
      <c r="N33" s="194"/>
      <c r="O33" s="123">
        <v>6</v>
      </c>
      <c r="P33" s="124"/>
      <c r="Q33" s="125" t="str">
        <f t="shared" si="25"/>
        <v/>
      </c>
      <c r="R33" s="126"/>
      <c r="S33" s="126"/>
      <c r="T33" s="127" t="str">
        <f t="shared" si="22"/>
        <v/>
      </c>
      <c r="U33" s="126"/>
      <c r="V33" s="126"/>
      <c r="W33" s="126"/>
      <c r="X33" s="128" t="str">
        <f t="shared" si="26"/>
        <v/>
      </c>
      <c r="Y33" s="129" t="str">
        <f t="shared" si="1"/>
        <v/>
      </c>
      <c r="Z33" s="130" t="str">
        <f t="shared" si="23"/>
        <v/>
      </c>
      <c r="AA33" s="129" t="str">
        <f t="shared" si="3"/>
        <v/>
      </c>
      <c r="AB33" s="130" t="str">
        <f t="shared" si="27"/>
        <v/>
      </c>
      <c r="AC33" s="131" t="str">
        <f t="shared" si="28"/>
        <v/>
      </c>
      <c r="AD33" s="132"/>
      <c r="AE33" s="133"/>
      <c r="AF33" s="134"/>
      <c r="AG33" s="135"/>
      <c r="AH33" s="135"/>
      <c r="AI33" s="133"/>
      <c r="AJ33" s="134"/>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186">
        <v>5</v>
      </c>
      <c r="B34" s="177"/>
      <c r="C34" s="177"/>
      <c r="D34" s="177"/>
      <c r="E34" s="189"/>
      <c r="F34" s="177"/>
      <c r="G34" s="180"/>
      <c r="H34" s="183" t="str">
        <f>IF(G34&lt;=0,"",IF(G34&lt;=2,"Muy Baja",IF(G34&lt;=24,"Baja",IF(G34&lt;=500,"Media",IF(G34&lt;=5000,"Alta","Muy Alta")))))</f>
        <v/>
      </c>
      <c r="I34" s="195" t="str">
        <f>IF(H34="","",IF(H34="Muy Baja",0.2,IF(H34="Baja",0.4,IF(H34="Media",0.6,IF(H34="Alta",0.8,IF(H34="Muy Alta",1,))))))</f>
        <v/>
      </c>
      <c r="J34" s="198"/>
      <c r="K34" s="195">
        <f ca="1">IF(NOT(ISERROR(MATCH(J34,'Tabla Impacto'!$B$221:$B$223,0))),'Tabla Impacto'!$F$223&amp;"Por favor no seleccionar los criterios de impacto(Afectación Económica o presupuestal y Pérdida Reputacional)",J34)</f>
        <v>0</v>
      </c>
      <c r="L34" s="183" t="str">
        <f ca="1">IF(OR(K34='Tabla Impacto'!$C$11,K34='Tabla Impacto'!$D$11),"Leve",IF(OR(K34='Tabla Impacto'!$C$12,K34='Tabla Impacto'!$D$12),"Menor",IF(OR(K34='Tabla Impacto'!$C$13,K34='Tabla Impacto'!$D$13),"Moderado",IF(OR(K34='Tabla Impacto'!$C$14,K34='Tabla Impacto'!$D$14),"Mayor",IF(OR(K34='Tabla Impacto'!$C$15,K34='Tabla Impacto'!$D$15),"Catastrófico","")))))</f>
        <v/>
      </c>
      <c r="M34" s="195" t="str">
        <f ca="1">IF(L34="","",IF(L34="Leve",0.2,IF(L34="Menor",0.4,IF(L34="Moderado",0.6,IF(L34="Mayor",0.8,IF(L34="Catastrófico",1,))))))</f>
        <v/>
      </c>
      <c r="N34" s="192"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3">
        <v>1</v>
      </c>
      <c r="P34" s="124"/>
      <c r="Q34" s="125" t="str">
        <f>IF(OR(R34="Preventivo",R34="Detectivo"),"Probabilidad",IF(R34="Correctivo","Impacto",""))</f>
        <v/>
      </c>
      <c r="R34" s="126"/>
      <c r="S34" s="126"/>
      <c r="T34" s="127" t="str">
        <f>IF(AND(R34="Preventivo",S34="Automático"),"50%",IF(AND(R34="Preventivo",S34="Manual"),"40%",IF(AND(R34="Detectivo",S34="Automático"),"40%",IF(AND(R34="Detectivo",S34="Manual"),"30%",IF(AND(R34="Correctivo",S34="Automático"),"35%",IF(AND(R34="Correctivo",S34="Manual"),"25%",""))))))</f>
        <v/>
      </c>
      <c r="U34" s="126"/>
      <c r="V34" s="126"/>
      <c r="W34" s="126"/>
      <c r="X34" s="128" t="str">
        <f>IFERROR(IF(Q34="Probabilidad",(I34-(+I34*T34)),IF(Q34="Impacto",I34,"")),"")</f>
        <v/>
      </c>
      <c r="Y34" s="129" t="str">
        <f>IFERROR(IF(X34="","",IF(X34&lt;=0.2,"Muy Baja",IF(X34&lt;=0.4,"Baja",IF(X34&lt;=0.6,"Media",IF(X34&lt;=0.8,"Alta","Muy Alta"))))),"")</f>
        <v/>
      </c>
      <c r="Z34" s="130" t="str">
        <f>+X34</f>
        <v/>
      </c>
      <c r="AA34" s="129" t="str">
        <f>IFERROR(IF(AB34="","",IF(AB34&lt;=0.2,"Leve",IF(AB34&lt;=0.4,"Menor",IF(AB34&lt;=0.6,"Moderado",IF(AB34&lt;=0.8,"Mayor","Catastrófico"))))),"")</f>
        <v/>
      </c>
      <c r="AB34" s="130" t="str">
        <f>IFERROR(IF(Q34="Impacto",(M34-(+M34*T34)),IF(Q34="Probabilidad",M34,"")),"")</f>
        <v/>
      </c>
      <c r="AC34" s="131"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2"/>
      <c r="AE34" s="133"/>
      <c r="AF34" s="134"/>
      <c r="AG34" s="135"/>
      <c r="AH34" s="135"/>
      <c r="AI34" s="133"/>
      <c r="AJ34" s="134"/>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187"/>
      <c r="B35" s="178"/>
      <c r="C35" s="178"/>
      <c r="D35" s="178"/>
      <c r="E35" s="190"/>
      <c r="F35" s="178"/>
      <c r="G35" s="181"/>
      <c r="H35" s="184"/>
      <c r="I35" s="196"/>
      <c r="J35" s="199"/>
      <c r="K35" s="196">
        <f ca="1">IF(NOT(ISERROR(MATCH(J35,_xlfn.ANCHORARRAY(E46),0))),I48&amp;"Por favor no seleccionar los criterios de impacto",J35)</f>
        <v>0</v>
      </c>
      <c r="L35" s="184"/>
      <c r="M35" s="196"/>
      <c r="N35" s="193"/>
      <c r="O35" s="123">
        <v>2</v>
      </c>
      <c r="P35" s="124"/>
      <c r="Q35" s="125" t="str">
        <f>IF(OR(R35="Preventivo",R35="Detectivo"),"Probabilidad",IF(R35="Correctivo","Impacto",""))</f>
        <v/>
      </c>
      <c r="R35" s="126"/>
      <c r="S35" s="126"/>
      <c r="T35" s="127" t="str">
        <f t="shared" ref="T35:T39" si="29">IF(AND(R35="Preventivo",S35="Automático"),"50%",IF(AND(R35="Preventivo",S35="Manual"),"40%",IF(AND(R35="Detectivo",S35="Automático"),"40%",IF(AND(R35="Detectivo",S35="Manual"),"30%",IF(AND(R35="Correctivo",S35="Automático"),"35%",IF(AND(R35="Correctivo",S35="Manual"),"25%",""))))))</f>
        <v/>
      </c>
      <c r="U35" s="126"/>
      <c r="V35" s="126"/>
      <c r="W35" s="126"/>
      <c r="X35" s="128" t="str">
        <f>IFERROR(IF(AND(Q34="Probabilidad",Q35="Probabilidad"),(Z34-(+Z34*T35)),IF(Q35="Probabilidad",(I34-(+I34*T35)),IF(Q35="Impacto",Z34,""))),"")</f>
        <v/>
      </c>
      <c r="Y35" s="129" t="str">
        <f t="shared" si="1"/>
        <v/>
      </c>
      <c r="Z35" s="130" t="str">
        <f t="shared" ref="Z35:Z39" si="30">+X35</f>
        <v/>
      </c>
      <c r="AA35" s="129" t="str">
        <f t="shared" si="3"/>
        <v/>
      </c>
      <c r="AB35" s="130" t="str">
        <f>IFERROR(IF(AND(Q34="Impacto",Q35="Impacto"),(AB28-(+AB28*T35)),IF(Q35="Impacto",($M$34-(+$M$34*T35)),IF(Q35="Probabilidad",AB28,""))),"")</f>
        <v/>
      </c>
      <c r="AC35" s="131" t="str">
        <f t="shared" ref="AC35:AC36" si="31">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2"/>
      <c r="AE35" s="133"/>
      <c r="AF35" s="134"/>
      <c r="AG35" s="135"/>
      <c r="AH35" s="135"/>
      <c r="AI35" s="133"/>
      <c r="AJ35" s="134"/>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187"/>
      <c r="B36" s="178"/>
      <c r="C36" s="178"/>
      <c r="D36" s="178"/>
      <c r="E36" s="190"/>
      <c r="F36" s="178"/>
      <c r="G36" s="181"/>
      <c r="H36" s="184"/>
      <c r="I36" s="196"/>
      <c r="J36" s="199"/>
      <c r="K36" s="196">
        <f ca="1">IF(NOT(ISERROR(MATCH(J36,_xlfn.ANCHORARRAY(E47),0))),I49&amp;"Por favor no seleccionar los criterios de impacto",J36)</f>
        <v>0</v>
      </c>
      <c r="L36" s="184"/>
      <c r="M36" s="196"/>
      <c r="N36" s="193"/>
      <c r="O36" s="123">
        <v>3</v>
      </c>
      <c r="P36" s="136"/>
      <c r="Q36" s="125" t="str">
        <f>IF(OR(R36="Preventivo",R36="Detectivo"),"Probabilidad",IF(R36="Correctivo","Impacto",""))</f>
        <v/>
      </c>
      <c r="R36" s="126"/>
      <c r="S36" s="126"/>
      <c r="T36" s="127" t="str">
        <f t="shared" si="29"/>
        <v/>
      </c>
      <c r="U36" s="126"/>
      <c r="V36" s="126"/>
      <c r="W36" s="126"/>
      <c r="X36" s="128" t="str">
        <f>IFERROR(IF(AND(Q35="Probabilidad",Q36="Probabilidad"),(Z35-(+Z35*T36)),IF(AND(Q35="Impacto",Q36="Probabilidad"),(Z34-(+Z34*T36)),IF(Q36="Impacto",Z35,""))),"")</f>
        <v/>
      </c>
      <c r="Y36" s="129" t="str">
        <f t="shared" si="1"/>
        <v/>
      </c>
      <c r="Z36" s="130" t="str">
        <f t="shared" si="30"/>
        <v/>
      </c>
      <c r="AA36" s="129" t="str">
        <f t="shared" si="3"/>
        <v/>
      </c>
      <c r="AB36" s="130" t="str">
        <f>IFERROR(IF(AND(Q35="Impacto",Q36="Impacto"),(AB35-(+AB35*T36)),IF(AND(Q35="Probabilidad",Q36="Impacto"),(AB34-(+AB34*T36)),IF(Q36="Probabilidad",AB35,""))),"")</f>
        <v/>
      </c>
      <c r="AC36" s="131" t="str">
        <f t="shared" si="31"/>
        <v/>
      </c>
      <c r="AD36" s="132"/>
      <c r="AE36" s="133"/>
      <c r="AF36" s="134"/>
      <c r="AG36" s="135"/>
      <c r="AH36" s="135"/>
      <c r="AI36" s="133"/>
      <c r="AJ36" s="134"/>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187"/>
      <c r="B37" s="178"/>
      <c r="C37" s="178"/>
      <c r="D37" s="178"/>
      <c r="E37" s="190"/>
      <c r="F37" s="178"/>
      <c r="G37" s="181"/>
      <c r="H37" s="184"/>
      <c r="I37" s="196"/>
      <c r="J37" s="199"/>
      <c r="K37" s="196">
        <f ca="1">IF(NOT(ISERROR(MATCH(J37,_xlfn.ANCHORARRAY(E48),0))),I50&amp;"Por favor no seleccionar los criterios de impacto",J37)</f>
        <v>0</v>
      </c>
      <c r="L37" s="184"/>
      <c r="M37" s="196"/>
      <c r="N37" s="193"/>
      <c r="O37" s="123">
        <v>4</v>
      </c>
      <c r="P37" s="124"/>
      <c r="Q37" s="125" t="str">
        <f t="shared" ref="Q37:Q39" si="32">IF(OR(R37="Preventivo",R37="Detectivo"),"Probabilidad",IF(R37="Correctivo","Impacto",""))</f>
        <v/>
      </c>
      <c r="R37" s="126"/>
      <c r="S37" s="126"/>
      <c r="T37" s="127" t="str">
        <f t="shared" si="29"/>
        <v/>
      </c>
      <c r="U37" s="126"/>
      <c r="V37" s="126"/>
      <c r="W37" s="126"/>
      <c r="X37" s="128" t="str">
        <f t="shared" ref="X37:X39" si="33">IFERROR(IF(AND(Q36="Probabilidad",Q37="Probabilidad"),(Z36-(+Z36*T37)),IF(AND(Q36="Impacto",Q37="Probabilidad"),(Z35-(+Z35*T37)),IF(Q37="Impacto",Z36,""))),"")</f>
        <v/>
      </c>
      <c r="Y37" s="129" t="str">
        <f t="shared" si="1"/>
        <v/>
      </c>
      <c r="Z37" s="130" t="str">
        <f t="shared" si="30"/>
        <v/>
      </c>
      <c r="AA37" s="129" t="str">
        <f t="shared" si="3"/>
        <v/>
      </c>
      <c r="AB37" s="130" t="str">
        <f t="shared" ref="AB37:AB39" si="34">IFERROR(IF(AND(Q36="Impacto",Q37="Impacto"),(AB36-(+AB36*T37)),IF(AND(Q36="Probabilidad",Q37="Impacto"),(AB35-(+AB35*T37)),IF(Q37="Probabilidad",AB36,""))),"")</f>
        <v/>
      </c>
      <c r="AC37" s="131"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2"/>
      <c r="AE37" s="133"/>
      <c r="AF37" s="134"/>
      <c r="AG37" s="135"/>
      <c r="AH37" s="135"/>
      <c r="AI37" s="133"/>
      <c r="AJ37" s="134"/>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187"/>
      <c r="B38" s="178"/>
      <c r="C38" s="178"/>
      <c r="D38" s="178"/>
      <c r="E38" s="190"/>
      <c r="F38" s="178"/>
      <c r="G38" s="181"/>
      <c r="H38" s="184"/>
      <c r="I38" s="196"/>
      <c r="J38" s="199"/>
      <c r="K38" s="196">
        <f ca="1">IF(NOT(ISERROR(MATCH(J38,_xlfn.ANCHORARRAY(E49),0))),I51&amp;"Por favor no seleccionar los criterios de impacto",J38)</f>
        <v>0</v>
      </c>
      <c r="L38" s="184"/>
      <c r="M38" s="196"/>
      <c r="N38" s="193"/>
      <c r="O38" s="123">
        <v>5</v>
      </c>
      <c r="P38" s="124"/>
      <c r="Q38" s="125" t="str">
        <f t="shared" si="32"/>
        <v/>
      </c>
      <c r="R38" s="126"/>
      <c r="S38" s="126"/>
      <c r="T38" s="127" t="str">
        <f t="shared" si="29"/>
        <v/>
      </c>
      <c r="U38" s="126"/>
      <c r="V38" s="126"/>
      <c r="W38" s="126"/>
      <c r="X38" s="128" t="str">
        <f t="shared" si="33"/>
        <v/>
      </c>
      <c r="Y38" s="129" t="str">
        <f t="shared" si="1"/>
        <v/>
      </c>
      <c r="Z38" s="130" t="str">
        <f t="shared" si="30"/>
        <v/>
      </c>
      <c r="AA38" s="129" t="str">
        <f t="shared" si="3"/>
        <v/>
      </c>
      <c r="AB38" s="130" t="str">
        <f t="shared" si="34"/>
        <v/>
      </c>
      <c r="AC38" s="131" t="str">
        <f t="shared" ref="AC38:AC39" si="35">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2"/>
      <c r="AE38" s="133"/>
      <c r="AF38" s="134"/>
      <c r="AG38" s="135"/>
      <c r="AH38" s="135"/>
      <c r="AI38" s="133"/>
      <c r="AJ38" s="134"/>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188"/>
      <c r="B39" s="179"/>
      <c r="C39" s="179"/>
      <c r="D39" s="179"/>
      <c r="E39" s="191"/>
      <c r="F39" s="179"/>
      <c r="G39" s="182"/>
      <c r="H39" s="185"/>
      <c r="I39" s="197"/>
      <c r="J39" s="200"/>
      <c r="K39" s="197">
        <f ca="1">IF(NOT(ISERROR(MATCH(J39,_xlfn.ANCHORARRAY(E50),0))),I52&amp;"Por favor no seleccionar los criterios de impacto",J39)</f>
        <v>0</v>
      </c>
      <c r="L39" s="185"/>
      <c r="M39" s="197"/>
      <c r="N39" s="194"/>
      <c r="O39" s="123">
        <v>6</v>
      </c>
      <c r="P39" s="124"/>
      <c r="Q39" s="125" t="str">
        <f t="shared" si="32"/>
        <v/>
      </c>
      <c r="R39" s="126"/>
      <c r="S39" s="126"/>
      <c r="T39" s="127" t="str">
        <f t="shared" si="29"/>
        <v/>
      </c>
      <c r="U39" s="126"/>
      <c r="V39" s="126"/>
      <c r="W39" s="126"/>
      <c r="X39" s="128" t="str">
        <f t="shared" si="33"/>
        <v/>
      </c>
      <c r="Y39" s="129" t="str">
        <f t="shared" si="1"/>
        <v/>
      </c>
      <c r="Z39" s="130" t="str">
        <f t="shared" si="30"/>
        <v/>
      </c>
      <c r="AA39" s="129" t="str">
        <f t="shared" si="3"/>
        <v/>
      </c>
      <c r="AB39" s="130" t="str">
        <f t="shared" si="34"/>
        <v/>
      </c>
      <c r="AC39" s="131" t="str">
        <f t="shared" si="35"/>
        <v/>
      </c>
      <c r="AD39" s="132"/>
      <c r="AE39" s="133"/>
      <c r="AF39" s="134"/>
      <c r="AG39" s="135"/>
      <c r="AH39" s="135"/>
      <c r="AI39" s="133"/>
      <c r="AJ39" s="134"/>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186">
        <v>6</v>
      </c>
      <c r="B40" s="177"/>
      <c r="C40" s="177"/>
      <c r="D40" s="177"/>
      <c r="E40" s="189"/>
      <c r="F40" s="177"/>
      <c r="G40" s="180"/>
      <c r="H40" s="183" t="str">
        <f>IF(G40&lt;=0,"",IF(G40&lt;=2,"Muy Baja",IF(G40&lt;=24,"Baja",IF(G40&lt;=500,"Media",IF(G40&lt;=5000,"Alta","Muy Alta")))))</f>
        <v/>
      </c>
      <c r="I40" s="195" t="str">
        <f>IF(H40="","",IF(H40="Muy Baja",0.2,IF(H40="Baja",0.4,IF(H40="Media",0.6,IF(H40="Alta",0.8,IF(H40="Muy Alta",1,))))))</f>
        <v/>
      </c>
      <c r="J40" s="198"/>
      <c r="K40" s="195">
        <f ca="1">IF(NOT(ISERROR(MATCH(J40,'Tabla Impacto'!$B$221:$B$223,0))),'Tabla Impacto'!$F$223&amp;"Por favor no seleccionar los criterios de impacto(Afectación Económica o presupuestal y Pérdida Reputacional)",J40)</f>
        <v>0</v>
      </c>
      <c r="L40" s="183" t="str">
        <f ca="1">IF(OR(K40='Tabla Impacto'!$C$11,K40='Tabla Impacto'!$D$11),"Leve",IF(OR(K40='Tabla Impacto'!$C$12,K40='Tabla Impacto'!$D$12),"Menor",IF(OR(K40='Tabla Impacto'!$C$13,K40='Tabla Impacto'!$D$13),"Moderado",IF(OR(K40='Tabla Impacto'!$C$14,K40='Tabla Impacto'!$D$14),"Mayor",IF(OR(K40='Tabla Impacto'!$C$15,K40='Tabla Impacto'!$D$15),"Catastrófico","")))))</f>
        <v/>
      </c>
      <c r="M40" s="195" t="str">
        <f ca="1">IF(L40="","",IF(L40="Leve",0.2,IF(L40="Menor",0.4,IF(L40="Moderado",0.6,IF(L40="Mayor",0.8,IF(L40="Catastrófico",1,))))))</f>
        <v/>
      </c>
      <c r="N40" s="192"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3">
        <v>1</v>
      </c>
      <c r="P40" s="124"/>
      <c r="Q40" s="125" t="str">
        <f>IF(OR(R40="Preventivo",R40="Detectivo"),"Probabilidad",IF(R40="Correctivo","Impacto",""))</f>
        <v/>
      </c>
      <c r="R40" s="126"/>
      <c r="S40" s="126"/>
      <c r="T40" s="127" t="str">
        <f>IF(AND(R40="Preventivo",S40="Automático"),"50%",IF(AND(R40="Preventivo",S40="Manual"),"40%",IF(AND(R40="Detectivo",S40="Automático"),"40%",IF(AND(R40="Detectivo",S40="Manual"),"30%",IF(AND(R40="Correctivo",S40="Automático"),"35%",IF(AND(R40="Correctivo",S40="Manual"),"25%",""))))))</f>
        <v/>
      </c>
      <c r="U40" s="126"/>
      <c r="V40" s="126"/>
      <c r="W40" s="126"/>
      <c r="X40" s="128" t="str">
        <f>IFERROR(IF(Q40="Probabilidad",(I40-(+I40*T40)),IF(Q40="Impacto",I40,"")),"")</f>
        <v/>
      </c>
      <c r="Y40" s="129" t="str">
        <f>IFERROR(IF(X40="","",IF(X40&lt;=0.2,"Muy Baja",IF(X40&lt;=0.4,"Baja",IF(X40&lt;=0.6,"Media",IF(X40&lt;=0.8,"Alta","Muy Alta"))))),"")</f>
        <v/>
      </c>
      <c r="Z40" s="130" t="str">
        <f>+X40</f>
        <v/>
      </c>
      <c r="AA40" s="129" t="str">
        <f>IFERROR(IF(AB40="","",IF(AB40&lt;=0.2,"Leve",IF(AB40&lt;=0.4,"Menor",IF(AB40&lt;=0.6,"Moderado",IF(AB40&lt;=0.8,"Mayor","Catastrófico"))))),"")</f>
        <v/>
      </c>
      <c r="AB40" s="130" t="str">
        <f>IFERROR(IF(Q40="Impacto",(M40-(+M40*T40)),IF(Q40="Probabilidad",M40,"")),"")</f>
        <v/>
      </c>
      <c r="AC40" s="131"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2"/>
      <c r="AE40" s="133"/>
      <c r="AF40" s="134"/>
      <c r="AG40" s="135"/>
      <c r="AH40" s="135"/>
      <c r="AI40" s="133"/>
      <c r="AJ40" s="134"/>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187"/>
      <c r="B41" s="178"/>
      <c r="C41" s="178"/>
      <c r="D41" s="178"/>
      <c r="E41" s="190"/>
      <c r="F41" s="178"/>
      <c r="G41" s="181"/>
      <c r="H41" s="184"/>
      <c r="I41" s="196"/>
      <c r="J41" s="199"/>
      <c r="K41" s="196">
        <f ca="1">IF(NOT(ISERROR(MATCH(J41,_xlfn.ANCHORARRAY(E52),0))),I54&amp;"Por favor no seleccionar los criterios de impacto",J41)</f>
        <v>0</v>
      </c>
      <c r="L41" s="184"/>
      <c r="M41" s="196"/>
      <c r="N41" s="193"/>
      <c r="O41" s="123">
        <v>2</v>
      </c>
      <c r="P41" s="124"/>
      <c r="Q41" s="125" t="str">
        <f>IF(OR(R41="Preventivo",R41="Detectivo"),"Probabilidad",IF(R41="Correctivo","Impacto",""))</f>
        <v/>
      </c>
      <c r="R41" s="126"/>
      <c r="S41" s="126"/>
      <c r="T41" s="127" t="str">
        <f t="shared" ref="T41:T45" si="36">IF(AND(R41="Preventivo",S41="Automático"),"50%",IF(AND(R41="Preventivo",S41="Manual"),"40%",IF(AND(R41="Detectivo",S41="Automático"),"40%",IF(AND(R41="Detectivo",S41="Manual"),"30%",IF(AND(R41="Correctivo",S41="Automático"),"35%",IF(AND(R41="Correctivo",S41="Manual"),"25%",""))))))</f>
        <v/>
      </c>
      <c r="U41" s="126"/>
      <c r="V41" s="126"/>
      <c r="W41" s="126"/>
      <c r="X41" s="128" t="str">
        <f>IFERROR(IF(AND(Q40="Probabilidad",Q41="Probabilidad"),(Z40-(+Z40*T41)),IF(Q41="Probabilidad",(I40-(+I40*T41)),IF(Q41="Impacto",Z40,""))),"")</f>
        <v/>
      </c>
      <c r="Y41" s="129" t="str">
        <f t="shared" si="1"/>
        <v/>
      </c>
      <c r="Z41" s="130" t="str">
        <f t="shared" ref="Z41:Z45" si="37">+X41</f>
        <v/>
      </c>
      <c r="AA41" s="129" t="str">
        <f t="shared" si="3"/>
        <v/>
      </c>
      <c r="AB41" s="130" t="str">
        <f>IFERROR(IF(AND(Q40="Impacto",Q41="Impacto"),(AB34-(+AB34*T41)),IF(Q41="Impacto",($M$40-(+$M$40*T41)),IF(Q41="Probabilidad",AB34,""))),"")</f>
        <v/>
      </c>
      <c r="AC41" s="131" t="str">
        <f t="shared" ref="AC41:AC42" si="38">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2"/>
      <c r="AE41" s="133"/>
      <c r="AF41" s="134"/>
      <c r="AG41" s="135"/>
      <c r="AH41" s="135"/>
      <c r="AI41" s="133"/>
      <c r="AJ41" s="134"/>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187"/>
      <c r="B42" s="178"/>
      <c r="C42" s="178"/>
      <c r="D42" s="178"/>
      <c r="E42" s="190"/>
      <c r="F42" s="178"/>
      <c r="G42" s="181"/>
      <c r="H42" s="184"/>
      <c r="I42" s="196"/>
      <c r="J42" s="199"/>
      <c r="K42" s="196">
        <f ca="1">IF(NOT(ISERROR(MATCH(J42,_xlfn.ANCHORARRAY(E53),0))),I55&amp;"Por favor no seleccionar los criterios de impacto",J42)</f>
        <v>0</v>
      </c>
      <c r="L42" s="184"/>
      <c r="M42" s="196"/>
      <c r="N42" s="193"/>
      <c r="O42" s="123">
        <v>3</v>
      </c>
      <c r="P42" s="136"/>
      <c r="Q42" s="125" t="str">
        <f>IF(OR(R42="Preventivo",R42="Detectivo"),"Probabilidad",IF(R42="Correctivo","Impacto",""))</f>
        <v/>
      </c>
      <c r="R42" s="126"/>
      <c r="S42" s="126"/>
      <c r="T42" s="127" t="str">
        <f t="shared" si="36"/>
        <v/>
      </c>
      <c r="U42" s="126"/>
      <c r="V42" s="126"/>
      <c r="W42" s="126"/>
      <c r="X42" s="128" t="str">
        <f>IFERROR(IF(AND(Q41="Probabilidad",Q42="Probabilidad"),(Z41-(+Z41*T42)),IF(AND(Q41="Impacto",Q42="Probabilidad"),(Z40-(+Z40*T42)),IF(Q42="Impacto",Z41,""))),"")</f>
        <v/>
      </c>
      <c r="Y42" s="129" t="str">
        <f t="shared" si="1"/>
        <v/>
      </c>
      <c r="Z42" s="130" t="str">
        <f t="shared" si="37"/>
        <v/>
      </c>
      <c r="AA42" s="129" t="str">
        <f t="shared" si="3"/>
        <v/>
      </c>
      <c r="AB42" s="130" t="str">
        <f>IFERROR(IF(AND(Q41="Impacto",Q42="Impacto"),(AB41-(+AB41*T42)),IF(AND(Q41="Probabilidad",Q42="Impacto"),(AB40-(+AB40*T42)),IF(Q42="Probabilidad",AB41,""))),"")</f>
        <v/>
      </c>
      <c r="AC42" s="131" t="str">
        <f t="shared" si="38"/>
        <v/>
      </c>
      <c r="AD42" s="132"/>
      <c r="AE42" s="133"/>
      <c r="AF42" s="134"/>
      <c r="AG42" s="135"/>
      <c r="AH42" s="135"/>
      <c r="AI42" s="133"/>
      <c r="AJ42" s="13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187"/>
      <c r="B43" s="178"/>
      <c r="C43" s="178"/>
      <c r="D43" s="178"/>
      <c r="E43" s="190"/>
      <c r="F43" s="178"/>
      <c r="G43" s="181"/>
      <c r="H43" s="184"/>
      <c r="I43" s="196"/>
      <c r="J43" s="199"/>
      <c r="K43" s="196">
        <f ca="1">IF(NOT(ISERROR(MATCH(J43,_xlfn.ANCHORARRAY(E54),0))),I56&amp;"Por favor no seleccionar los criterios de impacto",J43)</f>
        <v>0</v>
      </c>
      <c r="L43" s="184"/>
      <c r="M43" s="196"/>
      <c r="N43" s="193"/>
      <c r="O43" s="123">
        <v>4</v>
      </c>
      <c r="P43" s="124"/>
      <c r="Q43" s="125" t="str">
        <f t="shared" ref="Q43:Q45" si="39">IF(OR(R43="Preventivo",R43="Detectivo"),"Probabilidad",IF(R43="Correctivo","Impacto",""))</f>
        <v/>
      </c>
      <c r="R43" s="126"/>
      <c r="S43" s="126"/>
      <c r="T43" s="127" t="str">
        <f t="shared" si="36"/>
        <v/>
      </c>
      <c r="U43" s="126"/>
      <c r="V43" s="126"/>
      <c r="W43" s="126"/>
      <c r="X43" s="128" t="str">
        <f t="shared" ref="X43:X45" si="40">IFERROR(IF(AND(Q42="Probabilidad",Q43="Probabilidad"),(Z42-(+Z42*T43)),IF(AND(Q42="Impacto",Q43="Probabilidad"),(Z41-(+Z41*T43)),IF(Q43="Impacto",Z42,""))),"")</f>
        <v/>
      </c>
      <c r="Y43" s="129" t="str">
        <f t="shared" si="1"/>
        <v/>
      </c>
      <c r="Z43" s="130" t="str">
        <f t="shared" si="37"/>
        <v/>
      </c>
      <c r="AA43" s="129" t="str">
        <f t="shared" si="3"/>
        <v/>
      </c>
      <c r="AB43" s="130" t="str">
        <f t="shared" ref="AB43:AB45" si="41">IFERROR(IF(AND(Q42="Impacto",Q43="Impacto"),(AB42-(+AB42*T43)),IF(AND(Q42="Probabilidad",Q43="Impacto"),(AB41-(+AB41*T43)),IF(Q43="Probabilidad",AB42,""))),"")</f>
        <v/>
      </c>
      <c r="AC43" s="131"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2"/>
      <c r="AE43" s="133"/>
      <c r="AF43" s="134"/>
      <c r="AG43" s="135"/>
      <c r="AH43" s="135"/>
      <c r="AI43" s="133"/>
      <c r="AJ43" s="13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187"/>
      <c r="B44" s="178"/>
      <c r="C44" s="178"/>
      <c r="D44" s="178"/>
      <c r="E44" s="190"/>
      <c r="F44" s="178"/>
      <c r="G44" s="181"/>
      <c r="H44" s="184"/>
      <c r="I44" s="196"/>
      <c r="J44" s="199"/>
      <c r="K44" s="196">
        <f ca="1">IF(NOT(ISERROR(MATCH(J44,_xlfn.ANCHORARRAY(E55),0))),I57&amp;"Por favor no seleccionar los criterios de impacto",J44)</f>
        <v>0</v>
      </c>
      <c r="L44" s="184"/>
      <c r="M44" s="196"/>
      <c r="N44" s="193"/>
      <c r="O44" s="123">
        <v>5</v>
      </c>
      <c r="P44" s="124"/>
      <c r="Q44" s="125" t="str">
        <f t="shared" si="39"/>
        <v/>
      </c>
      <c r="R44" s="126"/>
      <c r="S44" s="126"/>
      <c r="T44" s="127" t="str">
        <f t="shared" si="36"/>
        <v/>
      </c>
      <c r="U44" s="126"/>
      <c r="V44" s="126"/>
      <c r="W44" s="126"/>
      <c r="X44" s="128" t="str">
        <f t="shared" si="40"/>
        <v/>
      </c>
      <c r="Y44" s="129" t="str">
        <f t="shared" si="1"/>
        <v/>
      </c>
      <c r="Z44" s="130" t="str">
        <f t="shared" si="37"/>
        <v/>
      </c>
      <c r="AA44" s="129" t="str">
        <f t="shared" si="3"/>
        <v/>
      </c>
      <c r="AB44" s="130" t="str">
        <f t="shared" si="41"/>
        <v/>
      </c>
      <c r="AC44" s="131" t="str">
        <f t="shared" ref="AC44" si="42">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2"/>
      <c r="AE44" s="133"/>
      <c r="AF44" s="134"/>
      <c r="AG44" s="135"/>
      <c r="AH44" s="135"/>
      <c r="AI44" s="133"/>
      <c r="AJ44" s="13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188"/>
      <c r="B45" s="179"/>
      <c r="C45" s="179"/>
      <c r="D45" s="179"/>
      <c r="E45" s="191"/>
      <c r="F45" s="179"/>
      <c r="G45" s="182"/>
      <c r="H45" s="185"/>
      <c r="I45" s="197"/>
      <c r="J45" s="200"/>
      <c r="K45" s="197">
        <f ca="1">IF(NOT(ISERROR(MATCH(J45,_xlfn.ANCHORARRAY(E56),0))),I58&amp;"Por favor no seleccionar los criterios de impacto",J45)</f>
        <v>0</v>
      </c>
      <c r="L45" s="185"/>
      <c r="M45" s="197"/>
      <c r="N45" s="194"/>
      <c r="O45" s="123">
        <v>6</v>
      </c>
      <c r="P45" s="124"/>
      <c r="Q45" s="125" t="str">
        <f t="shared" si="39"/>
        <v/>
      </c>
      <c r="R45" s="126"/>
      <c r="S45" s="126"/>
      <c r="T45" s="127" t="str">
        <f t="shared" si="36"/>
        <v/>
      </c>
      <c r="U45" s="126"/>
      <c r="V45" s="126"/>
      <c r="W45" s="126"/>
      <c r="X45" s="128" t="str">
        <f t="shared" si="40"/>
        <v/>
      </c>
      <c r="Y45" s="129" t="str">
        <f t="shared" si="1"/>
        <v/>
      </c>
      <c r="Z45" s="130" t="str">
        <f t="shared" si="37"/>
        <v/>
      </c>
      <c r="AA45" s="129" t="str">
        <f>IFERROR(IF(AB45="","",IF(AB45&lt;=0.2,"Leve",IF(AB45&lt;=0.4,"Menor",IF(AB45&lt;=0.6,"Moderado",IF(AB45&lt;=0.8,"Mayor","Catastrófico"))))),"")</f>
        <v/>
      </c>
      <c r="AB45" s="130" t="str">
        <f t="shared" si="41"/>
        <v/>
      </c>
      <c r="AC45" s="13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2"/>
      <c r="AE45" s="133"/>
      <c r="AF45" s="134"/>
      <c r="AG45" s="135"/>
      <c r="AH45" s="135"/>
      <c r="AI45" s="133"/>
      <c r="AJ45" s="13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186">
        <v>7</v>
      </c>
      <c r="B46" s="177"/>
      <c r="C46" s="177"/>
      <c r="D46" s="177"/>
      <c r="E46" s="189"/>
      <c r="F46" s="177"/>
      <c r="G46" s="180"/>
      <c r="H46" s="183" t="str">
        <f>IF(G46&lt;=0,"",IF(G46&lt;=2,"Muy Baja",IF(G46&lt;=24,"Baja",IF(G46&lt;=500,"Media",IF(G46&lt;=5000,"Alta","Muy Alta")))))</f>
        <v/>
      </c>
      <c r="I46" s="195" t="str">
        <f>IF(H46="","",IF(H46="Muy Baja",0.2,IF(H46="Baja",0.4,IF(H46="Media",0.6,IF(H46="Alta",0.8,IF(H46="Muy Alta",1,))))))</f>
        <v/>
      </c>
      <c r="J46" s="198"/>
      <c r="K46" s="195">
        <f ca="1">IF(NOT(ISERROR(MATCH(J46,'Tabla Impacto'!$B$221:$B$223,0))),'Tabla Impacto'!$F$223&amp;"Por favor no seleccionar los criterios de impacto(Afectación Económica o presupuestal y Pérdida Reputacional)",J46)</f>
        <v>0</v>
      </c>
      <c r="L46" s="183" t="str">
        <f ca="1">IF(OR(K46='Tabla Impacto'!$C$11,K46='Tabla Impacto'!$D$11),"Leve",IF(OR(K46='Tabla Impacto'!$C$12,K46='Tabla Impacto'!$D$12),"Menor",IF(OR(K46='Tabla Impacto'!$C$13,K46='Tabla Impacto'!$D$13),"Moderado",IF(OR(K46='Tabla Impacto'!$C$14,K46='Tabla Impacto'!$D$14),"Mayor",IF(OR(K46='Tabla Impacto'!$C$15,K46='Tabla Impacto'!$D$15),"Catastrófico","")))))</f>
        <v/>
      </c>
      <c r="M46" s="195" t="str">
        <f ca="1">IF(L46="","",IF(L46="Leve",0.2,IF(L46="Menor",0.4,IF(L46="Moderado",0.6,IF(L46="Mayor",0.8,IF(L46="Catastrófico",1,))))))</f>
        <v/>
      </c>
      <c r="N46" s="192"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3">
        <v>1</v>
      </c>
      <c r="P46" s="124"/>
      <c r="Q46" s="125" t="str">
        <f>IF(OR(R46="Preventivo",R46="Detectivo"),"Probabilidad",IF(R46="Correctivo","Impacto",""))</f>
        <v/>
      </c>
      <c r="R46" s="126"/>
      <c r="S46" s="126"/>
      <c r="T46" s="127" t="str">
        <f>IF(AND(R46="Preventivo",S46="Automático"),"50%",IF(AND(R46="Preventivo",S46="Manual"),"40%",IF(AND(R46="Detectivo",S46="Automático"),"40%",IF(AND(R46="Detectivo",S46="Manual"),"30%",IF(AND(R46="Correctivo",S46="Automático"),"35%",IF(AND(R46="Correctivo",S46="Manual"),"25%",""))))))</f>
        <v/>
      </c>
      <c r="U46" s="126"/>
      <c r="V46" s="126"/>
      <c r="W46" s="126"/>
      <c r="X46" s="128" t="str">
        <f>IFERROR(IF(Q46="Probabilidad",(I46-(+I46*T46)),IF(Q46="Impacto",I46,"")),"")</f>
        <v/>
      </c>
      <c r="Y46" s="129" t="str">
        <f>IFERROR(IF(X46="","",IF(X46&lt;=0.2,"Muy Baja",IF(X46&lt;=0.4,"Baja",IF(X46&lt;=0.6,"Media",IF(X46&lt;=0.8,"Alta","Muy Alta"))))),"")</f>
        <v/>
      </c>
      <c r="Z46" s="130" t="str">
        <f>+X46</f>
        <v/>
      </c>
      <c r="AA46" s="129" t="str">
        <f>IFERROR(IF(AB46="","",IF(AB46&lt;=0.2,"Leve",IF(AB46&lt;=0.4,"Menor",IF(AB46&lt;=0.6,"Moderado",IF(AB46&lt;=0.8,"Mayor","Catastrófico"))))),"")</f>
        <v/>
      </c>
      <c r="AB46" s="130" t="str">
        <f>IFERROR(IF(Q46="Impacto",(M46-(+M46*T46)),IF(Q46="Probabilidad",M46,"")),"")</f>
        <v/>
      </c>
      <c r="AC46" s="131"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2"/>
      <c r="AE46" s="133"/>
      <c r="AF46" s="134"/>
      <c r="AG46" s="135"/>
      <c r="AH46" s="135"/>
      <c r="AI46" s="133"/>
      <c r="AJ46" s="134"/>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187"/>
      <c r="B47" s="178"/>
      <c r="C47" s="178"/>
      <c r="D47" s="178"/>
      <c r="E47" s="190"/>
      <c r="F47" s="178"/>
      <c r="G47" s="181"/>
      <c r="H47" s="184"/>
      <c r="I47" s="196"/>
      <c r="J47" s="199"/>
      <c r="K47" s="196">
        <f ca="1">IF(NOT(ISERROR(MATCH(J47,_xlfn.ANCHORARRAY(E58),0))),I60&amp;"Por favor no seleccionar los criterios de impacto",J47)</f>
        <v>0</v>
      </c>
      <c r="L47" s="184"/>
      <c r="M47" s="196"/>
      <c r="N47" s="193"/>
      <c r="O47" s="123">
        <v>2</v>
      </c>
      <c r="P47" s="124"/>
      <c r="Q47" s="125" t="str">
        <f>IF(OR(R47="Preventivo",R47="Detectivo"),"Probabilidad",IF(R47="Correctivo","Impacto",""))</f>
        <v/>
      </c>
      <c r="R47" s="126"/>
      <c r="S47" s="126"/>
      <c r="T47" s="127" t="str">
        <f t="shared" ref="T47:T51" si="43">IF(AND(R47="Preventivo",S47="Automático"),"50%",IF(AND(R47="Preventivo",S47="Manual"),"40%",IF(AND(R47="Detectivo",S47="Automático"),"40%",IF(AND(R47="Detectivo",S47="Manual"),"30%",IF(AND(R47="Correctivo",S47="Automático"),"35%",IF(AND(R47="Correctivo",S47="Manual"),"25%",""))))))</f>
        <v/>
      </c>
      <c r="U47" s="126"/>
      <c r="V47" s="126"/>
      <c r="W47" s="126"/>
      <c r="X47" s="128" t="str">
        <f>IFERROR(IF(AND(Q46="Probabilidad",Q47="Probabilidad"),(Z46-(+Z46*T47)),IF(Q47="Probabilidad",(I46-(+I46*T47)),IF(Q47="Impacto",Z46,""))),"")</f>
        <v/>
      </c>
      <c r="Y47" s="129" t="str">
        <f t="shared" si="1"/>
        <v/>
      </c>
      <c r="Z47" s="130" t="str">
        <f t="shared" ref="Z47:Z51" si="44">+X47</f>
        <v/>
      </c>
      <c r="AA47" s="129" t="str">
        <f t="shared" si="3"/>
        <v/>
      </c>
      <c r="AB47" s="130" t="str">
        <f>IFERROR(IF(AND(Q46="Impacto",Q47="Impacto"),(AB40-(+AB40*T47)),IF(Q47="Impacto",($M$46-(+$M$46*T47)),IF(Q47="Probabilidad",AB40,""))),"")</f>
        <v/>
      </c>
      <c r="AC47" s="131" t="str">
        <f t="shared" ref="AC47:AC48" si="45">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2"/>
      <c r="AE47" s="133"/>
      <c r="AF47" s="134"/>
      <c r="AG47" s="135"/>
      <c r="AH47" s="135"/>
      <c r="AI47" s="133"/>
      <c r="AJ47" s="134"/>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187"/>
      <c r="B48" s="178"/>
      <c r="C48" s="178"/>
      <c r="D48" s="178"/>
      <c r="E48" s="190"/>
      <c r="F48" s="178"/>
      <c r="G48" s="181"/>
      <c r="H48" s="184"/>
      <c r="I48" s="196"/>
      <c r="J48" s="199"/>
      <c r="K48" s="196">
        <f ca="1">IF(NOT(ISERROR(MATCH(J48,_xlfn.ANCHORARRAY(E59),0))),I61&amp;"Por favor no seleccionar los criterios de impacto",J48)</f>
        <v>0</v>
      </c>
      <c r="L48" s="184"/>
      <c r="M48" s="196"/>
      <c r="N48" s="193"/>
      <c r="O48" s="123">
        <v>3</v>
      </c>
      <c r="P48" s="136"/>
      <c r="Q48" s="125" t="str">
        <f>IF(OR(R48="Preventivo",R48="Detectivo"),"Probabilidad",IF(R48="Correctivo","Impacto",""))</f>
        <v/>
      </c>
      <c r="R48" s="126"/>
      <c r="S48" s="126"/>
      <c r="T48" s="127" t="str">
        <f t="shared" si="43"/>
        <v/>
      </c>
      <c r="U48" s="126"/>
      <c r="V48" s="126"/>
      <c r="W48" s="126"/>
      <c r="X48" s="128" t="str">
        <f>IFERROR(IF(AND(Q47="Probabilidad",Q48="Probabilidad"),(Z47-(+Z47*T48)),IF(AND(Q47="Impacto",Q48="Probabilidad"),(Z46-(+Z46*T48)),IF(Q48="Impacto",Z47,""))),"")</f>
        <v/>
      </c>
      <c r="Y48" s="129" t="str">
        <f t="shared" si="1"/>
        <v/>
      </c>
      <c r="Z48" s="130" t="str">
        <f t="shared" si="44"/>
        <v/>
      </c>
      <c r="AA48" s="129" t="str">
        <f t="shared" si="3"/>
        <v/>
      </c>
      <c r="AB48" s="130" t="str">
        <f>IFERROR(IF(AND(Q47="Impacto",Q48="Impacto"),(AB47-(+AB47*T48)),IF(AND(Q47="Probabilidad",Q48="Impacto"),(AB46-(+AB46*T48)),IF(Q48="Probabilidad",AB47,""))),"")</f>
        <v/>
      </c>
      <c r="AC48" s="131" t="str">
        <f t="shared" si="45"/>
        <v/>
      </c>
      <c r="AD48" s="132"/>
      <c r="AE48" s="133"/>
      <c r="AF48" s="134"/>
      <c r="AG48" s="135"/>
      <c r="AH48" s="135"/>
      <c r="AI48" s="133"/>
      <c r="AJ48" s="134"/>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187"/>
      <c r="B49" s="178"/>
      <c r="C49" s="178"/>
      <c r="D49" s="178"/>
      <c r="E49" s="190"/>
      <c r="F49" s="178"/>
      <c r="G49" s="181"/>
      <c r="H49" s="184"/>
      <c r="I49" s="196"/>
      <c r="J49" s="199"/>
      <c r="K49" s="196">
        <f ca="1">IF(NOT(ISERROR(MATCH(J49,_xlfn.ANCHORARRAY(E60),0))),I62&amp;"Por favor no seleccionar los criterios de impacto",J49)</f>
        <v>0</v>
      </c>
      <c r="L49" s="184"/>
      <c r="M49" s="196"/>
      <c r="N49" s="193"/>
      <c r="O49" s="123">
        <v>4</v>
      </c>
      <c r="P49" s="124"/>
      <c r="Q49" s="125" t="str">
        <f t="shared" ref="Q49:Q51" si="46">IF(OR(R49="Preventivo",R49="Detectivo"),"Probabilidad",IF(R49="Correctivo","Impacto",""))</f>
        <v/>
      </c>
      <c r="R49" s="126"/>
      <c r="S49" s="126"/>
      <c r="T49" s="127" t="str">
        <f t="shared" si="43"/>
        <v/>
      </c>
      <c r="U49" s="126"/>
      <c r="V49" s="126"/>
      <c r="W49" s="126"/>
      <c r="X49" s="128" t="str">
        <f t="shared" ref="X49:X51" si="47">IFERROR(IF(AND(Q48="Probabilidad",Q49="Probabilidad"),(Z48-(+Z48*T49)),IF(AND(Q48="Impacto",Q49="Probabilidad"),(Z47-(+Z47*T49)),IF(Q49="Impacto",Z48,""))),"")</f>
        <v/>
      </c>
      <c r="Y49" s="129" t="str">
        <f t="shared" si="1"/>
        <v/>
      </c>
      <c r="Z49" s="130" t="str">
        <f t="shared" si="44"/>
        <v/>
      </c>
      <c r="AA49" s="129" t="str">
        <f t="shared" si="3"/>
        <v/>
      </c>
      <c r="AB49" s="130" t="str">
        <f t="shared" ref="AB49:AB51" si="48">IFERROR(IF(AND(Q48="Impacto",Q49="Impacto"),(AB48-(+AB48*T49)),IF(AND(Q48="Probabilidad",Q49="Impacto"),(AB47-(+AB47*T49)),IF(Q49="Probabilidad",AB48,""))),"")</f>
        <v/>
      </c>
      <c r="AC49" s="131"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2"/>
      <c r="AE49" s="133"/>
      <c r="AF49" s="134"/>
      <c r="AG49" s="135"/>
      <c r="AH49" s="135"/>
      <c r="AI49" s="133"/>
      <c r="AJ49" s="134"/>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187"/>
      <c r="B50" s="178"/>
      <c r="C50" s="178"/>
      <c r="D50" s="178"/>
      <c r="E50" s="190"/>
      <c r="F50" s="178"/>
      <c r="G50" s="181"/>
      <c r="H50" s="184"/>
      <c r="I50" s="196"/>
      <c r="J50" s="199"/>
      <c r="K50" s="196">
        <f ca="1">IF(NOT(ISERROR(MATCH(J50,_xlfn.ANCHORARRAY(E61),0))),I63&amp;"Por favor no seleccionar los criterios de impacto",J50)</f>
        <v>0</v>
      </c>
      <c r="L50" s="184"/>
      <c r="M50" s="196"/>
      <c r="N50" s="193"/>
      <c r="O50" s="123">
        <v>5</v>
      </c>
      <c r="P50" s="124"/>
      <c r="Q50" s="125" t="str">
        <f t="shared" si="46"/>
        <v/>
      </c>
      <c r="R50" s="126"/>
      <c r="S50" s="126"/>
      <c r="T50" s="127" t="str">
        <f t="shared" si="43"/>
        <v/>
      </c>
      <c r="U50" s="126"/>
      <c r="V50" s="126"/>
      <c r="W50" s="126"/>
      <c r="X50" s="128" t="str">
        <f t="shared" si="47"/>
        <v/>
      </c>
      <c r="Y50" s="129" t="str">
        <f t="shared" si="1"/>
        <v/>
      </c>
      <c r="Z50" s="130" t="str">
        <f t="shared" si="44"/>
        <v/>
      </c>
      <c r="AA50" s="129" t="str">
        <f t="shared" si="3"/>
        <v/>
      </c>
      <c r="AB50" s="130" t="str">
        <f t="shared" si="48"/>
        <v/>
      </c>
      <c r="AC50" s="131" t="str">
        <f t="shared" ref="AC50:AC51" si="49">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2"/>
      <c r="AE50" s="133"/>
      <c r="AF50" s="134"/>
      <c r="AG50" s="135"/>
      <c r="AH50" s="135"/>
      <c r="AI50" s="133"/>
      <c r="AJ50" s="134"/>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188"/>
      <c r="B51" s="179"/>
      <c r="C51" s="179"/>
      <c r="D51" s="179"/>
      <c r="E51" s="191"/>
      <c r="F51" s="179"/>
      <c r="G51" s="182"/>
      <c r="H51" s="185"/>
      <c r="I51" s="197"/>
      <c r="J51" s="200"/>
      <c r="K51" s="197">
        <f ca="1">IF(NOT(ISERROR(MATCH(J51,_xlfn.ANCHORARRAY(E62),0))),I64&amp;"Por favor no seleccionar los criterios de impacto",J51)</f>
        <v>0</v>
      </c>
      <c r="L51" s="185"/>
      <c r="M51" s="197"/>
      <c r="N51" s="194"/>
      <c r="O51" s="123">
        <v>6</v>
      </c>
      <c r="P51" s="124"/>
      <c r="Q51" s="125" t="str">
        <f t="shared" si="46"/>
        <v/>
      </c>
      <c r="R51" s="126"/>
      <c r="S51" s="126"/>
      <c r="T51" s="127" t="str">
        <f t="shared" si="43"/>
        <v/>
      </c>
      <c r="U51" s="126"/>
      <c r="V51" s="126"/>
      <c r="W51" s="126"/>
      <c r="X51" s="128" t="str">
        <f t="shared" si="47"/>
        <v/>
      </c>
      <c r="Y51" s="129" t="str">
        <f t="shared" si="1"/>
        <v/>
      </c>
      <c r="Z51" s="130" t="str">
        <f t="shared" si="44"/>
        <v/>
      </c>
      <c r="AA51" s="129" t="str">
        <f t="shared" si="3"/>
        <v/>
      </c>
      <c r="AB51" s="130" t="str">
        <f t="shared" si="48"/>
        <v/>
      </c>
      <c r="AC51" s="131" t="str">
        <f t="shared" si="49"/>
        <v/>
      </c>
      <c r="AD51" s="132"/>
      <c r="AE51" s="133"/>
      <c r="AF51" s="134"/>
      <c r="AG51" s="135"/>
      <c r="AH51" s="135"/>
      <c r="AI51" s="133"/>
      <c r="AJ51" s="134"/>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186">
        <v>8</v>
      </c>
      <c r="B52" s="177"/>
      <c r="C52" s="177"/>
      <c r="D52" s="177"/>
      <c r="E52" s="189"/>
      <c r="F52" s="177"/>
      <c r="G52" s="180"/>
      <c r="H52" s="183" t="str">
        <f>IF(G52&lt;=0,"",IF(G52&lt;=2,"Muy Baja",IF(G52&lt;=24,"Baja",IF(G52&lt;=500,"Media",IF(G52&lt;=5000,"Alta","Muy Alta")))))</f>
        <v/>
      </c>
      <c r="I52" s="195" t="str">
        <f>IF(H52="","",IF(H52="Muy Baja",0.2,IF(H52="Baja",0.4,IF(H52="Media",0.6,IF(H52="Alta",0.8,IF(H52="Muy Alta",1,))))))</f>
        <v/>
      </c>
      <c r="J52" s="198"/>
      <c r="K52" s="195">
        <f ca="1">IF(NOT(ISERROR(MATCH(J52,'Tabla Impacto'!$B$221:$B$223,0))),'Tabla Impacto'!$F$223&amp;"Por favor no seleccionar los criterios de impacto(Afectación Económica o presupuestal y Pérdida Reputacional)",J52)</f>
        <v>0</v>
      </c>
      <c r="L52" s="183" t="str">
        <f ca="1">IF(OR(K52='Tabla Impacto'!$C$11,K52='Tabla Impacto'!$D$11),"Leve",IF(OR(K52='Tabla Impacto'!$C$12,K52='Tabla Impacto'!$D$12),"Menor",IF(OR(K52='Tabla Impacto'!$C$13,K52='Tabla Impacto'!$D$13),"Moderado",IF(OR(K52='Tabla Impacto'!$C$14,K52='Tabla Impacto'!$D$14),"Mayor",IF(OR(K52='Tabla Impacto'!$C$15,K52='Tabla Impacto'!$D$15),"Catastrófico","")))))</f>
        <v/>
      </c>
      <c r="M52" s="195" t="str">
        <f ca="1">IF(L52="","",IF(L52="Leve",0.2,IF(L52="Menor",0.4,IF(L52="Moderado",0.6,IF(L52="Mayor",0.8,IF(L52="Catastrófico",1,))))))</f>
        <v/>
      </c>
      <c r="N52" s="192"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3">
        <v>1</v>
      </c>
      <c r="P52" s="124"/>
      <c r="Q52" s="125" t="str">
        <f>IF(OR(R52="Preventivo",R52="Detectivo"),"Probabilidad",IF(R52="Correctivo","Impacto",""))</f>
        <v/>
      </c>
      <c r="R52" s="126"/>
      <c r="S52" s="126"/>
      <c r="T52" s="127" t="str">
        <f>IF(AND(R52="Preventivo",S52="Automático"),"50%",IF(AND(R52="Preventivo",S52="Manual"),"40%",IF(AND(R52="Detectivo",S52="Automático"),"40%",IF(AND(R52="Detectivo",S52="Manual"),"30%",IF(AND(R52="Correctivo",S52="Automático"),"35%",IF(AND(R52="Correctivo",S52="Manual"),"25%",""))))))</f>
        <v/>
      </c>
      <c r="U52" s="126"/>
      <c r="V52" s="126"/>
      <c r="W52" s="126"/>
      <c r="X52" s="128" t="str">
        <f>IFERROR(IF(Q52="Probabilidad",(I52-(+I52*T52)),IF(Q52="Impacto",I52,"")),"")</f>
        <v/>
      </c>
      <c r="Y52" s="129" t="str">
        <f>IFERROR(IF(X52="","",IF(X52&lt;=0.2,"Muy Baja",IF(X52&lt;=0.4,"Baja",IF(X52&lt;=0.6,"Media",IF(X52&lt;=0.8,"Alta","Muy Alta"))))),"")</f>
        <v/>
      </c>
      <c r="Z52" s="130" t="str">
        <f>+X52</f>
        <v/>
      </c>
      <c r="AA52" s="129" t="str">
        <f>IFERROR(IF(AB52="","",IF(AB52&lt;=0.2,"Leve",IF(AB52&lt;=0.4,"Menor",IF(AB52&lt;=0.6,"Moderado",IF(AB52&lt;=0.8,"Mayor","Catastrófico"))))),"")</f>
        <v/>
      </c>
      <c r="AB52" s="130" t="str">
        <f>IFERROR(IF(Q52="Impacto",(M52-(+M52*T52)),IF(Q52="Probabilidad",M52,"")),"")</f>
        <v/>
      </c>
      <c r="AC52" s="131"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2"/>
      <c r="AE52" s="133"/>
      <c r="AF52" s="134"/>
      <c r="AG52" s="135"/>
      <c r="AH52" s="135"/>
      <c r="AI52" s="133"/>
      <c r="AJ52" s="134"/>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187"/>
      <c r="B53" s="178"/>
      <c r="C53" s="178"/>
      <c r="D53" s="178"/>
      <c r="E53" s="190"/>
      <c r="F53" s="178"/>
      <c r="G53" s="181"/>
      <c r="H53" s="184"/>
      <c r="I53" s="196"/>
      <c r="J53" s="199"/>
      <c r="K53" s="196">
        <f ca="1">IF(NOT(ISERROR(MATCH(J53,_xlfn.ANCHORARRAY(E64),0))),I66&amp;"Por favor no seleccionar los criterios de impacto",J53)</f>
        <v>0</v>
      </c>
      <c r="L53" s="184"/>
      <c r="M53" s="196"/>
      <c r="N53" s="193"/>
      <c r="O53" s="123">
        <v>2</v>
      </c>
      <c r="P53" s="124"/>
      <c r="Q53" s="125" t="str">
        <f>IF(OR(R53="Preventivo",R53="Detectivo"),"Probabilidad",IF(R53="Correctivo","Impacto",""))</f>
        <v/>
      </c>
      <c r="R53" s="126"/>
      <c r="S53" s="126"/>
      <c r="T53" s="127" t="str">
        <f t="shared" ref="T53:T57" si="50">IF(AND(R53="Preventivo",S53="Automático"),"50%",IF(AND(R53="Preventivo",S53="Manual"),"40%",IF(AND(R53="Detectivo",S53="Automático"),"40%",IF(AND(R53="Detectivo",S53="Manual"),"30%",IF(AND(R53="Correctivo",S53="Automático"),"35%",IF(AND(R53="Correctivo",S53="Manual"),"25%",""))))))</f>
        <v/>
      </c>
      <c r="U53" s="126"/>
      <c r="V53" s="126"/>
      <c r="W53" s="126"/>
      <c r="X53" s="128" t="str">
        <f>IFERROR(IF(AND(Q52="Probabilidad",Q53="Probabilidad"),(Z52-(+Z52*T53)),IF(Q53="Probabilidad",(I52-(+I52*T53)),IF(Q53="Impacto",Z52,""))),"")</f>
        <v/>
      </c>
      <c r="Y53" s="129" t="str">
        <f t="shared" si="1"/>
        <v/>
      </c>
      <c r="Z53" s="130" t="str">
        <f t="shared" ref="Z53:Z57" si="51">+X53</f>
        <v/>
      </c>
      <c r="AA53" s="129" t="str">
        <f t="shared" si="3"/>
        <v/>
      </c>
      <c r="AB53" s="130" t="str">
        <f>IFERROR(IF(AND(Q52="Impacto",Q53="Impacto"),(AB46-(+AB46*T53)),IF(Q53="Impacto",($M$52-(+$M$52*T53)),IF(Q53="Probabilidad",AB46,""))),"")</f>
        <v/>
      </c>
      <c r="AC53" s="131" t="str">
        <f t="shared" ref="AC53:AC54" si="52">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2"/>
      <c r="AE53" s="133"/>
      <c r="AF53" s="134"/>
      <c r="AG53" s="135"/>
      <c r="AH53" s="135"/>
      <c r="AI53" s="133"/>
      <c r="AJ53" s="134"/>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187"/>
      <c r="B54" s="178"/>
      <c r="C54" s="178"/>
      <c r="D54" s="178"/>
      <c r="E54" s="190"/>
      <c r="F54" s="178"/>
      <c r="G54" s="181"/>
      <c r="H54" s="184"/>
      <c r="I54" s="196"/>
      <c r="J54" s="199"/>
      <c r="K54" s="196">
        <f ca="1">IF(NOT(ISERROR(MATCH(J54,_xlfn.ANCHORARRAY(E65),0))),I67&amp;"Por favor no seleccionar los criterios de impacto",J54)</f>
        <v>0</v>
      </c>
      <c r="L54" s="184"/>
      <c r="M54" s="196"/>
      <c r="N54" s="193"/>
      <c r="O54" s="123">
        <v>3</v>
      </c>
      <c r="P54" s="136"/>
      <c r="Q54" s="125" t="str">
        <f>IF(OR(R54="Preventivo",R54="Detectivo"),"Probabilidad",IF(R54="Correctivo","Impacto",""))</f>
        <v/>
      </c>
      <c r="R54" s="126"/>
      <c r="S54" s="126"/>
      <c r="T54" s="127" t="str">
        <f t="shared" si="50"/>
        <v/>
      </c>
      <c r="U54" s="126"/>
      <c r="V54" s="126"/>
      <c r="W54" s="126"/>
      <c r="X54" s="128" t="str">
        <f>IFERROR(IF(AND(Q53="Probabilidad",Q54="Probabilidad"),(Z53-(+Z53*T54)),IF(AND(Q53="Impacto",Q54="Probabilidad"),(Z52-(+Z52*T54)),IF(Q54="Impacto",Z53,""))),"")</f>
        <v/>
      </c>
      <c r="Y54" s="129" t="str">
        <f t="shared" si="1"/>
        <v/>
      </c>
      <c r="Z54" s="130" t="str">
        <f t="shared" si="51"/>
        <v/>
      </c>
      <c r="AA54" s="129" t="str">
        <f t="shared" si="3"/>
        <v/>
      </c>
      <c r="AB54" s="130" t="str">
        <f>IFERROR(IF(AND(Q53="Impacto",Q54="Impacto"),(AB53-(+AB53*T54)),IF(AND(Q53="Probabilidad",Q54="Impacto"),(AB52-(+AB52*T54)),IF(Q54="Probabilidad",AB53,""))),"")</f>
        <v/>
      </c>
      <c r="AC54" s="131" t="str">
        <f t="shared" si="52"/>
        <v/>
      </c>
      <c r="AD54" s="132"/>
      <c r="AE54" s="133"/>
      <c r="AF54" s="134"/>
      <c r="AG54" s="135"/>
      <c r="AH54" s="135"/>
      <c r="AI54" s="133"/>
      <c r="AJ54" s="134"/>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187"/>
      <c r="B55" s="178"/>
      <c r="C55" s="178"/>
      <c r="D55" s="178"/>
      <c r="E55" s="190"/>
      <c r="F55" s="178"/>
      <c r="G55" s="181"/>
      <c r="H55" s="184"/>
      <c r="I55" s="196"/>
      <c r="J55" s="199"/>
      <c r="K55" s="196">
        <f ca="1">IF(NOT(ISERROR(MATCH(J55,_xlfn.ANCHORARRAY(E66),0))),I68&amp;"Por favor no seleccionar los criterios de impacto",J55)</f>
        <v>0</v>
      </c>
      <c r="L55" s="184"/>
      <c r="M55" s="196"/>
      <c r="N55" s="193"/>
      <c r="O55" s="123">
        <v>4</v>
      </c>
      <c r="P55" s="124"/>
      <c r="Q55" s="125" t="str">
        <f t="shared" ref="Q55:Q57" si="53">IF(OR(R55="Preventivo",R55="Detectivo"),"Probabilidad",IF(R55="Correctivo","Impacto",""))</f>
        <v/>
      </c>
      <c r="R55" s="126"/>
      <c r="S55" s="126"/>
      <c r="T55" s="127" t="str">
        <f t="shared" si="50"/>
        <v/>
      </c>
      <c r="U55" s="126"/>
      <c r="V55" s="126"/>
      <c r="W55" s="126"/>
      <c r="X55" s="128" t="str">
        <f t="shared" ref="X55:X57" si="54">IFERROR(IF(AND(Q54="Probabilidad",Q55="Probabilidad"),(Z54-(+Z54*T55)),IF(AND(Q54="Impacto",Q55="Probabilidad"),(Z53-(+Z53*T55)),IF(Q55="Impacto",Z54,""))),"")</f>
        <v/>
      </c>
      <c r="Y55" s="129" t="str">
        <f t="shared" si="1"/>
        <v/>
      </c>
      <c r="Z55" s="130" t="str">
        <f t="shared" si="51"/>
        <v/>
      </c>
      <c r="AA55" s="129" t="str">
        <f t="shared" si="3"/>
        <v/>
      </c>
      <c r="AB55" s="130" t="str">
        <f t="shared" ref="AB55:AB57" si="55">IFERROR(IF(AND(Q54="Impacto",Q55="Impacto"),(AB54-(+AB54*T55)),IF(AND(Q54="Probabilidad",Q55="Impacto"),(AB53-(+AB53*T55)),IF(Q55="Probabilidad",AB54,""))),"")</f>
        <v/>
      </c>
      <c r="AC55" s="131"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2"/>
      <c r="AE55" s="133"/>
      <c r="AF55" s="134"/>
      <c r="AG55" s="135"/>
      <c r="AH55" s="135"/>
      <c r="AI55" s="133"/>
      <c r="AJ55" s="134"/>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187"/>
      <c r="B56" s="178"/>
      <c r="C56" s="178"/>
      <c r="D56" s="178"/>
      <c r="E56" s="190"/>
      <c r="F56" s="178"/>
      <c r="G56" s="181"/>
      <c r="H56" s="184"/>
      <c r="I56" s="196"/>
      <c r="J56" s="199"/>
      <c r="K56" s="196">
        <f ca="1">IF(NOT(ISERROR(MATCH(J56,_xlfn.ANCHORARRAY(E67),0))),I69&amp;"Por favor no seleccionar los criterios de impacto",J56)</f>
        <v>0</v>
      </c>
      <c r="L56" s="184"/>
      <c r="M56" s="196"/>
      <c r="N56" s="193"/>
      <c r="O56" s="123">
        <v>5</v>
      </c>
      <c r="P56" s="124"/>
      <c r="Q56" s="125" t="str">
        <f t="shared" si="53"/>
        <v/>
      </c>
      <c r="R56" s="126"/>
      <c r="S56" s="126"/>
      <c r="T56" s="127" t="str">
        <f t="shared" si="50"/>
        <v/>
      </c>
      <c r="U56" s="126"/>
      <c r="V56" s="126"/>
      <c r="W56" s="126"/>
      <c r="X56" s="128" t="str">
        <f t="shared" si="54"/>
        <v/>
      </c>
      <c r="Y56" s="129" t="str">
        <f t="shared" si="1"/>
        <v/>
      </c>
      <c r="Z56" s="130" t="str">
        <f t="shared" si="51"/>
        <v/>
      </c>
      <c r="AA56" s="129" t="str">
        <f t="shared" si="3"/>
        <v/>
      </c>
      <c r="AB56" s="130" t="str">
        <f t="shared" si="55"/>
        <v/>
      </c>
      <c r="AC56" s="131" t="str">
        <f t="shared" ref="AC56:AC57" si="56">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2"/>
      <c r="AE56" s="133"/>
      <c r="AF56" s="134"/>
      <c r="AG56" s="135"/>
      <c r="AH56" s="135"/>
      <c r="AI56" s="133"/>
      <c r="AJ56" s="134"/>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188"/>
      <c r="B57" s="179"/>
      <c r="C57" s="179"/>
      <c r="D57" s="179"/>
      <c r="E57" s="191"/>
      <c r="F57" s="179"/>
      <c r="G57" s="182"/>
      <c r="H57" s="185"/>
      <c r="I57" s="197"/>
      <c r="J57" s="200"/>
      <c r="K57" s="197">
        <f ca="1">IF(NOT(ISERROR(MATCH(J57,_xlfn.ANCHORARRAY(E68),0))),I70&amp;"Por favor no seleccionar los criterios de impacto",J57)</f>
        <v>0</v>
      </c>
      <c r="L57" s="185"/>
      <c r="M57" s="197"/>
      <c r="N57" s="194"/>
      <c r="O57" s="123">
        <v>6</v>
      </c>
      <c r="P57" s="124"/>
      <c r="Q57" s="125" t="str">
        <f t="shared" si="53"/>
        <v/>
      </c>
      <c r="R57" s="126"/>
      <c r="S57" s="126"/>
      <c r="T57" s="127" t="str">
        <f t="shared" si="50"/>
        <v/>
      </c>
      <c r="U57" s="126"/>
      <c r="V57" s="126"/>
      <c r="W57" s="126"/>
      <c r="X57" s="128" t="str">
        <f t="shared" si="54"/>
        <v/>
      </c>
      <c r="Y57" s="129" t="str">
        <f t="shared" si="1"/>
        <v/>
      </c>
      <c r="Z57" s="130" t="str">
        <f t="shared" si="51"/>
        <v/>
      </c>
      <c r="AA57" s="129" t="str">
        <f t="shared" si="3"/>
        <v/>
      </c>
      <c r="AB57" s="130" t="str">
        <f t="shared" si="55"/>
        <v/>
      </c>
      <c r="AC57" s="131" t="str">
        <f t="shared" si="56"/>
        <v/>
      </c>
      <c r="AD57" s="132"/>
      <c r="AE57" s="133"/>
      <c r="AF57" s="134"/>
      <c r="AG57" s="135"/>
      <c r="AH57" s="135"/>
      <c r="AI57" s="133"/>
      <c r="AJ57" s="134"/>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186">
        <v>9</v>
      </c>
      <c r="B58" s="177"/>
      <c r="C58" s="177"/>
      <c r="D58" s="177"/>
      <c r="E58" s="189"/>
      <c r="F58" s="177"/>
      <c r="G58" s="180"/>
      <c r="H58" s="183" t="str">
        <f>IF(G58&lt;=0,"",IF(G58&lt;=2,"Muy Baja",IF(G58&lt;=24,"Baja",IF(G58&lt;=500,"Media",IF(G58&lt;=5000,"Alta","Muy Alta")))))</f>
        <v/>
      </c>
      <c r="I58" s="195" t="str">
        <f>IF(H58="","",IF(H58="Muy Baja",0.2,IF(H58="Baja",0.4,IF(H58="Media",0.6,IF(H58="Alta",0.8,IF(H58="Muy Alta",1,))))))</f>
        <v/>
      </c>
      <c r="J58" s="198"/>
      <c r="K58" s="195">
        <f ca="1">IF(NOT(ISERROR(MATCH(J58,'Tabla Impacto'!$B$221:$B$223,0))),'Tabla Impacto'!$F$223&amp;"Por favor no seleccionar los criterios de impacto(Afectación Económica o presupuestal y Pérdida Reputacional)",J58)</f>
        <v>0</v>
      </c>
      <c r="L58" s="183" t="str">
        <f ca="1">IF(OR(K58='Tabla Impacto'!$C$11,K58='Tabla Impacto'!$D$11),"Leve",IF(OR(K58='Tabla Impacto'!$C$12,K58='Tabla Impacto'!$D$12),"Menor",IF(OR(K58='Tabla Impacto'!$C$13,K58='Tabla Impacto'!$D$13),"Moderado",IF(OR(K58='Tabla Impacto'!$C$14,K58='Tabla Impacto'!$D$14),"Mayor",IF(OR(K58='Tabla Impacto'!$C$15,K58='Tabla Impacto'!$D$15),"Catastrófico","")))))</f>
        <v/>
      </c>
      <c r="M58" s="195" t="str">
        <f ca="1">IF(L58="","",IF(L58="Leve",0.2,IF(L58="Menor",0.4,IF(L58="Moderado",0.6,IF(L58="Mayor",0.8,IF(L58="Catastrófico",1,))))))</f>
        <v/>
      </c>
      <c r="N58" s="192" t="str">
        <f ca="1">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3">
        <v>1</v>
      </c>
      <c r="P58" s="124"/>
      <c r="Q58" s="125" t="str">
        <f>IF(OR(R58="Preventivo",R58="Detectivo"),"Probabilidad",IF(R58="Correctivo","Impacto",""))</f>
        <v/>
      </c>
      <c r="R58" s="126"/>
      <c r="S58" s="126"/>
      <c r="T58" s="127" t="str">
        <f>IF(AND(R58="Preventivo",S58="Automático"),"50%",IF(AND(R58="Preventivo",S58="Manual"),"40%",IF(AND(R58="Detectivo",S58="Automático"),"40%",IF(AND(R58="Detectivo",S58="Manual"),"30%",IF(AND(R58="Correctivo",S58="Automático"),"35%",IF(AND(R58="Correctivo",S58="Manual"),"25%",""))))))</f>
        <v/>
      </c>
      <c r="U58" s="126"/>
      <c r="V58" s="126"/>
      <c r="W58" s="126"/>
      <c r="X58" s="128" t="str">
        <f>IFERROR(IF(Q58="Probabilidad",(I58-(+I58*T58)),IF(Q58="Impacto",I58,"")),"")</f>
        <v/>
      </c>
      <c r="Y58" s="129" t="str">
        <f>IFERROR(IF(X58="","",IF(X58&lt;=0.2,"Muy Baja",IF(X58&lt;=0.4,"Baja",IF(X58&lt;=0.6,"Media",IF(X58&lt;=0.8,"Alta","Muy Alta"))))),"")</f>
        <v/>
      </c>
      <c r="Z58" s="130" t="str">
        <f>+X58</f>
        <v/>
      </c>
      <c r="AA58" s="129" t="str">
        <f>IFERROR(IF(AB58="","",IF(AB58&lt;=0.2,"Leve",IF(AB58&lt;=0.4,"Menor",IF(AB58&lt;=0.6,"Moderado",IF(AB58&lt;=0.8,"Mayor","Catastrófico"))))),"")</f>
        <v/>
      </c>
      <c r="AB58" s="130" t="str">
        <f>IFERROR(IF(Q58="Impacto",(M58-(+M58*T58)),IF(Q58="Probabilidad",M58,"")),"")</f>
        <v/>
      </c>
      <c r="AC58" s="131"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2"/>
      <c r="AE58" s="133"/>
      <c r="AF58" s="134"/>
      <c r="AG58" s="135"/>
      <c r="AH58" s="135"/>
      <c r="AI58" s="133"/>
      <c r="AJ58" s="134"/>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187"/>
      <c r="B59" s="178"/>
      <c r="C59" s="178"/>
      <c r="D59" s="178"/>
      <c r="E59" s="190"/>
      <c r="F59" s="178"/>
      <c r="G59" s="181"/>
      <c r="H59" s="184"/>
      <c r="I59" s="196"/>
      <c r="J59" s="199"/>
      <c r="K59" s="196">
        <f ca="1">IF(NOT(ISERROR(MATCH(J59,_xlfn.ANCHORARRAY(E70),0))),I72&amp;"Por favor no seleccionar los criterios de impacto",J59)</f>
        <v>0</v>
      </c>
      <c r="L59" s="184"/>
      <c r="M59" s="196"/>
      <c r="N59" s="193"/>
      <c r="O59" s="123">
        <v>2</v>
      </c>
      <c r="P59" s="124"/>
      <c r="Q59" s="125" t="str">
        <f>IF(OR(R59="Preventivo",R59="Detectivo"),"Probabilidad",IF(R59="Correctivo","Impacto",""))</f>
        <v/>
      </c>
      <c r="R59" s="126"/>
      <c r="S59" s="126"/>
      <c r="T59" s="127" t="str">
        <f t="shared" ref="T59:T63" si="57">IF(AND(R59="Preventivo",S59="Automático"),"50%",IF(AND(R59="Preventivo",S59="Manual"),"40%",IF(AND(R59="Detectivo",S59="Automático"),"40%",IF(AND(R59="Detectivo",S59="Manual"),"30%",IF(AND(R59="Correctivo",S59="Automático"),"35%",IF(AND(R59="Correctivo",S59="Manual"),"25%",""))))))</f>
        <v/>
      </c>
      <c r="U59" s="126"/>
      <c r="V59" s="126"/>
      <c r="W59" s="126"/>
      <c r="X59" s="128" t="str">
        <f>IFERROR(IF(AND(Q58="Probabilidad",Q59="Probabilidad"),(Z58-(+Z58*T59)),IF(Q59="Probabilidad",(I58-(+I58*T59)),IF(Q59="Impacto",Z58,""))),"")</f>
        <v/>
      </c>
      <c r="Y59" s="129" t="str">
        <f t="shared" si="1"/>
        <v/>
      </c>
      <c r="Z59" s="130" t="str">
        <f t="shared" ref="Z59:Z63" si="58">+X59</f>
        <v/>
      </c>
      <c r="AA59" s="129" t="str">
        <f t="shared" si="3"/>
        <v/>
      </c>
      <c r="AB59" s="130" t="str">
        <f>IFERROR(IF(AND(Q58="Impacto",Q59="Impacto"),(AB52-(+AB52*T59)),IF(Q59="Impacto",($M$58-(+$M$58*T59)),IF(Q59="Probabilidad",AB52,""))),"")</f>
        <v/>
      </c>
      <c r="AC59" s="131" t="str">
        <f t="shared" ref="AC59:AC60" si="59">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2"/>
      <c r="AE59" s="133"/>
      <c r="AF59" s="134"/>
      <c r="AG59" s="135"/>
      <c r="AH59" s="135"/>
      <c r="AI59" s="133"/>
      <c r="AJ59" s="134"/>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187"/>
      <c r="B60" s="178"/>
      <c r="C60" s="178"/>
      <c r="D60" s="178"/>
      <c r="E60" s="190"/>
      <c r="F60" s="178"/>
      <c r="G60" s="181"/>
      <c r="H60" s="184"/>
      <c r="I60" s="196"/>
      <c r="J60" s="199"/>
      <c r="K60" s="196">
        <f ca="1">IF(NOT(ISERROR(MATCH(J60,_xlfn.ANCHORARRAY(E71),0))),I73&amp;"Por favor no seleccionar los criterios de impacto",J60)</f>
        <v>0</v>
      </c>
      <c r="L60" s="184"/>
      <c r="M60" s="196"/>
      <c r="N60" s="193"/>
      <c r="O60" s="123">
        <v>3</v>
      </c>
      <c r="P60" s="136"/>
      <c r="Q60" s="125" t="str">
        <f>IF(OR(R60="Preventivo",R60="Detectivo"),"Probabilidad",IF(R60="Correctivo","Impacto",""))</f>
        <v/>
      </c>
      <c r="R60" s="126"/>
      <c r="S60" s="126"/>
      <c r="T60" s="127" t="str">
        <f t="shared" si="57"/>
        <v/>
      </c>
      <c r="U60" s="126"/>
      <c r="V60" s="126"/>
      <c r="W60" s="126"/>
      <c r="X60" s="128" t="str">
        <f>IFERROR(IF(AND(Q59="Probabilidad",Q60="Probabilidad"),(Z59-(+Z59*T60)),IF(AND(Q59="Impacto",Q60="Probabilidad"),(Z58-(+Z58*T60)),IF(Q60="Impacto",Z59,""))),"")</f>
        <v/>
      </c>
      <c r="Y60" s="129" t="str">
        <f t="shared" si="1"/>
        <v/>
      </c>
      <c r="Z60" s="130" t="str">
        <f t="shared" si="58"/>
        <v/>
      </c>
      <c r="AA60" s="129" t="str">
        <f t="shared" si="3"/>
        <v/>
      </c>
      <c r="AB60" s="130" t="str">
        <f>IFERROR(IF(AND(Q59="Impacto",Q60="Impacto"),(AB59-(+AB59*T60)),IF(AND(Q59="Probabilidad",Q60="Impacto"),(AB58-(+AB58*T60)),IF(Q60="Probabilidad",AB59,""))),"")</f>
        <v/>
      </c>
      <c r="AC60" s="131" t="str">
        <f t="shared" si="59"/>
        <v/>
      </c>
      <c r="AD60" s="132"/>
      <c r="AE60" s="133"/>
      <c r="AF60" s="134"/>
      <c r="AG60" s="135"/>
      <c r="AH60" s="135"/>
      <c r="AI60" s="133"/>
      <c r="AJ60" s="134"/>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187"/>
      <c r="B61" s="178"/>
      <c r="C61" s="178"/>
      <c r="D61" s="178"/>
      <c r="E61" s="190"/>
      <c r="F61" s="178"/>
      <c r="G61" s="181"/>
      <c r="H61" s="184"/>
      <c r="I61" s="196"/>
      <c r="J61" s="199"/>
      <c r="K61" s="196">
        <f ca="1">IF(NOT(ISERROR(MATCH(J61,_xlfn.ANCHORARRAY(E72),0))),I74&amp;"Por favor no seleccionar los criterios de impacto",J61)</f>
        <v>0</v>
      </c>
      <c r="L61" s="184"/>
      <c r="M61" s="196"/>
      <c r="N61" s="193"/>
      <c r="O61" s="123">
        <v>4</v>
      </c>
      <c r="P61" s="124"/>
      <c r="Q61" s="125" t="str">
        <f t="shared" ref="Q61:Q63" si="60">IF(OR(R61="Preventivo",R61="Detectivo"),"Probabilidad",IF(R61="Correctivo","Impacto",""))</f>
        <v/>
      </c>
      <c r="R61" s="126"/>
      <c r="S61" s="126"/>
      <c r="T61" s="127" t="str">
        <f t="shared" si="57"/>
        <v/>
      </c>
      <c r="U61" s="126"/>
      <c r="V61" s="126"/>
      <c r="W61" s="126"/>
      <c r="X61" s="128" t="str">
        <f t="shared" ref="X61:X63" si="61">IFERROR(IF(AND(Q60="Probabilidad",Q61="Probabilidad"),(Z60-(+Z60*T61)),IF(AND(Q60="Impacto",Q61="Probabilidad"),(Z59-(+Z59*T61)),IF(Q61="Impacto",Z60,""))),"")</f>
        <v/>
      </c>
      <c r="Y61" s="129" t="str">
        <f t="shared" si="1"/>
        <v/>
      </c>
      <c r="Z61" s="130" t="str">
        <f t="shared" si="58"/>
        <v/>
      </c>
      <c r="AA61" s="129" t="str">
        <f t="shared" si="3"/>
        <v/>
      </c>
      <c r="AB61" s="130" t="str">
        <f t="shared" ref="AB61:AB63" si="62">IFERROR(IF(AND(Q60="Impacto",Q61="Impacto"),(AB60-(+AB60*T61)),IF(AND(Q60="Probabilidad",Q61="Impacto"),(AB59-(+AB59*T61)),IF(Q61="Probabilidad",AB60,""))),"")</f>
        <v/>
      </c>
      <c r="AC61" s="131"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2"/>
      <c r="AE61" s="133"/>
      <c r="AF61" s="134"/>
      <c r="AG61" s="135"/>
      <c r="AH61" s="135"/>
      <c r="AI61" s="133"/>
      <c r="AJ61" s="134"/>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187"/>
      <c r="B62" s="178"/>
      <c r="C62" s="178"/>
      <c r="D62" s="178"/>
      <c r="E62" s="190"/>
      <c r="F62" s="178"/>
      <c r="G62" s="181"/>
      <c r="H62" s="184"/>
      <c r="I62" s="196"/>
      <c r="J62" s="199"/>
      <c r="K62" s="196">
        <f ca="1">IF(NOT(ISERROR(MATCH(J62,_xlfn.ANCHORARRAY(E73),0))),I75&amp;"Por favor no seleccionar los criterios de impacto",J62)</f>
        <v>0</v>
      </c>
      <c r="L62" s="184"/>
      <c r="M62" s="196"/>
      <c r="N62" s="193"/>
      <c r="O62" s="123">
        <v>5</v>
      </c>
      <c r="P62" s="124"/>
      <c r="Q62" s="125" t="str">
        <f t="shared" si="60"/>
        <v/>
      </c>
      <c r="R62" s="126"/>
      <c r="S62" s="126"/>
      <c r="T62" s="127" t="str">
        <f t="shared" si="57"/>
        <v/>
      </c>
      <c r="U62" s="126"/>
      <c r="V62" s="126"/>
      <c r="W62" s="126"/>
      <c r="X62" s="128" t="str">
        <f t="shared" si="61"/>
        <v/>
      </c>
      <c r="Y62" s="129" t="str">
        <f t="shared" si="1"/>
        <v/>
      </c>
      <c r="Z62" s="130" t="str">
        <f t="shared" si="58"/>
        <v/>
      </c>
      <c r="AA62" s="129" t="str">
        <f t="shared" si="3"/>
        <v/>
      </c>
      <c r="AB62" s="130" t="str">
        <f t="shared" si="62"/>
        <v/>
      </c>
      <c r="AC62" s="131" t="str">
        <f t="shared" ref="AC62:AC63" si="63">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2"/>
      <c r="AE62" s="133"/>
      <c r="AF62" s="134"/>
      <c r="AG62" s="135"/>
      <c r="AH62" s="135"/>
      <c r="AI62" s="133"/>
      <c r="AJ62" s="134"/>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188"/>
      <c r="B63" s="179"/>
      <c r="C63" s="179"/>
      <c r="D63" s="179"/>
      <c r="E63" s="191"/>
      <c r="F63" s="179"/>
      <c r="G63" s="182"/>
      <c r="H63" s="185"/>
      <c r="I63" s="197"/>
      <c r="J63" s="200"/>
      <c r="K63" s="197">
        <f ca="1">IF(NOT(ISERROR(MATCH(J63,_xlfn.ANCHORARRAY(E74),0))),I76&amp;"Por favor no seleccionar los criterios de impacto",J63)</f>
        <v>0</v>
      </c>
      <c r="L63" s="185"/>
      <c r="M63" s="197"/>
      <c r="N63" s="194"/>
      <c r="O63" s="123">
        <v>6</v>
      </c>
      <c r="P63" s="124"/>
      <c r="Q63" s="125" t="str">
        <f t="shared" si="60"/>
        <v/>
      </c>
      <c r="R63" s="126"/>
      <c r="S63" s="126"/>
      <c r="T63" s="127" t="str">
        <f t="shared" si="57"/>
        <v/>
      </c>
      <c r="U63" s="126"/>
      <c r="V63" s="126"/>
      <c r="W63" s="126"/>
      <c r="X63" s="128" t="str">
        <f t="shared" si="61"/>
        <v/>
      </c>
      <c r="Y63" s="129" t="str">
        <f t="shared" si="1"/>
        <v/>
      </c>
      <c r="Z63" s="130" t="str">
        <f t="shared" si="58"/>
        <v/>
      </c>
      <c r="AA63" s="129" t="str">
        <f t="shared" si="3"/>
        <v/>
      </c>
      <c r="AB63" s="130" t="str">
        <f t="shared" si="62"/>
        <v/>
      </c>
      <c r="AC63" s="131" t="str">
        <f t="shared" si="63"/>
        <v/>
      </c>
      <c r="AD63" s="132"/>
      <c r="AE63" s="133"/>
      <c r="AF63" s="134"/>
      <c r="AG63" s="135"/>
      <c r="AH63" s="135"/>
      <c r="AI63" s="133"/>
      <c r="AJ63" s="134"/>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186">
        <v>10</v>
      </c>
      <c r="B64" s="177"/>
      <c r="C64" s="177"/>
      <c r="D64" s="177"/>
      <c r="E64" s="189"/>
      <c r="F64" s="177"/>
      <c r="G64" s="180"/>
      <c r="H64" s="183" t="str">
        <f>IF(G64&lt;=0,"",IF(G64&lt;=2,"Muy Baja",IF(G64&lt;=24,"Baja",IF(G64&lt;=500,"Media",IF(G64&lt;=5000,"Alta","Muy Alta")))))</f>
        <v/>
      </c>
      <c r="I64" s="195" t="str">
        <f>IF(H64="","",IF(H64="Muy Baja",0.2,IF(H64="Baja",0.4,IF(H64="Media",0.6,IF(H64="Alta",0.8,IF(H64="Muy Alta",1,))))))</f>
        <v/>
      </c>
      <c r="J64" s="198"/>
      <c r="K64" s="195">
        <f ca="1">IF(NOT(ISERROR(MATCH(J64,'Tabla Impacto'!$B$221:$B$223,0))),'Tabla Impacto'!$F$223&amp;"Por favor no seleccionar los criterios de impacto(Afectación Económica o presupuestal y Pérdida Reputacional)",J64)</f>
        <v>0</v>
      </c>
      <c r="L64" s="183" t="str">
        <f ca="1">IF(OR(K64='Tabla Impacto'!$C$11,K64='Tabla Impacto'!$D$11),"Leve",IF(OR(K64='Tabla Impacto'!$C$12,K64='Tabla Impacto'!$D$12),"Menor",IF(OR(K64='Tabla Impacto'!$C$13,K64='Tabla Impacto'!$D$13),"Moderado",IF(OR(K64='Tabla Impacto'!$C$14,K64='Tabla Impacto'!$D$14),"Mayor",IF(OR(K64='Tabla Impacto'!$C$15,K64='Tabla Impacto'!$D$15),"Catastrófico","")))))</f>
        <v/>
      </c>
      <c r="M64" s="195" t="str">
        <f ca="1">IF(L64="","",IF(L64="Leve",0.2,IF(L64="Menor",0.4,IF(L64="Moderado",0.6,IF(L64="Mayor",0.8,IF(L64="Catastrófico",1,))))))</f>
        <v/>
      </c>
      <c r="N64" s="192" t="str">
        <f ca="1">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3">
        <v>1</v>
      </c>
      <c r="P64" s="124"/>
      <c r="Q64" s="125" t="str">
        <f>IF(OR(R64="Preventivo",R64="Detectivo"),"Probabilidad",IF(R64="Correctivo","Impacto",""))</f>
        <v/>
      </c>
      <c r="R64" s="126"/>
      <c r="S64" s="126"/>
      <c r="T64" s="127" t="str">
        <f>IF(AND(R64="Preventivo",S64="Automático"),"50%",IF(AND(R64="Preventivo",S64="Manual"),"40%",IF(AND(R64="Detectivo",S64="Automático"),"40%",IF(AND(R64="Detectivo",S64="Manual"),"30%",IF(AND(R64="Correctivo",S64="Automático"),"35%",IF(AND(R64="Correctivo",S64="Manual"),"25%",""))))))</f>
        <v/>
      </c>
      <c r="U64" s="126"/>
      <c r="V64" s="126"/>
      <c r="W64" s="126"/>
      <c r="X64" s="128" t="str">
        <f>IFERROR(IF(Q64="Probabilidad",(I64-(+I64*T64)),IF(Q64="Impacto",I64,"")),"")</f>
        <v/>
      </c>
      <c r="Y64" s="129" t="str">
        <f>IFERROR(IF(X64="","",IF(X64&lt;=0.2,"Muy Baja",IF(X64&lt;=0.4,"Baja",IF(X64&lt;=0.6,"Media",IF(X64&lt;=0.8,"Alta","Muy Alta"))))),"")</f>
        <v/>
      </c>
      <c r="Z64" s="130" t="str">
        <f>+X64</f>
        <v/>
      </c>
      <c r="AA64" s="129" t="str">
        <f>IFERROR(IF(AB64="","",IF(AB64&lt;=0.2,"Leve",IF(AB64&lt;=0.4,"Menor",IF(AB64&lt;=0.6,"Moderado",IF(AB64&lt;=0.8,"Mayor","Catastrófico"))))),"")</f>
        <v/>
      </c>
      <c r="AB64" s="130" t="str">
        <f>IFERROR(IF(Q64="Impacto",(M64-(+M64*T64)),IF(Q64="Probabilidad",M64,"")),"")</f>
        <v/>
      </c>
      <c r="AC64" s="131"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2"/>
      <c r="AE64" s="133"/>
      <c r="AF64" s="134"/>
      <c r="AG64" s="135"/>
      <c r="AH64" s="135"/>
      <c r="AI64" s="133"/>
      <c r="AJ64" s="134"/>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187"/>
      <c r="B65" s="178"/>
      <c r="C65" s="178"/>
      <c r="D65" s="178"/>
      <c r="E65" s="190"/>
      <c r="F65" s="178"/>
      <c r="G65" s="181"/>
      <c r="H65" s="184"/>
      <c r="I65" s="196"/>
      <c r="J65" s="199"/>
      <c r="K65" s="196">
        <f ca="1">IF(NOT(ISERROR(MATCH(J65,_xlfn.ANCHORARRAY(E76),0))),I78&amp;"Por favor no seleccionar los criterios de impacto",J65)</f>
        <v>0</v>
      </c>
      <c r="L65" s="184"/>
      <c r="M65" s="196"/>
      <c r="N65" s="193"/>
      <c r="O65" s="123">
        <v>2</v>
      </c>
      <c r="P65" s="124"/>
      <c r="Q65" s="125" t="str">
        <f>IF(OR(R65="Preventivo",R65="Detectivo"),"Probabilidad",IF(R65="Correctivo","Impacto",""))</f>
        <v/>
      </c>
      <c r="R65" s="126"/>
      <c r="S65" s="126"/>
      <c r="T65" s="127" t="str">
        <f t="shared" ref="T65:T69" si="64">IF(AND(R65="Preventivo",S65="Automático"),"50%",IF(AND(R65="Preventivo",S65="Manual"),"40%",IF(AND(R65="Detectivo",S65="Automático"),"40%",IF(AND(R65="Detectivo",S65="Manual"),"30%",IF(AND(R65="Correctivo",S65="Automático"),"35%",IF(AND(R65="Correctivo",S65="Manual"),"25%",""))))))</f>
        <v/>
      </c>
      <c r="U65" s="126"/>
      <c r="V65" s="126"/>
      <c r="W65" s="126"/>
      <c r="X65" s="128" t="str">
        <f>IFERROR(IF(AND(Q64="Probabilidad",Q65="Probabilidad"),(Z64-(+Z64*T65)),IF(Q65="Probabilidad",(I64-(+I64*T65)),IF(Q65="Impacto",Z64,""))),"")</f>
        <v/>
      </c>
      <c r="Y65" s="129" t="str">
        <f t="shared" si="1"/>
        <v/>
      </c>
      <c r="Z65" s="130" t="str">
        <f t="shared" ref="Z65:Z69" si="65">+X65</f>
        <v/>
      </c>
      <c r="AA65" s="129" t="str">
        <f t="shared" si="3"/>
        <v/>
      </c>
      <c r="AB65" s="130" t="str">
        <f>IFERROR(IF(AND(Q64="Impacto",Q65="Impacto"),(AB58-(+AB58*T65)),IF(Q65="Impacto",($M$64-(+$M$64*T65)),IF(Q65="Probabilidad",AB58,""))),"")</f>
        <v/>
      </c>
      <c r="AC65" s="131" t="str">
        <f t="shared" ref="AC65:AC66" si="66">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2"/>
      <c r="AE65" s="133"/>
      <c r="AF65" s="134"/>
      <c r="AG65" s="135"/>
      <c r="AH65" s="135"/>
      <c r="AI65" s="133"/>
      <c r="AJ65" s="134"/>
    </row>
    <row r="66" spans="1:36" ht="151.5" customHeight="1" x14ac:dyDescent="0.3">
      <c r="A66" s="187"/>
      <c r="B66" s="178"/>
      <c r="C66" s="178"/>
      <c r="D66" s="178"/>
      <c r="E66" s="190"/>
      <c r="F66" s="178"/>
      <c r="G66" s="181"/>
      <c r="H66" s="184"/>
      <c r="I66" s="196"/>
      <c r="J66" s="199"/>
      <c r="K66" s="196">
        <f ca="1">IF(NOT(ISERROR(MATCH(J66,_xlfn.ANCHORARRAY(E77),0))),I79&amp;"Por favor no seleccionar los criterios de impacto",J66)</f>
        <v>0</v>
      </c>
      <c r="L66" s="184"/>
      <c r="M66" s="196"/>
      <c r="N66" s="193"/>
      <c r="O66" s="123">
        <v>3</v>
      </c>
      <c r="P66" s="136"/>
      <c r="Q66" s="125" t="str">
        <f>IF(OR(R66="Preventivo",R66="Detectivo"),"Probabilidad",IF(R66="Correctivo","Impacto",""))</f>
        <v/>
      </c>
      <c r="R66" s="126"/>
      <c r="S66" s="126"/>
      <c r="T66" s="127" t="str">
        <f t="shared" si="64"/>
        <v/>
      </c>
      <c r="U66" s="126"/>
      <c r="V66" s="126"/>
      <c r="W66" s="126"/>
      <c r="X66" s="128" t="str">
        <f>IFERROR(IF(AND(Q65="Probabilidad",Q66="Probabilidad"),(Z65-(+Z65*T66)),IF(AND(Q65="Impacto",Q66="Probabilidad"),(Z64-(+Z64*T66)),IF(Q66="Impacto",Z65,""))),"")</f>
        <v/>
      </c>
      <c r="Y66" s="129" t="str">
        <f t="shared" si="1"/>
        <v/>
      </c>
      <c r="Z66" s="130" t="str">
        <f t="shared" si="65"/>
        <v/>
      </c>
      <c r="AA66" s="129" t="str">
        <f t="shared" si="3"/>
        <v/>
      </c>
      <c r="AB66" s="130" t="str">
        <f>IFERROR(IF(AND(Q65="Impacto",Q66="Impacto"),(AB65-(+AB65*T66)),IF(AND(Q65="Probabilidad",Q66="Impacto"),(AB64-(+AB64*T66)),IF(Q66="Probabilidad",AB65,""))),"")</f>
        <v/>
      </c>
      <c r="AC66" s="131" t="str">
        <f t="shared" si="66"/>
        <v/>
      </c>
      <c r="AD66" s="132"/>
      <c r="AE66" s="133"/>
      <c r="AF66" s="134"/>
      <c r="AG66" s="135"/>
      <c r="AH66" s="135"/>
      <c r="AI66" s="133"/>
      <c r="AJ66" s="134"/>
    </row>
    <row r="67" spans="1:36" ht="151.5" customHeight="1" x14ac:dyDescent="0.3">
      <c r="A67" s="187"/>
      <c r="B67" s="178"/>
      <c r="C67" s="178"/>
      <c r="D67" s="178"/>
      <c r="E67" s="190"/>
      <c r="F67" s="178"/>
      <c r="G67" s="181"/>
      <c r="H67" s="184"/>
      <c r="I67" s="196"/>
      <c r="J67" s="199"/>
      <c r="K67" s="196">
        <f ca="1">IF(NOT(ISERROR(MATCH(J67,_xlfn.ANCHORARRAY(E78),0))),I80&amp;"Por favor no seleccionar los criterios de impacto",J67)</f>
        <v>0</v>
      </c>
      <c r="L67" s="184"/>
      <c r="M67" s="196"/>
      <c r="N67" s="193"/>
      <c r="O67" s="123">
        <v>4</v>
      </c>
      <c r="P67" s="124"/>
      <c r="Q67" s="125" t="str">
        <f t="shared" ref="Q67:Q69" si="67">IF(OR(R67="Preventivo",R67="Detectivo"),"Probabilidad",IF(R67="Correctivo","Impacto",""))</f>
        <v/>
      </c>
      <c r="R67" s="126"/>
      <c r="S67" s="126"/>
      <c r="T67" s="127" t="str">
        <f t="shared" si="64"/>
        <v/>
      </c>
      <c r="U67" s="126"/>
      <c r="V67" s="126"/>
      <c r="W67" s="126"/>
      <c r="X67" s="128" t="str">
        <f t="shared" ref="X67:X69" si="68">IFERROR(IF(AND(Q66="Probabilidad",Q67="Probabilidad"),(Z66-(+Z66*T67)),IF(AND(Q66="Impacto",Q67="Probabilidad"),(Z65-(+Z65*T67)),IF(Q67="Impacto",Z66,""))),"")</f>
        <v/>
      </c>
      <c r="Y67" s="129" t="str">
        <f t="shared" si="1"/>
        <v/>
      </c>
      <c r="Z67" s="130" t="str">
        <f t="shared" si="65"/>
        <v/>
      </c>
      <c r="AA67" s="129" t="str">
        <f t="shared" si="3"/>
        <v/>
      </c>
      <c r="AB67" s="130" t="str">
        <f t="shared" ref="AB67:AB69" si="69">IFERROR(IF(AND(Q66="Impacto",Q67="Impacto"),(AB66-(+AB66*T67)),IF(AND(Q66="Probabilidad",Q67="Impacto"),(AB65-(+AB65*T67)),IF(Q67="Probabilidad",AB66,""))),"")</f>
        <v/>
      </c>
      <c r="AC67" s="131"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2"/>
      <c r="AE67" s="133"/>
      <c r="AF67" s="134"/>
      <c r="AG67" s="135"/>
      <c r="AH67" s="135"/>
      <c r="AI67" s="133"/>
      <c r="AJ67" s="134"/>
    </row>
    <row r="68" spans="1:36" ht="151.5" customHeight="1" x14ac:dyDescent="0.3">
      <c r="A68" s="187"/>
      <c r="B68" s="178"/>
      <c r="C68" s="178"/>
      <c r="D68" s="178"/>
      <c r="E68" s="190"/>
      <c r="F68" s="178"/>
      <c r="G68" s="181"/>
      <c r="H68" s="184"/>
      <c r="I68" s="196"/>
      <c r="J68" s="199"/>
      <c r="K68" s="196">
        <f ca="1">IF(NOT(ISERROR(MATCH(J68,_xlfn.ANCHORARRAY(E79),0))),I81&amp;"Por favor no seleccionar los criterios de impacto",J68)</f>
        <v>0</v>
      </c>
      <c r="L68" s="184"/>
      <c r="M68" s="196"/>
      <c r="N68" s="193"/>
      <c r="O68" s="123">
        <v>5</v>
      </c>
      <c r="P68" s="124"/>
      <c r="Q68" s="125" t="str">
        <f t="shared" si="67"/>
        <v/>
      </c>
      <c r="R68" s="126"/>
      <c r="S68" s="126"/>
      <c r="T68" s="127" t="str">
        <f t="shared" si="64"/>
        <v/>
      </c>
      <c r="U68" s="126"/>
      <c r="V68" s="126"/>
      <c r="W68" s="126"/>
      <c r="X68" s="128" t="str">
        <f t="shared" si="68"/>
        <v/>
      </c>
      <c r="Y68" s="129" t="str">
        <f t="shared" si="1"/>
        <v/>
      </c>
      <c r="Z68" s="130" t="str">
        <f t="shared" si="65"/>
        <v/>
      </c>
      <c r="AA68" s="129" t="str">
        <f t="shared" si="3"/>
        <v/>
      </c>
      <c r="AB68" s="130" t="str">
        <f t="shared" si="69"/>
        <v/>
      </c>
      <c r="AC68" s="131" t="str">
        <f t="shared" ref="AC68:AC69" si="70">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2"/>
      <c r="AE68" s="133"/>
      <c r="AF68" s="134"/>
      <c r="AG68" s="135"/>
      <c r="AH68" s="135"/>
      <c r="AI68" s="133"/>
      <c r="AJ68" s="134"/>
    </row>
    <row r="69" spans="1:36" ht="151.5" customHeight="1" x14ac:dyDescent="0.3">
      <c r="A69" s="188"/>
      <c r="B69" s="179"/>
      <c r="C69" s="179"/>
      <c r="D69" s="179"/>
      <c r="E69" s="191"/>
      <c r="F69" s="179"/>
      <c r="G69" s="182"/>
      <c r="H69" s="185"/>
      <c r="I69" s="197"/>
      <c r="J69" s="200"/>
      <c r="K69" s="197">
        <f ca="1">IF(NOT(ISERROR(MATCH(J69,_xlfn.ANCHORARRAY(E80),0))),I82&amp;"Por favor no seleccionar los criterios de impacto",J69)</f>
        <v>0</v>
      </c>
      <c r="L69" s="185"/>
      <c r="M69" s="197"/>
      <c r="N69" s="194"/>
      <c r="O69" s="123">
        <v>6</v>
      </c>
      <c r="P69" s="124"/>
      <c r="Q69" s="125" t="str">
        <f t="shared" si="67"/>
        <v/>
      </c>
      <c r="R69" s="126"/>
      <c r="S69" s="126"/>
      <c r="T69" s="127" t="str">
        <f t="shared" si="64"/>
        <v/>
      </c>
      <c r="U69" s="126"/>
      <c r="V69" s="126"/>
      <c r="W69" s="126"/>
      <c r="X69" s="128" t="str">
        <f t="shared" si="68"/>
        <v/>
      </c>
      <c r="Y69" s="129" t="str">
        <f t="shared" si="1"/>
        <v/>
      </c>
      <c r="Z69" s="130" t="str">
        <f t="shared" si="65"/>
        <v/>
      </c>
      <c r="AA69" s="129" t="str">
        <f t="shared" si="3"/>
        <v/>
      </c>
      <c r="AB69" s="130" t="str">
        <f t="shared" si="69"/>
        <v/>
      </c>
      <c r="AC69" s="131" t="str">
        <f t="shared" si="70"/>
        <v/>
      </c>
      <c r="AD69" s="132"/>
      <c r="AE69" s="133"/>
      <c r="AF69" s="134"/>
      <c r="AG69" s="135"/>
      <c r="AH69" s="135"/>
      <c r="AI69" s="133"/>
      <c r="AJ69" s="134"/>
    </row>
    <row r="70" spans="1:36" ht="49.5" customHeight="1" x14ac:dyDescent="0.3">
      <c r="A70" s="6"/>
      <c r="B70" s="233" t="s">
        <v>131</v>
      </c>
      <c r="C70" s="234"/>
      <c r="D70" s="234"/>
      <c r="E70" s="234"/>
      <c r="F70" s="234"/>
      <c r="G70" s="234"/>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5"/>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C4:N4"/>
    <mergeCell ref="O4:Q4"/>
    <mergeCell ref="A1:AJ2"/>
    <mergeCell ref="A7:G7"/>
    <mergeCell ref="H7:N7"/>
    <mergeCell ref="O7:W7"/>
    <mergeCell ref="X7:AD7"/>
    <mergeCell ref="AE7:AJ7"/>
    <mergeCell ref="B70:AJ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 ref="N64:N69"/>
    <mergeCell ref="J58:J63"/>
    <mergeCell ref="K58:K63"/>
    <mergeCell ref="L58:L63"/>
    <mergeCell ref="A58:A63"/>
    <mergeCell ref="B58:B63"/>
    <mergeCell ref="C58:C63"/>
    <mergeCell ref="D58:D63"/>
    <mergeCell ref="E58:E63"/>
    <mergeCell ref="F58:F63"/>
    <mergeCell ref="G58:G63"/>
    <mergeCell ref="H58:H63"/>
    <mergeCell ref="I58:I63"/>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K16:K21"/>
    <mergeCell ref="L16:L21"/>
    <mergeCell ref="M16:M21"/>
    <mergeCell ref="N16:N21"/>
    <mergeCell ref="A22:A27"/>
    <mergeCell ref="B22:B27"/>
    <mergeCell ref="C22:C27"/>
    <mergeCell ref="D22:D27"/>
    <mergeCell ref="E22:E27"/>
    <mergeCell ref="F22:F27"/>
    <mergeCell ref="G22:G27"/>
    <mergeCell ref="H22:H27"/>
    <mergeCell ref="I22:I27"/>
    <mergeCell ref="J22:J27"/>
    <mergeCell ref="K22:K27"/>
    <mergeCell ref="L22:L27"/>
    <mergeCell ref="F16:F21"/>
    <mergeCell ref="G16:G21"/>
    <mergeCell ref="H16:H21"/>
    <mergeCell ref="I16:I21"/>
    <mergeCell ref="J16:J21"/>
    <mergeCell ref="A16:A21"/>
    <mergeCell ref="B16:B21"/>
    <mergeCell ref="C16:C21"/>
    <mergeCell ref="D16:D21"/>
    <mergeCell ref="E16:E21"/>
    <mergeCell ref="AE8:AE9"/>
    <mergeCell ref="AJ8:AJ9"/>
    <mergeCell ref="AI8:AI9"/>
    <mergeCell ref="AH8:AH9"/>
    <mergeCell ref="AG8:AG9"/>
    <mergeCell ref="AF8:AF9"/>
    <mergeCell ref="A4:B4"/>
    <mergeCell ref="A5:B5"/>
    <mergeCell ref="A6:B6"/>
    <mergeCell ref="A8:A9"/>
    <mergeCell ref="F8:F9"/>
    <mergeCell ref="E8:E9"/>
    <mergeCell ref="D8:D9"/>
    <mergeCell ref="C8:C9"/>
    <mergeCell ref="AD8:AD9"/>
    <mergeCell ref="C5:N5"/>
    <mergeCell ref="C6:N6"/>
    <mergeCell ref="O8:O9"/>
    <mergeCell ref="AC8:AC9"/>
    <mergeCell ref="AB8:AB9"/>
    <mergeCell ref="X8:X9"/>
    <mergeCell ref="P8:P9"/>
    <mergeCell ref="AA8:AA9"/>
    <mergeCell ref="Y8:Y9"/>
    <mergeCell ref="Z8:Z9"/>
    <mergeCell ref="G8:G9"/>
    <mergeCell ref="H8:H9"/>
    <mergeCell ref="I8:I9"/>
    <mergeCell ref="L8:L9"/>
    <mergeCell ref="M8:M9"/>
    <mergeCell ref="B8:B9"/>
    <mergeCell ref="N8:N9"/>
    <mergeCell ref="J8:J9"/>
    <mergeCell ref="K8:K9"/>
    <mergeCell ref="Q8:Q9"/>
    <mergeCell ref="R8:W8"/>
    <mergeCell ref="F10:F15"/>
    <mergeCell ref="G10:G15"/>
    <mergeCell ref="H10:H15"/>
    <mergeCell ref="A10:A15"/>
    <mergeCell ref="B10:B15"/>
    <mergeCell ref="C10:C15"/>
    <mergeCell ref="D10:D15"/>
    <mergeCell ref="E10:E15"/>
    <mergeCell ref="N10:N15"/>
    <mergeCell ref="I10:I15"/>
    <mergeCell ref="J10:J15"/>
    <mergeCell ref="K10:K15"/>
    <mergeCell ref="L10:L15"/>
    <mergeCell ref="M10:M15"/>
  </mergeCells>
  <conditionalFormatting sqref="H10 H16">
    <cfRule type="cellIs" dxfId="230" priority="319" operator="equal">
      <formula>"Muy Alta"</formula>
    </cfRule>
    <cfRule type="cellIs" dxfId="229" priority="320" operator="equal">
      <formula>"Alta"</formula>
    </cfRule>
    <cfRule type="cellIs" dxfId="228" priority="321" operator="equal">
      <formula>"Media"</formula>
    </cfRule>
    <cfRule type="cellIs" dxfId="227" priority="322" operator="equal">
      <formula>"Baja"</formula>
    </cfRule>
    <cfRule type="cellIs" dxfId="226" priority="323" operator="equal">
      <formula>"Muy Baja"</formula>
    </cfRule>
  </conditionalFormatting>
  <conditionalFormatting sqref="L10 L16 L22 L28 L34 L40 L46 L52 L58 L64">
    <cfRule type="cellIs" dxfId="225" priority="314" operator="equal">
      <formula>"Catastrófico"</formula>
    </cfRule>
    <cfRule type="cellIs" dxfId="224" priority="315" operator="equal">
      <formula>"Mayor"</formula>
    </cfRule>
    <cfRule type="cellIs" dxfId="223" priority="316" operator="equal">
      <formula>"Moderado"</formula>
    </cfRule>
    <cfRule type="cellIs" dxfId="222" priority="317" operator="equal">
      <formula>"Menor"</formula>
    </cfRule>
    <cfRule type="cellIs" dxfId="221" priority="318" operator="equal">
      <formula>"Leve"</formula>
    </cfRule>
  </conditionalFormatting>
  <conditionalFormatting sqref="N10">
    <cfRule type="cellIs" dxfId="220" priority="310" operator="equal">
      <formula>"Extremo"</formula>
    </cfRule>
    <cfRule type="cellIs" dxfId="219" priority="311" operator="equal">
      <formula>"Alto"</formula>
    </cfRule>
    <cfRule type="cellIs" dxfId="218" priority="312" operator="equal">
      <formula>"Moderado"</formula>
    </cfRule>
    <cfRule type="cellIs" dxfId="217" priority="313" operator="equal">
      <formula>"Bajo"</formula>
    </cfRule>
  </conditionalFormatting>
  <conditionalFormatting sqref="Y10:Y15">
    <cfRule type="cellIs" dxfId="216" priority="305" operator="equal">
      <formula>"Muy Alta"</formula>
    </cfRule>
    <cfRule type="cellIs" dxfId="215" priority="306" operator="equal">
      <formula>"Alta"</formula>
    </cfRule>
    <cfRule type="cellIs" dxfId="214" priority="307" operator="equal">
      <formula>"Media"</formula>
    </cfRule>
    <cfRule type="cellIs" dxfId="213" priority="308" operator="equal">
      <formula>"Baja"</formula>
    </cfRule>
    <cfRule type="cellIs" dxfId="212" priority="309" operator="equal">
      <formula>"Muy Baja"</formula>
    </cfRule>
  </conditionalFormatting>
  <conditionalFormatting sqref="AA10:AA15">
    <cfRule type="cellIs" dxfId="211" priority="300" operator="equal">
      <formula>"Catastrófico"</formula>
    </cfRule>
    <cfRule type="cellIs" dxfId="210" priority="301" operator="equal">
      <formula>"Mayor"</formula>
    </cfRule>
    <cfRule type="cellIs" dxfId="209" priority="302" operator="equal">
      <formula>"Moderado"</formula>
    </cfRule>
    <cfRule type="cellIs" dxfId="208" priority="303" operator="equal">
      <formula>"Menor"</formula>
    </cfRule>
    <cfRule type="cellIs" dxfId="207" priority="304" operator="equal">
      <formula>"Leve"</formula>
    </cfRule>
  </conditionalFormatting>
  <conditionalFormatting sqref="AC10:AC15">
    <cfRule type="cellIs" dxfId="206" priority="296" operator="equal">
      <formula>"Extremo"</formula>
    </cfRule>
    <cfRule type="cellIs" dxfId="205" priority="297" operator="equal">
      <formula>"Alto"</formula>
    </cfRule>
    <cfRule type="cellIs" dxfId="204" priority="298" operator="equal">
      <formula>"Moderado"</formula>
    </cfRule>
    <cfRule type="cellIs" dxfId="203" priority="299" operator="equal">
      <formula>"Bajo"</formula>
    </cfRule>
  </conditionalFormatting>
  <conditionalFormatting sqref="H58">
    <cfRule type="cellIs" dxfId="202" priority="53" operator="equal">
      <formula>"Muy Alta"</formula>
    </cfRule>
    <cfRule type="cellIs" dxfId="201" priority="54" operator="equal">
      <formula>"Alta"</formula>
    </cfRule>
    <cfRule type="cellIs" dxfId="200" priority="55" operator="equal">
      <formula>"Media"</formula>
    </cfRule>
    <cfRule type="cellIs" dxfId="199" priority="56" operator="equal">
      <formula>"Baja"</formula>
    </cfRule>
    <cfRule type="cellIs" dxfId="198" priority="57" operator="equal">
      <formula>"Muy Baja"</formula>
    </cfRule>
  </conditionalFormatting>
  <conditionalFormatting sqref="N16">
    <cfRule type="cellIs" dxfId="197" priority="240" operator="equal">
      <formula>"Extremo"</formula>
    </cfRule>
    <cfRule type="cellIs" dxfId="196" priority="241" operator="equal">
      <formula>"Alto"</formula>
    </cfRule>
    <cfRule type="cellIs" dxfId="195" priority="242" operator="equal">
      <formula>"Moderado"</formula>
    </cfRule>
    <cfRule type="cellIs" dxfId="194" priority="243" operator="equal">
      <formula>"Bajo"</formula>
    </cfRule>
  </conditionalFormatting>
  <conditionalFormatting sqref="Y16:Y21">
    <cfRule type="cellIs" dxfId="193" priority="235" operator="equal">
      <formula>"Muy Alta"</formula>
    </cfRule>
    <cfRule type="cellIs" dxfId="192" priority="236" operator="equal">
      <formula>"Alta"</formula>
    </cfRule>
    <cfRule type="cellIs" dxfId="191" priority="237" operator="equal">
      <formula>"Media"</formula>
    </cfRule>
    <cfRule type="cellIs" dxfId="190" priority="238" operator="equal">
      <formula>"Baja"</formula>
    </cfRule>
    <cfRule type="cellIs" dxfId="189" priority="239" operator="equal">
      <formula>"Muy Baja"</formula>
    </cfRule>
  </conditionalFormatting>
  <conditionalFormatting sqref="AA16:AA21">
    <cfRule type="cellIs" dxfId="188" priority="230" operator="equal">
      <formula>"Catastrófico"</formula>
    </cfRule>
    <cfRule type="cellIs" dxfId="187" priority="231" operator="equal">
      <formula>"Mayor"</formula>
    </cfRule>
    <cfRule type="cellIs" dxfId="186" priority="232" operator="equal">
      <formula>"Moderado"</formula>
    </cfRule>
    <cfRule type="cellIs" dxfId="185" priority="233" operator="equal">
      <formula>"Menor"</formula>
    </cfRule>
    <cfRule type="cellIs" dxfId="184" priority="234" operator="equal">
      <formula>"Leve"</formula>
    </cfRule>
  </conditionalFormatting>
  <conditionalFormatting sqref="AC16:AC21">
    <cfRule type="cellIs" dxfId="183" priority="226" operator="equal">
      <formula>"Extremo"</formula>
    </cfRule>
    <cfRule type="cellIs" dxfId="182" priority="227" operator="equal">
      <formula>"Alto"</formula>
    </cfRule>
    <cfRule type="cellIs" dxfId="181" priority="228" operator="equal">
      <formula>"Moderado"</formula>
    </cfRule>
    <cfRule type="cellIs" dxfId="180" priority="229" operator="equal">
      <formula>"Bajo"</formula>
    </cfRule>
  </conditionalFormatting>
  <conditionalFormatting sqref="H22">
    <cfRule type="cellIs" dxfId="179" priority="221" operator="equal">
      <formula>"Muy Alta"</formula>
    </cfRule>
    <cfRule type="cellIs" dxfId="178" priority="222" operator="equal">
      <formula>"Alta"</formula>
    </cfRule>
    <cfRule type="cellIs" dxfId="177" priority="223" operator="equal">
      <formula>"Media"</formula>
    </cfRule>
    <cfRule type="cellIs" dxfId="176" priority="224" operator="equal">
      <formula>"Baja"</formula>
    </cfRule>
    <cfRule type="cellIs" dxfId="175" priority="225" operator="equal">
      <formula>"Muy Baja"</formula>
    </cfRule>
  </conditionalFormatting>
  <conditionalFormatting sqref="N22">
    <cfRule type="cellIs" dxfId="174" priority="212" operator="equal">
      <formula>"Extremo"</formula>
    </cfRule>
    <cfRule type="cellIs" dxfId="173" priority="213" operator="equal">
      <formula>"Alto"</formula>
    </cfRule>
    <cfRule type="cellIs" dxfId="172" priority="214" operator="equal">
      <formula>"Moderado"</formula>
    </cfRule>
    <cfRule type="cellIs" dxfId="171" priority="215" operator="equal">
      <formula>"Bajo"</formula>
    </cfRule>
  </conditionalFormatting>
  <conditionalFormatting sqref="Y22:Y27">
    <cfRule type="cellIs" dxfId="170" priority="207" operator="equal">
      <formula>"Muy Alta"</formula>
    </cfRule>
    <cfRule type="cellIs" dxfId="169" priority="208" operator="equal">
      <formula>"Alta"</formula>
    </cfRule>
    <cfRule type="cellIs" dxfId="168" priority="209" operator="equal">
      <formula>"Media"</formula>
    </cfRule>
    <cfRule type="cellIs" dxfId="167" priority="210" operator="equal">
      <formula>"Baja"</formula>
    </cfRule>
    <cfRule type="cellIs" dxfId="166" priority="211" operator="equal">
      <formula>"Muy Baja"</formula>
    </cfRule>
  </conditionalFormatting>
  <conditionalFormatting sqref="AA22:AA27">
    <cfRule type="cellIs" dxfId="165" priority="202" operator="equal">
      <formula>"Catastrófico"</formula>
    </cfRule>
    <cfRule type="cellIs" dxfId="164" priority="203" operator="equal">
      <formula>"Mayor"</formula>
    </cfRule>
    <cfRule type="cellIs" dxfId="163" priority="204" operator="equal">
      <formula>"Moderado"</formula>
    </cfRule>
    <cfRule type="cellIs" dxfId="162" priority="205" operator="equal">
      <formula>"Menor"</formula>
    </cfRule>
    <cfRule type="cellIs" dxfId="161" priority="206" operator="equal">
      <formula>"Leve"</formula>
    </cfRule>
  </conditionalFormatting>
  <conditionalFormatting sqref="AC22:AC27">
    <cfRule type="cellIs" dxfId="160" priority="198" operator="equal">
      <formula>"Extremo"</formula>
    </cfRule>
    <cfRule type="cellIs" dxfId="159" priority="199" operator="equal">
      <formula>"Alto"</formula>
    </cfRule>
    <cfRule type="cellIs" dxfId="158" priority="200" operator="equal">
      <formula>"Moderado"</formula>
    </cfRule>
    <cfRule type="cellIs" dxfId="157" priority="201" operator="equal">
      <formula>"Bajo"</formula>
    </cfRule>
  </conditionalFormatting>
  <conditionalFormatting sqref="H28">
    <cfRule type="cellIs" dxfId="156" priority="193" operator="equal">
      <formula>"Muy Alta"</formula>
    </cfRule>
    <cfRule type="cellIs" dxfId="155" priority="194" operator="equal">
      <formula>"Alta"</formula>
    </cfRule>
    <cfRule type="cellIs" dxfId="154" priority="195" operator="equal">
      <formula>"Media"</formula>
    </cfRule>
    <cfRule type="cellIs" dxfId="153" priority="196" operator="equal">
      <formula>"Baja"</formula>
    </cfRule>
    <cfRule type="cellIs" dxfId="152" priority="197" operator="equal">
      <formula>"Muy Baja"</formula>
    </cfRule>
  </conditionalFormatting>
  <conditionalFormatting sqref="N28">
    <cfRule type="cellIs" dxfId="151" priority="184" operator="equal">
      <formula>"Extremo"</formula>
    </cfRule>
    <cfRule type="cellIs" dxfId="150" priority="185" operator="equal">
      <formula>"Alto"</formula>
    </cfRule>
    <cfRule type="cellIs" dxfId="149" priority="186" operator="equal">
      <formula>"Moderado"</formula>
    </cfRule>
    <cfRule type="cellIs" dxfId="148" priority="187" operator="equal">
      <formula>"Bajo"</formula>
    </cfRule>
  </conditionalFormatting>
  <conditionalFormatting sqref="Y28:Y33">
    <cfRule type="cellIs" dxfId="147" priority="179" operator="equal">
      <formula>"Muy Alta"</formula>
    </cfRule>
    <cfRule type="cellIs" dxfId="146" priority="180" operator="equal">
      <formula>"Alta"</formula>
    </cfRule>
    <cfRule type="cellIs" dxfId="145" priority="181" operator="equal">
      <formula>"Media"</formula>
    </cfRule>
    <cfRule type="cellIs" dxfId="144" priority="182" operator="equal">
      <formula>"Baja"</formula>
    </cfRule>
    <cfRule type="cellIs" dxfId="143" priority="183" operator="equal">
      <formula>"Muy Baja"</formula>
    </cfRule>
  </conditionalFormatting>
  <conditionalFormatting sqref="AA28:AA33">
    <cfRule type="cellIs" dxfId="142" priority="174" operator="equal">
      <formula>"Catastrófico"</formula>
    </cfRule>
    <cfRule type="cellIs" dxfId="141" priority="175" operator="equal">
      <formula>"Mayor"</formula>
    </cfRule>
    <cfRule type="cellIs" dxfId="140" priority="176" operator="equal">
      <formula>"Moderado"</formula>
    </cfRule>
    <cfRule type="cellIs" dxfId="139" priority="177" operator="equal">
      <formula>"Menor"</formula>
    </cfRule>
    <cfRule type="cellIs" dxfId="138" priority="178" operator="equal">
      <formula>"Leve"</formula>
    </cfRule>
  </conditionalFormatting>
  <conditionalFormatting sqref="AC28:AC33">
    <cfRule type="cellIs" dxfId="137" priority="170" operator="equal">
      <formula>"Extremo"</formula>
    </cfRule>
    <cfRule type="cellIs" dxfId="136" priority="171" operator="equal">
      <formula>"Alto"</formula>
    </cfRule>
    <cfRule type="cellIs" dxfId="135" priority="172" operator="equal">
      <formula>"Moderado"</formula>
    </cfRule>
    <cfRule type="cellIs" dxfId="134" priority="173" operator="equal">
      <formula>"Bajo"</formula>
    </cfRule>
  </conditionalFormatting>
  <conditionalFormatting sqref="H34">
    <cfRule type="cellIs" dxfId="133" priority="165" operator="equal">
      <formula>"Muy Alta"</formula>
    </cfRule>
    <cfRule type="cellIs" dxfId="132" priority="166" operator="equal">
      <formula>"Alta"</formula>
    </cfRule>
    <cfRule type="cellIs" dxfId="131" priority="167" operator="equal">
      <formula>"Media"</formula>
    </cfRule>
    <cfRule type="cellIs" dxfId="130" priority="168" operator="equal">
      <formula>"Baja"</formula>
    </cfRule>
    <cfRule type="cellIs" dxfId="129" priority="169" operator="equal">
      <formula>"Muy Baja"</formula>
    </cfRule>
  </conditionalFormatting>
  <conditionalFormatting sqref="N34">
    <cfRule type="cellIs" dxfId="128" priority="156" operator="equal">
      <formula>"Extremo"</formula>
    </cfRule>
    <cfRule type="cellIs" dxfId="127" priority="157" operator="equal">
      <formula>"Alto"</formula>
    </cfRule>
    <cfRule type="cellIs" dxfId="126" priority="158" operator="equal">
      <formula>"Moderado"</formula>
    </cfRule>
    <cfRule type="cellIs" dxfId="125" priority="159" operator="equal">
      <formula>"Bajo"</formula>
    </cfRule>
  </conditionalFormatting>
  <conditionalFormatting sqref="Y34:Y39">
    <cfRule type="cellIs" dxfId="124" priority="151" operator="equal">
      <formula>"Muy Alta"</formula>
    </cfRule>
    <cfRule type="cellIs" dxfId="123" priority="152" operator="equal">
      <formula>"Alta"</formula>
    </cfRule>
    <cfRule type="cellIs" dxfId="122" priority="153" operator="equal">
      <formula>"Media"</formula>
    </cfRule>
    <cfRule type="cellIs" dxfId="121" priority="154" operator="equal">
      <formula>"Baja"</formula>
    </cfRule>
    <cfRule type="cellIs" dxfId="120" priority="155" operator="equal">
      <formula>"Muy Baja"</formula>
    </cfRule>
  </conditionalFormatting>
  <conditionalFormatting sqref="AA34:AA39">
    <cfRule type="cellIs" dxfId="119" priority="146" operator="equal">
      <formula>"Catastrófico"</formula>
    </cfRule>
    <cfRule type="cellIs" dxfId="118" priority="147" operator="equal">
      <formula>"Mayor"</formula>
    </cfRule>
    <cfRule type="cellIs" dxfId="117" priority="148" operator="equal">
      <formula>"Moderado"</formula>
    </cfRule>
    <cfRule type="cellIs" dxfId="116" priority="149" operator="equal">
      <formula>"Menor"</formula>
    </cfRule>
    <cfRule type="cellIs" dxfId="115" priority="150" operator="equal">
      <formula>"Leve"</formula>
    </cfRule>
  </conditionalFormatting>
  <conditionalFormatting sqref="AC34:AC39">
    <cfRule type="cellIs" dxfId="114" priority="142" operator="equal">
      <formula>"Extremo"</formula>
    </cfRule>
    <cfRule type="cellIs" dxfId="113" priority="143" operator="equal">
      <formula>"Alto"</formula>
    </cfRule>
    <cfRule type="cellIs" dxfId="112" priority="144" operator="equal">
      <formula>"Moderado"</formula>
    </cfRule>
    <cfRule type="cellIs" dxfId="111" priority="145" operator="equal">
      <formula>"Bajo"</formula>
    </cfRule>
  </conditionalFormatting>
  <conditionalFormatting sqref="H40">
    <cfRule type="cellIs" dxfId="110" priority="137" operator="equal">
      <formula>"Muy Alta"</formula>
    </cfRule>
    <cfRule type="cellIs" dxfId="109" priority="138" operator="equal">
      <formula>"Alta"</formula>
    </cfRule>
    <cfRule type="cellIs" dxfId="108" priority="139" operator="equal">
      <formula>"Media"</formula>
    </cfRule>
    <cfRule type="cellIs" dxfId="107" priority="140" operator="equal">
      <formula>"Baja"</formula>
    </cfRule>
    <cfRule type="cellIs" dxfId="106" priority="141" operator="equal">
      <formula>"Muy Baja"</formula>
    </cfRule>
  </conditionalFormatting>
  <conditionalFormatting sqref="N40">
    <cfRule type="cellIs" dxfId="105" priority="128" operator="equal">
      <formula>"Extremo"</formula>
    </cfRule>
    <cfRule type="cellIs" dxfId="104" priority="129" operator="equal">
      <formula>"Alto"</formula>
    </cfRule>
    <cfRule type="cellIs" dxfId="103" priority="130" operator="equal">
      <formula>"Moderado"</formula>
    </cfRule>
    <cfRule type="cellIs" dxfId="102" priority="131" operator="equal">
      <formula>"Bajo"</formula>
    </cfRule>
  </conditionalFormatting>
  <conditionalFormatting sqref="Y40:Y45">
    <cfRule type="cellIs" dxfId="101" priority="123" operator="equal">
      <formula>"Muy Alta"</formula>
    </cfRule>
    <cfRule type="cellIs" dxfId="100" priority="124" operator="equal">
      <formula>"Alta"</formula>
    </cfRule>
    <cfRule type="cellIs" dxfId="99" priority="125" operator="equal">
      <formula>"Media"</formula>
    </cfRule>
    <cfRule type="cellIs" dxfId="98" priority="126" operator="equal">
      <formula>"Baja"</formula>
    </cfRule>
    <cfRule type="cellIs" dxfId="97" priority="127" operator="equal">
      <formula>"Muy Baja"</formula>
    </cfRule>
  </conditionalFormatting>
  <conditionalFormatting sqref="AA40:AA45">
    <cfRule type="cellIs" dxfId="96" priority="118" operator="equal">
      <formula>"Catastrófico"</formula>
    </cfRule>
    <cfRule type="cellIs" dxfId="95" priority="119" operator="equal">
      <formula>"Mayor"</formula>
    </cfRule>
    <cfRule type="cellIs" dxfId="94" priority="120" operator="equal">
      <formula>"Moderado"</formula>
    </cfRule>
    <cfRule type="cellIs" dxfId="93" priority="121" operator="equal">
      <formula>"Menor"</formula>
    </cfRule>
    <cfRule type="cellIs" dxfId="92" priority="122" operator="equal">
      <formula>"Leve"</formula>
    </cfRule>
  </conditionalFormatting>
  <conditionalFormatting sqref="AC40:AC45">
    <cfRule type="cellIs" dxfId="91" priority="114" operator="equal">
      <formula>"Extremo"</formula>
    </cfRule>
    <cfRule type="cellIs" dxfId="90" priority="115" operator="equal">
      <formula>"Alto"</formula>
    </cfRule>
    <cfRule type="cellIs" dxfId="89" priority="116" operator="equal">
      <formula>"Moderado"</formula>
    </cfRule>
    <cfRule type="cellIs" dxfId="88" priority="117" operator="equal">
      <formula>"Bajo"</formula>
    </cfRule>
  </conditionalFormatting>
  <conditionalFormatting sqref="H46">
    <cfRule type="cellIs" dxfId="87" priority="109" operator="equal">
      <formula>"Muy Alta"</formula>
    </cfRule>
    <cfRule type="cellIs" dxfId="86" priority="110" operator="equal">
      <formula>"Alta"</formula>
    </cfRule>
    <cfRule type="cellIs" dxfId="85" priority="111" operator="equal">
      <formula>"Media"</formula>
    </cfRule>
    <cfRule type="cellIs" dxfId="84" priority="112" operator="equal">
      <formula>"Baja"</formula>
    </cfRule>
    <cfRule type="cellIs" dxfId="83" priority="113" operator="equal">
      <formula>"Muy Baja"</formula>
    </cfRule>
  </conditionalFormatting>
  <conditionalFormatting sqref="N46">
    <cfRule type="cellIs" dxfId="82" priority="100" operator="equal">
      <formula>"Extremo"</formula>
    </cfRule>
    <cfRule type="cellIs" dxfId="81" priority="101" operator="equal">
      <formula>"Alto"</formula>
    </cfRule>
    <cfRule type="cellIs" dxfId="80" priority="102" operator="equal">
      <formula>"Moderado"</formula>
    </cfRule>
    <cfRule type="cellIs" dxfId="79" priority="103" operator="equal">
      <formula>"Bajo"</formula>
    </cfRule>
  </conditionalFormatting>
  <conditionalFormatting sqref="Y46:Y51">
    <cfRule type="cellIs" dxfId="78" priority="95" operator="equal">
      <formula>"Muy Alta"</formula>
    </cfRule>
    <cfRule type="cellIs" dxfId="77" priority="96" operator="equal">
      <formula>"Alta"</formula>
    </cfRule>
    <cfRule type="cellIs" dxfId="76" priority="97" operator="equal">
      <formula>"Media"</formula>
    </cfRule>
    <cfRule type="cellIs" dxfId="75" priority="98" operator="equal">
      <formula>"Baja"</formula>
    </cfRule>
    <cfRule type="cellIs" dxfId="74" priority="99" operator="equal">
      <formula>"Muy Baja"</formula>
    </cfRule>
  </conditionalFormatting>
  <conditionalFormatting sqref="AA46:AA51">
    <cfRule type="cellIs" dxfId="73" priority="90" operator="equal">
      <formula>"Catastrófico"</formula>
    </cfRule>
    <cfRule type="cellIs" dxfId="72" priority="91" operator="equal">
      <formula>"Mayor"</formula>
    </cfRule>
    <cfRule type="cellIs" dxfId="71" priority="92" operator="equal">
      <formula>"Moderado"</formula>
    </cfRule>
    <cfRule type="cellIs" dxfId="70" priority="93" operator="equal">
      <formula>"Menor"</formula>
    </cfRule>
    <cfRule type="cellIs" dxfId="69" priority="94" operator="equal">
      <formula>"Leve"</formula>
    </cfRule>
  </conditionalFormatting>
  <conditionalFormatting sqref="AC46:AC51">
    <cfRule type="cellIs" dxfId="68" priority="86" operator="equal">
      <formula>"Extremo"</formula>
    </cfRule>
    <cfRule type="cellIs" dxfId="67" priority="87" operator="equal">
      <formula>"Alto"</formula>
    </cfRule>
    <cfRule type="cellIs" dxfId="66" priority="88" operator="equal">
      <formula>"Moderado"</formula>
    </cfRule>
    <cfRule type="cellIs" dxfId="65" priority="89" operator="equal">
      <formula>"Bajo"</formula>
    </cfRule>
  </conditionalFormatting>
  <conditionalFormatting sqref="H52">
    <cfRule type="cellIs" dxfId="64" priority="81" operator="equal">
      <formula>"Muy Alta"</formula>
    </cfRule>
    <cfRule type="cellIs" dxfId="63" priority="82" operator="equal">
      <formula>"Alta"</formula>
    </cfRule>
    <cfRule type="cellIs" dxfId="62" priority="83" operator="equal">
      <formula>"Media"</formula>
    </cfRule>
    <cfRule type="cellIs" dxfId="61" priority="84" operator="equal">
      <formula>"Baja"</formula>
    </cfRule>
    <cfRule type="cellIs" dxfId="60" priority="85" operator="equal">
      <formula>"Muy Baja"</formula>
    </cfRule>
  </conditionalFormatting>
  <conditionalFormatting sqref="N52">
    <cfRule type="cellIs" dxfId="59" priority="72" operator="equal">
      <formula>"Extremo"</formula>
    </cfRule>
    <cfRule type="cellIs" dxfId="58" priority="73" operator="equal">
      <formula>"Alto"</formula>
    </cfRule>
    <cfRule type="cellIs" dxfId="57" priority="74" operator="equal">
      <formula>"Moderado"</formula>
    </cfRule>
    <cfRule type="cellIs" dxfId="56" priority="75" operator="equal">
      <formula>"Bajo"</formula>
    </cfRule>
  </conditionalFormatting>
  <conditionalFormatting sqref="Y52:Y57">
    <cfRule type="cellIs" dxfId="55" priority="67" operator="equal">
      <formula>"Muy Alta"</formula>
    </cfRule>
    <cfRule type="cellIs" dxfId="54" priority="68" operator="equal">
      <formula>"Alta"</formula>
    </cfRule>
    <cfRule type="cellIs" dxfId="53" priority="69" operator="equal">
      <formula>"Media"</formula>
    </cfRule>
    <cfRule type="cellIs" dxfId="52" priority="70" operator="equal">
      <formula>"Baja"</formula>
    </cfRule>
    <cfRule type="cellIs" dxfId="51" priority="71" operator="equal">
      <formula>"Muy Baja"</formula>
    </cfRule>
  </conditionalFormatting>
  <conditionalFormatting sqref="AA52:AA57">
    <cfRule type="cellIs" dxfId="50" priority="62" operator="equal">
      <formula>"Catastrófico"</formula>
    </cfRule>
    <cfRule type="cellIs" dxfId="49" priority="63" operator="equal">
      <formula>"Mayor"</formula>
    </cfRule>
    <cfRule type="cellIs" dxfId="48" priority="64" operator="equal">
      <formula>"Moderado"</formula>
    </cfRule>
    <cfRule type="cellIs" dxfId="47" priority="65" operator="equal">
      <formula>"Menor"</formula>
    </cfRule>
    <cfRule type="cellIs" dxfId="46" priority="66" operator="equal">
      <formula>"Leve"</formula>
    </cfRule>
  </conditionalFormatting>
  <conditionalFormatting sqref="AC52:AC57">
    <cfRule type="cellIs" dxfId="45" priority="58" operator="equal">
      <formula>"Extremo"</formula>
    </cfRule>
    <cfRule type="cellIs" dxfId="44" priority="59" operator="equal">
      <formula>"Alto"</formula>
    </cfRule>
    <cfRule type="cellIs" dxfId="43" priority="60" operator="equal">
      <formula>"Moderado"</formula>
    </cfRule>
    <cfRule type="cellIs" dxfId="42" priority="61" operator="equal">
      <formula>"Bajo"</formula>
    </cfRule>
  </conditionalFormatting>
  <conditionalFormatting sqref="N58">
    <cfRule type="cellIs" dxfId="41" priority="44" operator="equal">
      <formula>"Extremo"</formula>
    </cfRule>
    <cfRule type="cellIs" dxfId="40" priority="45" operator="equal">
      <formula>"Alto"</formula>
    </cfRule>
    <cfRule type="cellIs" dxfId="39" priority="46" operator="equal">
      <formula>"Moderado"</formula>
    </cfRule>
    <cfRule type="cellIs" dxfId="38" priority="47" operator="equal">
      <formula>"Bajo"</formula>
    </cfRule>
  </conditionalFormatting>
  <conditionalFormatting sqref="Y58:Y63">
    <cfRule type="cellIs" dxfId="37" priority="39" operator="equal">
      <formula>"Muy Alta"</formula>
    </cfRule>
    <cfRule type="cellIs" dxfId="36" priority="40" operator="equal">
      <formula>"Alta"</formula>
    </cfRule>
    <cfRule type="cellIs" dxfId="35" priority="41" operator="equal">
      <formula>"Media"</formula>
    </cfRule>
    <cfRule type="cellIs" dxfId="34" priority="42" operator="equal">
      <formula>"Baja"</formula>
    </cfRule>
    <cfRule type="cellIs" dxfId="33" priority="43" operator="equal">
      <formula>"Muy Baja"</formula>
    </cfRule>
  </conditionalFormatting>
  <conditionalFormatting sqref="AA58:AA63">
    <cfRule type="cellIs" dxfId="32" priority="34" operator="equal">
      <formula>"Catastrófico"</formula>
    </cfRule>
    <cfRule type="cellIs" dxfId="31" priority="35" operator="equal">
      <formula>"Mayor"</formula>
    </cfRule>
    <cfRule type="cellIs" dxfId="30" priority="36" operator="equal">
      <formula>"Moderado"</formula>
    </cfRule>
    <cfRule type="cellIs" dxfId="29" priority="37" operator="equal">
      <formula>"Menor"</formula>
    </cfRule>
    <cfRule type="cellIs" dxfId="28" priority="38" operator="equal">
      <formula>"Leve"</formula>
    </cfRule>
  </conditionalFormatting>
  <conditionalFormatting sqref="AC58:AC63">
    <cfRule type="cellIs" dxfId="27" priority="30" operator="equal">
      <formula>"Extremo"</formula>
    </cfRule>
    <cfRule type="cellIs" dxfId="26" priority="31" operator="equal">
      <formula>"Alto"</formula>
    </cfRule>
    <cfRule type="cellIs" dxfId="25" priority="32" operator="equal">
      <formula>"Moderado"</formula>
    </cfRule>
    <cfRule type="cellIs" dxfId="24" priority="33" operator="equal">
      <formula>"Bajo"</formula>
    </cfRule>
  </conditionalFormatting>
  <conditionalFormatting sqref="H64">
    <cfRule type="cellIs" dxfId="23" priority="25" operator="equal">
      <formula>"Muy Alta"</formula>
    </cfRule>
    <cfRule type="cellIs" dxfId="22" priority="26" operator="equal">
      <formula>"Alta"</formula>
    </cfRule>
    <cfRule type="cellIs" dxfId="21" priority="27" operator="equal">
      <formula>"Media"</formula>
    </cfRule>
    <cfRule type="cellIs" dxfId="20" priority="28" operator="equal">
      <formula>"Baja"</formula>
    </cfRule>
    <cfRule type="cellIs" dxfId="19" priority="29" operator="equal">
      <formula>"Muy Baja"</formula>
    </cfRule>
  </conditionalFormatting>
  <conditionalFormatting sqref="N64">
    <cfRule type="cellIs" dxfId="18" priority="16" operator="equal">
      <formula>"Extremo"</formula>
    </cfRule>
    <cfRule type="cellIs" dxfId="17" priority="17" operator="equal">
      <formula>"Alto"</formula>
    </cfRule>
    <cfRule type="cellIs" dxfId="16" priority="18" operator="equal">
      <formula>"Moderado"</formula>
    </cfRule>
    <cfRule type="cellIs" dxfId="15" priority="19" operator="equal">
      <formula>"Bajo"</formula>
    </cfRule>
  </conditionalFormatting>
  <conditionalFormatting sqref="Y64:Y69">
    <cfRule type="cellIs" dxfId="14" priority="11" operator="equal">
      <formula>"Muy Alta"</formula>
    </cfRule>
    <cfRule type="cellIs" dxfId="13" priority="12" operator="equal">
      <formula>"Alta"</formula>
    </cfRule>
    <cfRule type="cellIs" dxfId="12" priority="13" operator="equal">
      <formula>"Media"</formula>
    </cfRule>
    <cfRule type="cellIs" dxfId="11" priority="14" operator="equal">
      <formula>"Baja"</formula>
    </cfRule>
    <cfRule type="cellIs" dxfId="10" priority="15" operator="equal">
      <formula>"Muy Baja"</formula>
    </cfRule>
  </conditionalFormatting>
  <conditionalFormatting sqref="AA64:AA69">
    <cfRule type="cellIs" dxfId="9" priority="6" operator="equal">
      <formula>"Catastrófico"</formula>
    </cfRule>
    <cfRule type="cellIs" dxfId="8" priority="7" operator="equal">
      <formula>"Mayor"</formula>
    </cfRule>
    <cfRule type="cellIs" dxfId="7" priority="8" operator="equal">
      <formula>"Moderado"</formula>
    </cfRule>
    <cfRule type="cellIs" dxfId="6" priority="9" operator="equal">
      <formula>"Menor"</formula>
    </cfRule>
    <cfRule type="cellIs" dxfId="5" priority="10" operator="equal">
      <formula>"Leve"</formula>
    </cfRule>
  </conditionalFormatting>
  <conditionalFormatting sqref="AC64:AC69">
    <cfRule type="cellIs" dxfId="4" priority="2" operator="equal">
      <formula>"Extremo"</formula>
    </cfRule>
    <cfRule type="cellIs" dxfId="3" priority="3" operator="equal">
      <formula>"Alto"</formula>
    </cfRule>
    <cfRule type="cellIs" dxfId="2" priority="4" operator="equal">
      <formula>"Moderado"</formula>
    </cfRule>
    <cfRule type="cellIs" dxfId="1" priority="5" operator="equal">
      <formula>"Bajo"</formula>
    </cfRule>
  </conditionalFormatting>
  <conditionalFormatting sqref="K10:K69">
    <cfRule type="containsText" dxfId="0" priority="1" operator="containsText" text="❌">
      <formula>NOT(ISERROR(SEARCH("❌",K10)))</formula>
    </cfRule>
  </conditionalFormatting>
  <pageMargins left="0.7" right="0.7" top="0.75" bottom="0.75" header="0.3" footer="0.3"/>
  <pageSetup orientation="portrait" r:id="rId1"/>
  <ignoredErrors>
    <ignoredError sqref="AB12" 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'Tabla Valoración controles'!$D$4:$D$6</xm:f>
          </x14:formula1>
          <xm:sqref>R10:R69</xm:sqref>
        </x14:dataValidation>
        <x14:dataValidation type="list" allowBlank="1" showInputMessage="1" showErrorMessage="1" xr:uid="{00000000-0002-0000-0100-000001000000}">
          <x14:formula1>
            <xm:f>'Tabla Valoración controles'!$D$7:$D$8</xm:f>
          </x14:formula1>
          <xm:sqref>S10:S69</xm:sqref>
        </x14:dataValidation>
        <x14:dataValidation type="list" allowBlank="1" showInputMessage="1" showErrorMessage="1" xr:uid="{00000000-0002-0000-0100-000002000000}">
          <x14:formula1>
            <xm:f>'Tabla Valoración controles'!$D$9:$D$10</xm:f>
          </x14:formula1>
          <xm:sqref>U10:U69</xm:sqref>
        </x14:dataValidation>
        <x14:dataValidation type="list" allowBlank="1" showInputMessage="1" showErrorMessage="1" xr:uid="{00000000-0002-0000-0100-000003000000}">
          <x14:formula1>
            <xm:f>'Tabla Valoración controles'!$D$11:$D$12</xm:f>
          </x14:formula1>
          <xm:sqref>V10:V69</xm:sqref>
        </x14:dataValidation>
        <x14:dataValidation type="list" allowBlank="1" showInputMessage="1" showErrorMessage="1" xr:uid="{00000000-0002-0000-0100-000004000000}">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r:uid="{00000000-0002-0000-0100-000005000000}">
          <x14:formula1>
            <xm:f>'Tabla Valoración controles'!$D$13:$D$14</xm:f>
          </x14:formula1>
          <xm:sqref>W10:W69</xm:sqref>
        </x14:dataValidation>
        <x14:dataValidation type="list" allowBlank="1" showInputMessage="1" showErrorMessage="1" xr:uid="{00000000-0002-0000-0100-000006000000}">
          <x14:formula1>
            <xm:f>'Opciones Tratamiento'!$B$13:$B$19</xm:f>
          </x14:formula1>
          <xm:sqref>F10:F69</xm:sqref>
        </x14:dataValidation>
        <x14:dataValidation type="list" allowBlank="1" showInputMessage="1" showErrorMessage="1" xr:uid="{00000000-0002-0000-0100-000007000000}">
          <x14:formula1>
            <xm:f>'Opciones Tratamiento'!$E$2:$E$4</xm:f>
          </x14:formula1>
          <xm:sqref>B10:B69</xm:sqref>
        </x14:dataValidation>
        <x14:dataValidation type="list" allowBlank="1" showInputMessage="1" showErrorMessage="1" xr:uid="{00000000-0002-0000-0100-000008000000}">
          <x14:formula1>
            <xm:f>'Opciones Tratamiento'!$B$2:$B$5</xm:f>
          </x14:formula1>
          <xm:sqref>AD10:AD69</xm:sqref>
        </x14:dataValidation>
        <x14:dataValidation type="list" allowBlank="1" showInputMessage="1" showErrorMessage="1" xr:uid="{00000000-0002-0000-0100-000009000000}">
          <x14:formula1>
            <xm:f>'Tabla Impacto'!$F$210:$F$221</xm:f>
          </x14:formula1>
          <xm:sqref>J10:J69</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AE10:AE69</xm:sqref>
        </x14:dataValidation>
        <x14:dataValidation type="custom" allowBlank="1" showInputMessage="1" showErrorMessage="1" error="Recuerde que las acciones se generan bajo la medida de mitigar el riesgo" xr:uid="{00000000-0002-0000-0100-00000B000000}">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r:uid="{00000000-0002-0000-0100-00000C000000}">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r:uid="{00000000-0002-0000-0100-00000D000000}">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r:uid="{00000000-0002-0000-0100-00000E000000}">
          <x14:formula1>
            <xm:f>IF(OR(AD10='Opciones Tratamiento'!$B$2,AD10='Opciones Tratamiento'!$B$3,AD10='Opciones Tratamiento'!$B$4),ISBLANK(AD10),ISTEXT(AD10))</xm:f>
          </x14:formula1>
          <xm:sqref>AI10:AI69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26"/>
  <sheetViews>
    <sheetView topLeftCell="A49" workbookViewId="0">
      <selection activeCell="F24" sqref="F23:F24"/>
    </sheetView>
  </sheetViews>
  <sheetFormatPr baseColWidth="10" defaultRowHeight="15" x14ac:dyDescent="0.25"/>
  <cols>
    <col min="3" max="3" width="32.85546875" customWidth="1"/>
  </cols>
  <sheetData>
    <row r="2" spans="2:6" x14ac:dyDescent="0.25">
      <c r="B2" t="s">
        <v>214</v>
      </c>
      <c r="C2" t="s">
        <v>215</v>
      </c>
      <c r="D2" t="s">
        <v>216</v>
      </c>
      <c r="E2" t="s">
        <v>217</v>
      </c>
    </row>
    <row r="3" spans="2:6" x14ac:dyDescent="0.25">
      <c r="B3" t="s">
        <v>221</v>
      </c>
      <c r="C3" t="s">
        <v>218</v>
      </c>
      <c r="F3" t="s">
        <v>222</v>
      </c>
    </row>
    <row r="4" spans="2:6" x14ac:dyDescent="0.25">
      <c r="C4" t="s">
        <v>219</v>
      </c>
    </row>
    <row r="5" spans="2:6" x14ac:dyDescent="0.25">
      <c r="B5" t="s">
        <v>223</v>
      </c>
      <c r="C5" t="s">
        <v>220</v>
      </c>
    </row>
    <row r="8" spans="2:6" x14ac:dyDescent="0.25">
      <c r="B8" t="s">
        <v>231</v>
      </c>
      <c r="C8" t="s">
        <v>225</v>
      </c>
      <c r="D8" t="s">
        <v>224</v>
      </c>
    </row>
    <row r="9" spans="2:6" x14ac:dyDescent="0.25">
      <c r="C9" t="s">
        <v>226</v>
      </c>
    </row>
    <row r="10" spans="2:6" x14ac:dyDescent="0.25">
      <c r="C10" t="s">
        <v>227</v>
      </c>
    </row>
    <row r="11" spans="2:6" x14ac:dyDescent="0.25">
      <c r="B11" t="s">
        <v>232</v>
      </c>
      <c r="C11" t="s">
        <v>228</v>
      </c>
    </row>
    <row r="12" spans="2:6" x14ac:dyDescent="0.25">
      <c r="C12" t="s">
        <v>229</v>
      </c>
    </row>
    <row r="13" spans="2:6" x14ac:dyDescent="0.25">
      <c r="B13" t="s">
        <v>230</v>
      </c>
      <c r="C13" t="s">
        <v>230</v>
      </c>
    </row>
    <row r="17" spans="3:9" x14ac:dyDescent="0.25">
      <c r="C17" t="s">
        <v>233</v>
      </c>
    </row>
    <row r="18" spans="3:9" x14ac:dyDescent="0.25">
      <c r="E18" t="s">
        <v>234</v>
      </c>
    </row>
    <row r="19" spans="3:9" x14ac:dyDescent="0.25">
      <c r="C19" t="s">
        <v>238</v>
      </c>
      <c r="D19" t="s">
        <v>237</v>
      </c>
      <c r="E19" t="s">
        <v>235</v>
      </c>
    </row>
    <row r="20" spans="3:9" x14ac:dyDescent="0.25">
      <c r="C20" t="s">
        <v>239</v>
      </c>
      <c r="E20" t="s">
        <v>236</v>
      </c>
    </row>
    <row r="21" spans="3:9" x14ac:dyDescent="0.25">
      <c r="C21" t="s">
        <v>240</v>
      </c>
    </row>
    <row r="22" spans="3:9" x14ac:dyDescent="0.25">
      <c r="C22" t="s">
        <v>241</v>
      </c>
    </row>
    <row r="23" spans="3:9" x14ac:dyDescent="0.25">
      <c r="C23" t="s">
        <v>242</v>
      </c>
      <c r="D23" t="s">
        <v>243</v>
      </c>
      <c r="E23" t="s">
        <v>247</v>
      </c>
      <c r="F23" t="s">
        <v>248</v>
      </c>
      <c r="G23" t="s">
        <v>249</v>
      </c>
      <c r="H23" t="s">
        <v>250</v>
      </c>
      <c r="I23" t="s">
        <v>251</v>
      </c>
    </row>
    <row r="24" spans="3:9" x14ac:dyDescent="0.25">
      <c r="D24" t="s">
        <v>244</v>
      </c>
      <c r="G24" t="s">
        <v>252</v>
      </c>
      <c r="H24" t="s">
        <v>253</v>
      </c>
    </row>
    <row r="25" spans="3:9" x14ac:dyDescent="0.25">
      <c r="D25" t="s">
        <v>245</v>
      </c>
      <c r="H25" t="s">
        <v>254</v>
      </c>
    </row>
    <row r="26" spans="3:9" x14ac:dyDescent="0.25">
      <c r="D26" t="s">
        <v>246</v>
      </c>
      <c r="H26" t="s">
        <v>255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140"/>
  <sheetViews>
    <sheetView topLeftCell="A4" zoomScale="50" zoomScaleNormal="50" workbookViewId="0">
      <selection activeCell="L10" sqref="L10:M11"/>
    </sheetView>
  </sheetViews>
  <sheetFormatPr baseColWidth="10"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236" t="s">
        <v>161</v>
      </c>
      <c r="C2" s="236"/>
      <c r="D2" s="236"/>
      <c r="E2" s="236"/>
      <c r="F2" s="236"/>
      <c r="G2" s="236"/>
      <c r="H2" s="236"/>
      <c r="I2" s="236"/>
      <c r="J2" s="273" t="s">
        <v>2</v>
      </c>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236"/>
      <c r="C3" s="236"/>
      <c r="D3" s="236"/>
      <c r="E3" s="236"/>
      <c r="F3" s="236"/>
      <c r="G3" s="236"/>
      <c r="H3" s="236"/>
      <c r="I3" s="236"/>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236"/>
      <c r="C4" s="236"/>
      <c r="D4" s="236"/>
      <c r="E4" s="236"/>
      <c r="F4" s="236"/>
      <c r="G4" s="236"/>
      <c r="H4" s="236"/>
      <c r="I4" s="236"/>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284" t="s">
        <v>4</v>
      </c>
      <c r="C6" s="284"/>
      <c r="D6" s="285"/>
      <c r="E6" s="274" t="s">
        <v>116</v>
      </c>
      <c r="F6" s="275"/>
      <c r="G6" s="275"/>
      <c r="H6" s="275"/>
      <c r="I6" s="276"/>
      <c r="J6" s="270" t="str">
        <f ca="1">IF(AND('Mapa final'!$H$10="Muy Alta",'Mapa final'!$L$10="Leve"),CONCATENATE("R",'Mapa final'!$A$10),"")</f>
        <v/>
      </c>
      <c r="K6" s="271"/>
      <c r="L6" s="271" t="str">
        <f ca="1">IF(AND('Mapa final'!$H$16="Muy Alta",'Mapa final'!$L$16="Leve"),CONCATENATE("R",'Mapa final'!$A$16),"")</f>
        <v/>
      </c>
      <c r="M6" s="271"/>
      <c r="N6" s="271" t="str">
        <f ca="1">IF(AND('Mapa final'!$H$22="Muy Alta",'Mapa final'!$L$22="Leve"),CONCATENATE("R",'Mapa final'!$A$22),"")</f>
        <v/>
      </c>
      <c r="O6" s="272"/>
      <c r="P6" s="270" t="str">
        <f ca="1">IF(AND('Mapa final'!$H$10="Muy Alta",'Mapa final'!$L$10="Menor"),CONCATENATE("R",'Mapa final'!$A$10),"")</f>
        <v/>
      </c>
      <c r="Q6" s="271"/>
      <c r="R6" s="271" t="str">
        <f ca="1">IF(AND('Mapa final'!$H$16="Muy Alta",'Mapa final'!$L$16="Menor"),CONCATENATE("R",'Mapa final'!$A$16),"")</f>
        <v/>
      </c>
      <c r="S6" s="271"/>
      <c r="T6" s="271" t="str">
        <f ca="1">IF(AND('Mapa final'!$H$22="Muy Alta",'Mapa final'!$L$22="Menor"),CONCATENATE("R",'Mapa final'!$A$22),"")</f>
        <v/>
      </c>
      <c r="U6" s="272"/>
      <c r="V6" s="270" t="str">
        <f ca="1">IF(AND('Mapa final'!$H$10="Muy Alta",'Mapa final'!$L$10="Moderado"),CONCATENATE("R",'Mapa final'!$A$10),"")</f>
        <v/>
      </c>
      <c r="W6" s="271"/>
      <c r="X6" s="271" t="str">
        <f ca="1">IF(AND('Mapa final'!$H$16="Muy Alta",'Mapa final'!$L$16="Moderado"),CONCATENATE("R",'Mapa final'!$A$16),"")</f>
        <v/>
      </c>
      <c r="Y6" s="271"/>
      <c r="Z6" s="271" t="str">
        <f ca="1">IF(AND('Mapa final'!$H$22="Muy Alta",'Mapa final'!$L$22="Moderado"),CONCATENATE("R",'Mapa final'!$A$22),"")</f>
        <v/>
      </c>
      <c r="AA6" s="272"/>
      <c r="AB6" s="270" t="str">
        <f ca="1">IF(AND('Mapa final'!$H$10="Muy Alta",'Mapa final'!$L$10="Mayor"),CONCATENATE("R",'Mapa final'!$A$10),"")</f>
        <v/>
      </c>
      <c r="AC6" s="271"/>
      <c r="AD6" s="271" t="str">
        <f ca="1">IF(AND('Mapa final'!$H$16="Muy Alta",'Mapa final'!$L$16="Mayor"),CONCATENATE("R",'Mapa final'!$A$16),"")</f>
        <v/>
      </c>
      <c r="AE6" s="271"/>
      <c r="AF6" s="271" t="str">
        <f ca="1">IF(AND('Mapa final'!$H$22="Muy Alta",'Mapa final'!$L$22="Mayor"),CONCATENATE("R",'Mapa final'!$A$22),"")</f>
        <v/>
      </c>
      <c r="AG6" s="272"/>
      <c r="AH6" s="261" t="str">
        <f ca="1">IF(AND('Mapa final'!$H$10="Muy Alta",'Mapa final'!$L$10="Catastrófico"),CONCATENATE("R",'Mapa final'!$A$10),"")</f>
        <v/>
      </c>
      <c r="AI6" s="262"/>
      <c r="AJ6" s="262" t="str">
        <f ca="1">IF(AND('Mapa final'!$H$16="Muy Alta",'Mapa final'!$L$16="Catastrófico"),CONCATENATE("R",'Mapa final'!$A$16),"")</f>
        <v/>
      </c>
      <c r="AK6" s="262"/>
      <c r="AL6" s="262" t="str">
        <f ca="1">IF(AND('Mapa final'!$H$22="Muy Alta",'Mapa final'!$L$22="Catastrófico"),CONCATENATE("R",'Mapa final'!$A$22),"")</f>
        <v/>
      </c>
      <c r="AM6" s="263"/>
      <c r="AO6" s="286" t="s">
        <v>79</v>
      </c>
      <c r="AP6" s="287"/>
      <c r="AQ6" s="287"/>
      <c r="AR6" s="287"/>
      <c r="AS6" s="287"/>
      <c r="AT6" s="288"/>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284"/>
      <c r="C7" s="284"/>
      <c r="D7" s="285"/>
      <c r="E7" s="277"/>
      <c r="F7" s="278"/>
      <c r="G7" s="278"/>
      <c r="H7" s="278"/>
      <c r="I7" s="279"/>
      <c r="J7" s="264"/>
      <c r="K7" s="265"/>
      <c r="L7" s="265"/>
      <c r="M7" s="265"/>
      <c r="N7" s="265"/>
      <c r="O7" s="266"/>
      <c r="P7" s="264"/>
      <c r="Q7" s="265"/>
      <c r="R7" s="265"/>
      <c r="S7" s="265"/>
      <c r="T7" s="265"/>
      <c r="U7" s="266"/>
      <c r="V7" s="264"/>
      <c r="W7" s="265"/>
      <c r="X7" s="265"/>
      <c r="Y7" s="265"/>
      <c r="Z7" s="265"/>
      <c r="AA7" s="266"/>
      <c r="AB7" s="264"/>
      <c r="AC7" s="265"/>
      <c r="AD7" s="265"/>
      <c r="AE7" s="265"/>
      <c r="AF7" s="265"/>
      <c r="AG7" s="266"/>
      <c r="AH7" s="255"/>
      <c r="AI7" s="256"/>
      <c r="AJ7" s="256"/>
      <c r="AK7" s="256"/>
      <c r="AL7" s="256"/>
      <c r="AM7" s="257"/>
      <c r="AN7" s="83"/>
      <c r="AO7" s="289"/>
      <c r="AP7" s="290"/>
      <c r="AQ7" s="290"/>
      <c r="AR7" s="290"/>
      <c r="AS7" s="290"/>
      <c r="AT7" s="291"/>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284"/>
      <c r="C8" s="284"/>
      <c r="D8" s="285"/>
      <c r="E8" s="277"/>
      <c r="F8" s="278"/>
      <c r="G8" s="278"/>
      <c r="H8" s="278"/>
      <c r="I8" s="279"/>
      <c r="J8" s="264" t="str">
        <f ca="1">IF(AND('Mapa final'!$H$28="Muy Alta",'Mapa final'!$L$28="Leve"),CONCATENATE("R",'Mapa final'!$A$28),"")</f>
        <v/>
      </c>
      <c r="K8" s="265"/>
      <c r="L8" s="265" t="str">
        <f ca="1">IF(AND('Mapa final'!$H$34="Muy Alta",'Mapa final'!$L$34="Leve"),CONCATENATE("R",'Mapa final'!$A$34),"")</f>
        <v/>
      </c>
      <c r="M8" s="265"/>
      <c r="N8" s="265" t="str">
        <f ca="1">IF(AND('Mapa final'!$H$40="Muy Alta",'Mapa final'!$L$40="Leve"),CONCATENATE("R",'Mapa final'!$A$40),"")</f>
        <v/>
      </c>
      <c r="O8" s="266"/>
      <c r="P8" s="264" t="str">
        <f ca="1">IF(AND('Mapa final'!$H$28="Muy Alta",'Mapa final'!$L$28="Menor"),CONCATENATE("R",'Mapa final'!$A$28),"")</f>
        <v/>
      </c>
      <c r="Q8" s="265"/>
      <c r="R8" s="265" t="str">
        <f ca="1">IF(AND('Mapa final'!$H$34="Muy Alta",'Mapa final'!$L$34="Menor"),CONCATENATE("R",'Mapa final'!$A$34),"")</f>
        <v/>
      </c>
      <c r="S8" s="265"/>
      <c r="T8" s="265" t="str">
        <f ca="1">IF(AND('Mapa final'!$H$40="Muy Alta",'Mapa final'!$L$40="Menor"),CONCATENATE("R",'Mapa final'!$A$40),"")</f>
        <v/>
      </c>
      <c r="U8" s="266"/>
      <c r="V8" s="264" t="str">
        <f ca="1">IF(AND('Mapa final'!$H$28="Muy Alta",'Mapa final'!$L$28="Moderado"),CONCATENATE("R",'Mapa final'!$A$28),"")</f>
        <v/>
      </c>
      <c r="W8" s="265"/>
      <c r="X8" s="265" t="str">
        <f ca="1">IF(AND('Mapa final'!$H$34="Muy Alta",'Mapa final'!$L$34="Moderado"),CONCATENATE("R",'Mapa final'!$A$34),"")</f>
        <v/>
      </c>
      <c r="Y8" s="265"/>
      <c r="Z8" s="265" t="str">
        <f ca="1">IF(AND('Mapa final'!$H$40="Muy Alta",'Mapa final'!$L$40="Moderado"),CONCATENATE("R",'Mapa final'!$A$40),"")</f>
        <v/>
      </c>
      <c r="AA8" s="266"/>
      <c r="AB8" s="264" t="str">
        <f ca="1">IF(AND('Mapa final'!$H$28="Muy Alta",'Mapa final'!$L$28="Mayor"),CONCATENATE("R",'Mapa final'!$A$28),"")</f>
        <v/>
      </c>
      <c r="AC8" s="265"/>
      <c r="AD8" s="265" t="str">
        <f ca="1">IF(AND('Mapa final'!$H$34="Muy Alta",'Mapa final'!$L$34="Mayor"),CONCATENATE("R",'Mapa final'!$A$34),"")</f>
        <v/>
      </c>
      <c r="AE8" s="265"/>
      <c r="AF8" s="265" t="str">
        <f ca="1">IF(AND('Mapa final'!$H$40="Muy Alta",'Mapa final'!$L$40="Mayor"),CONCATENATE("R",'Mapa final'!$A$40),"")</f>
        <v/>
      </c>
      <c r="AG8" s="266"/>
      <c r="AH8" s="255" t="str">
        <f ca="1">IF(AND('Mapa final'!$H$28="Muy Alta",'Mapa final'!$L$28="Catastrófico"),CONCATENATE("R",'Mapa final'!$A$28),"")</f>
        <v/>
      </c>
      <c r="AI8" s="256"/>
      <c r="AJ8" s="256" t="str">
        <f ca="1">IF(AND('Mapa final'!$H$34="Muy Alta",'Mapa final'!$L$34="Catastrófico"),CONCATENATE("R",'Mapa final'!$A$34),"")</f>
        <v/>
      </c>
      <c r="AK8" s="256"/>
      <c r="AL8" s="256" t="str">
        <f ca="1">IF(AND('Mapa final'!$H$40="Muy Alta",'Mapa final'!$L$40="Catastrófico"),CONCATENATE("R",'Mapa final'!$A$40),"")</f>
        <v/>
      </c>
      <c r="AM8" s="257"/>
      <c r="AN8" s="83"/>
      <c r="AO8" s="289"/>
      <c r="AP8" s="290"/>
      <c r="AQ8" s="290"/>
      <c r="AR8" s="290"/>
      <c r="AS8" s="290"/>
      <c r="AT8" s="291"/>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284"/>
      <c r="C9" s="284"/>
      <c r="D9" s="285"/>
      <c r="E9" s="277"/>
      <c r="F9" s="278"/>
      <c r="G9" s="278"/>
      <c r="H9" s="278"/>
      <c r="I9" s="279"/>
      <c r="J9" s="264"/>
      <c r="K9" s="265"/>
      <c r="L9" s="265"/>
      <c r="M9" s="265"/>
      <c r="N9" s="265"/>
      <c r="O9" s="266"/>
      <c r="P9" s="264"/>
      <c r="Q9" s="265"/>
      <c r="R9" s="265"/>
      <c r="S9" s="265"/>
      <c r="T9" s="265"/>
      <c r="U9" s="266"/>
      <c r="V9" s="264"/>
      <c r="W9" s="265"/>
      <c r="X9" s="265"/>
      <c r="Y9" s="265"/>
      <c r="Z9" s="265"/>
      <c r="AA9" s="266"/>
      <c r="AB9" s="264"/>
      <c r="AC9" s="265"/>
      <c r="AD9" s="265"/>
      <c r="AE9" s="265"/>
      <c r="AF9" s="265"/>
      <c r="AG9" s="266"/>
      <c r="AH9" s="255"/>
      <c r="AI9" s="256"/>
      <c r="AJ9" s="256"/>
      <c r="AK9" s="256"/>
      <c r="AL9" s="256"/>
      <c r="AM9" s="257"/>
      <c r="AN9" s="83"/>
      <c r="AO9" s="289"/>
      <c r="AP9" s="290"/>
      <c r="AQ9" s="290"/>
      <c r="AR9" s="290"/>
      <c r="AS9" s="290"/>
      <c r="AT9" s="291"/>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284"/>
      <c r="C10" s="284"/>
      <c r="D10" s="285"/>
      <c r="E10" s="277"/>
      <c r="F10" s="278"/>
      <c r="G10" s="278"/>
      <c r="H10" s="278"/>
      <c r="I10" s="279"/>
      <c r="J10" s="264" t="str">
        <f ca="1">IF(AND('Mapa final'!$H$46="Muy Alta",'Mapa final'!$L$46="Leve"),CONCATENATE("R",'Mapa final'!$A$46),"")</f>
        <v/>
      </c>
      <c r="K10" s="265"/>
      <c r="L10" s="265" t="str">
        <f ca="1">IF(AND('Mapa final'!$H$52="Muy Alta",'Mapa final'!$L$52="Leve"),CONCATENATE("R",'Mapa final'!$A$52),"")</f>
        <v/>
      </c>
      <c r="M10" s="265"/>
      <c r="N10" s="265" t="str">
        <f ca="1">IF(AND('Mapa final'!$H$58="Muy Alta",'Mapa final'!$L$58="Leve"),CONCATENATE("R",'Mapa final'!$A$58),"")</f>
        <v/>
      </c>
      <c r="O10" s="266"/>
      <c r="P10" s="264" t="str">
        <f ca="1">IF(AND('Mapa final'!$H$46="Muy Alta",'Mapa final'!$L$46="Menor"),CONCATENATE("R",'Mapa final'!$A$46),"")</f>
        <v/>
      </c>
      <c r="Q10" s="265"/>
      <c r="R10" s="265" t="str">
        <f ca="1">IF(AND('Mapa final'!$H$52="Muy Alta",'Mapa final'!$L$52="Menor"),CONCATENATE("R",'Mapa final'!$A$52),"")</f>
        <v/>
      </c>
      <c r="S10" s="265"/>
      <c r="T10" s="265" t="str">
        <f ca="1">IF(AND('Mapa final'!$H$58="Muy Alta",'Mapa final'!$L$58="Menor"),CONCATENATE("R",'Mapa final'!$A$58),"")</f>
        <v/>
      </c>
      <c r="U10" s="266"/>
      <c r="V10" s="264" t="str">
        <f ca="1">IF(AND('Mapa final'!$H$46="Muy Alta",'Mapa final'!$L$46="Moderado"),CONCATENATE("R",'Mapa final'!$A$46),"")</f>
        <v/>
      </c>
      <c r="W10" s="265"/>
      <c r="X10" s="265" t="str">
        <f ca="1">IF(AND('Mapa final'!$H$52="Muy Alta",'Mapa final'!$L$52="Moderado"),CONCATENATE("R",'Mapa final'!$A$52),"")</f>
        <v/>
      </c>
      <c r="Y10" s="265"/>
      <c r="Z10" s="265" t="str">
        <f ca="1">IF(AND('Mapa final'!$H$58="Muy Alta",'Mapa final'!$L$58="Moderado"),CONCATENATE("R",'Mapa final'!$A$58),"")</f>
        <v/>
      </c>
      <c r="AA10" s="266"/>
      <c r="AB10" s="264" t="str">
        <f ca="1">IF(AND('Mapa final'!$H$46="Muy Alta",'Mapa final'!$L$46="Mayor"),CONCATENATE("R",'Mapa final'!$A$46),"")</f>
        <v/>
      </c>
      <c r="AC10" s="265"/>
      <c r="AD10" s="265" t="str">
        <f ca="1">IF(AND('Mapa final'!$H$52="Muy Alta",'Mapa final'!$L$52="Mayor"),CONCATENATE("R",'Mapa final'!$A$52),"")</f>
        <v/>
      </c>
      <c r="AE10" s="265"/>
      <c r="AF10" s="265" t="str">
        <f ca="1">IF(AND('Mapa final'!$H$58="Muy Alta",'Mapa final'!$L$58="Mayor"),CONCATENATE("R",'Mapa final'!$A$58),"")</f>
        <v/>
      </c>
      <c r="AG10" s="266"/>
      <c r="AH10" s="255" t="str">
        <f ca="1">IF(AND('Mapa final'!$H$46="Muy Alta",'Mapa final'!$L$46="Catastrófico"),CONCATENATE("R",'Mapa final'!$A$46),"")</f>
        <v/>
      </c>
      <c r="AI10" s="256"/>
      <c r="AJ10" s="256" t="str">
        <f ca="1">IF(AND('Mapa final'!$H$52="Muy Alta",'Mapa final'!$L$52="Catastrófico"),CONCATENATE("R",'Mapa final'!$A$52),"")</f>
        <v/>
      </c>
      <c r="AK10" s="256"/>
      <c r="AL10" s="256" t="str">
        <f ca="1">IF(AND('Mapa final'!$H$58="Muy Alta",'Mapa final'!$L$58="Catastrófico"),CONCATENATE("R",'Mapa final'!$A$58),"")</f>
        <v/>
      </c>
      <c r="AM10" s="257"/>
      <c r="AN10" s="83"/>
      <c r="AO10" s="289"/>
      <c r="AP10" s="290"/>
      <c r="AQ10" s="290"/>
      <c r="AR10" s="290"/>
      <c r="AS10" s="290"/>
      <c r="AT10" s="291"/>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284"/>
      <c r="C11" s="284"/>
      <c r="D11" s="285"/>
      <c r="E11" s="277"/>
      <c r="F11" s="278"/>
      <c r="G11" s="278"/>
      <c r="H11" s="278"/>
      <c r="I11" s="279"/>
      <c r="J11" s="264"/>
      <c r="K11" s="265"/>
      <c r="L11" s="265"/>
      <c r="M11" s="265"/>
      <c r="N11" s="265"/>
      <c r="O11" s="266"/>
      <c r="P11" s="264"/>
      <c r="Q11" s="265"/>
      <c r="R11" s="265"/>
      <c r="S11" s="265"/>
      <c r="T11" s="265"/>
      <c r="U11" s="266"/>
      <c r="V11" s="264"/>
      <c r="W11" s="265"/>
      <c r="X11" s="265"/>
      <c r="Y11" s="265"/>
      <c r="Z11" s="265"/>
      <c r="AA11" s="266"/>
      <c r="AB11" s="264"/>
      <c r="AC11" s="265"/>
      <c r="AD11" s="265"/>
      <c r="AE11" s="265"/>
      <c r="AF11" s="265"/>
      <c r="AG11" s="266"/>
      <c r="AH11" s="255"/>
      <c r="AI11" s="256"/>
      <c r="AJ11" s="256"/>
      <c r="AK11" s="256"/>
      <c r="AL11" s="256"/>
      <c r="AM11" s="257"/>
      <c r="AN11" s="83"/>
      <c r="AO11" s="289"/>
      <c r="AP11" s="290"/>
      <c r="AQ11" s="290"/>
      <c r="AR11" s="290"/>
      <c r="AS11" s="290"/>
      <c r="AT11" s="291"/>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284"/>
      <c r="C12" s="284"/>
      <c r="D12" s="285"/>
      <c r="E12" s="277"/>
      <c r="F12" s="278"/>
      <c r="G12" s="278"/>
      <c r="H12" s="278"/>
      <c r="I12" s="279"/>
      <c r="J12" s="264" t="str">
        <f ca="1">IF(AND('Mapa final'!$H$64="Muy Alta",'Mapa final'!$L$64="Leve"),CONCATENATE("R",'Mapa final'!$A$64),"")</f>
        <v/>
      </c>
      <c r="K12" s="265"/>
      <c r="L12" s="265" t="str">
        <f>IF(AND('Mapa final'!$H$70="Muy Alta",'Mapa final'!$L$70="Leve"),CONCATENATE("R",'Mapa final'!$A$70),"")</f>
        <v/>
      </c>
      <c r="M12" s="265"/>
      <c r="N12" s="265" t="str">
        <f>IF(AND('Mapa final'!$H$76="Muy Alta",'Mapa final'!$L$76="Leve"),CONCATENATE("R",'Mapa final'!$A$76),"")</f>
        <v/>
      </c>
      <c r="O12" s="266"/>
      <c r="P12" s="264" t="str">
        <f ca="1">IF(AND('Mapa final'!$H$64="Muy Alta",'Mapa final'!$L$64="Menor"),CONCATENATE("R",'Mapa final'!$A$64),"")</f>
        <v/>
      </c>
      <c r="Q12" s="265"/>
      <c r="R12" s="265" t="str">
        <f>IF(AND('Mapa final'!$H$70="Muy Alta",'Mapa final'!$L$70="Menor"),CONCATENATE("R",'Mapa final'!$A$70),"")</f>
        <v/>
      </c>
      <c r="S12" s="265"/>
      <c r="T12" s="265" t="str">
        <f>IF(AND('Mapa final'!$H$76="Muy Alta",'Mapa final'!$L$76="Menor"),CONCATENATE("R",'Mapa final'!$A$76),"")</f>
        <v/>
      </c>
      <c r="U12" s="266"/>
      <c r="V12" s="264" t="str">
        <f ca="1">IF(AND('Mapa final'!$H$64="Muy Alta",'Mapa final'!$L$64="Moderado"),CONCATENATE("R",'Mapa final'!$A$64),"")</f>
        <v/>
      </c>
      <c r="W12" s="265"/>
      <c r="X12" s="265" t="str">
        <f>IF(AND('Mapa final'!$H$70="Muy Alta",'Mapa final'!$L$70="Moderado"),CONCATENATE("R",'Mapa final'!$A$70),"")</f>
        <v/>
      </c>
      <c r="Y12" s="265"/>
      <c r="Z12" s="265" t="str">
        <f>IF(AND('Mapa final'!$H$76="Muy Alta",'Mapa final'!$L$76="Moderado"),CONCATENATE("R",'Mapa final'!$A$76),"")</f>
        <v/>
      </c>
      <c r="AA12" s="266"/>
      <c r="AB12" s="264" t="str">
        <f ca="1">IF(AND('Mapa final'!$H$64="Muy Alta",'Mapa final'!$L$64="Mayor"),CONCATENATE("R",'Mapa final'!$A$64),"")</f>
        <v/>
      </c>
      <c r="AC12" s="265"/>
      <c r="AD12" s="265" t="str">
        <f>IF(AND('Mapa final'!$H$70="Muy Alta",'Mapa final'!$L$70="Mayor"),CONCATENATE("R",'Mapa final'!$A$70),"")</f>
        <v/>
      </c>
      <c r="AE12" s="265"/>
      <c r="AF12" s="265" t="str">
        <f>IF(AND('Mapa final'!$H$76="Muy Alta",'Mapa final'!$L$76="Mayor"),CONCATENATE("R",'Mapa final'!$A$76),"")</f>
        <v/>
      </c>
      <c r="AG12" s="266"/>
      <c r="AH12" s="255" t="str">
        <f ca="1">IF(AND('Mapa final'!$H$64="Muy Alta",'Mapa final'!$L$64="Catastrófico"),CONCATENATE("R",'Mapa final'!$A$64),"")</f>
        <v/>
      </c>
      <c r="AI12" s="256"/>
      <c r="AJ12" s="256" t="str">
        <f>IF(AND('Mapa final'!$H$70="Muy Alta",'Mapa final'!$L$70="Catastrófico"),CONCATENATE("R",'Mapa final'!$A$70),"")</f>
        <v/>
      </c>
      <c r="AK12" s="256"/>
      <c r="AL12" s="256" t="str">
        <f>IF(AND('Mapa final'!$H$76="Muy Alta",'Mapa final'!$L$76="Catastrófico"),CONCATENATE("R",'Mapa final'!$A$76),"")</f>
        <v/>
      </c>
      <c r="AM12" s="257"/>
      <c r="AN12" s="83"/>
      <c r="AO12" s="289"/>
      <c r="AP12" s="290"/>
      <c r="AQ12" s="290"/>
      <c r="AR12" s="290"/>
      <c r="AS12" s="290"/>
      <c r="AT12" s="291"/>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284"/>
      <c r="C13" s="284"/>
      <c r="D13" s="285"/>
      <c r="E13" s="280"/>
      <c r="F13" s="281"/>
      <c r="G13" s="281"/>
      <c r="H13" s="281"/>
      <c r="I13" s="282"/>
      <c r="J13" s="264"/>
      <c r="K13" s="265"/>
      <c r="L13" s="265"/>
      <c r="M13" s="265"/>
      <c r="N13" s="265"/>
      <c r="O13" s="266"/>
      <c r="P13" s="264"/>
      <c r="Q13" s="265"/>
      <c r="R13" s="265"/>
      <c r="S13" s="265"/>
      <c r="T13" s="265"/>
      <c r="U13" s="266"/>
      <c r="V13" s="264"/>
      <c r="W13" s="265"/>
      <c r="X13" s="265"/>
      <c r="Y13" s="265"/>
      <c r="Z13" s="265"/>
      <c r="AA13" s="266"/>
      <c r="AB13" s="264"/>
      <c r="AC13" s="265"/>
      <c r="AD13" s="265"/>
      <c r="AE13" s="265"/>
      <c r="AF13" s="265"/>
      <c r="AG13" s="266"/>
      <c r="AH13" s="258"/>
      <c r="AI13" s="259"/>
      <c r="AJ13" s="259"/>
      <c r="AK13" s="259"/>
      <c r="AL13" s="259"/>
      <c r="AM13" s="260"/>
      <c r="AN13" s="83"/>
      <c r="AO13" s="292"/>
      <c r="AP13" s="293"/>
      <c r="AQ13" s="293"/>
      <c r="AR13" s="293"/>
      <c r="AS13" s="293"/>
      <c r="AT13" s="294"/>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284"/>
      <c r="C14" s="284"/>
      <c r="D14" s="285"/>
      <c r="E14" s="274" t="s">
        <v>115</v>
      </c>
      <c r="F14" s="275"/>
      <c r="G14" s="275"/>
      <c r="H14" s="275"/>
      <c r="I14" s="275"/>
      <c r="J14" s="252" t="str">
        <f ca="1">IF(AND('Mapa final'!$H$10="Alta",'Mapa final'!$L$10="Leve"),CONCATENATE("R",'Mapa final'!$A$10),"")</f>
        <v/>
      </c>
      <c r="K14" s="253"/>
      <c r="L14" s="253" t="str">
        <f ca="1">IF(AND('Mapa final'!$H$16="Alta",'Mapa final'!$L$16="Leve"),CONCATENATE("R",'Mapa final'!$A$16),"")</f>
        <v/>
      </c>
      <c r="M14" s="253"/>
      <c r="N14" s="253" t="str">
        <f ca="1">IF(AND('Mapa final'!$H$22="Alta",'Mapa final'!$L$22="Leve"),CONCATENATE("R",'Mapa final'!$A$22),"")</f>
        <v/>
      </c>
      <c r="O14" s="254"/>
      <c r="P14" s="252" t="str">
        <f ca="1">IF(AND('Mapa final'!$H$10="Alta",'Mapa final'!$L$10="Menor"),CONCATENATE("R",'Mapa final'!$A$10),"")</f>
        <v/>
      </c>
      <c r="Q14" s="253"/>
      <c r="R14" s="253" t="str">
        <f ca="1">IF(AND('Mapa final'!$H$16="Alta",'Mapa final'!$L$16="Menor"),CONCATENATE("R",'Mapa final'!$A$16),"")</f>
        <v/>
      </c>
      <c r="S14" s="253"/>
      <c r="T14" s="253" t="str">
        <f ca="1">IF(AND('Mapa final'!$H$22="Alta",'Mapa final'!$L$22="Menor"),CONCATENATE("R",'Mapa final'!$A$22),"")</f>
        <v/>
      </c>
      <c r="U14" s="254"/>
      <c r="V14" s="270" t="str">
        <f ca="1">IF(AND('Mapa final'!$H$10="Alta",'Mapa final'!$L$10="Moderado"),CONCATENATE("R",'Mapa final'!$A$10),"")</f>
        <v/>
      </c>
      <c r="W14" s="271"/>
      <c r="X14" s="271" t="str">
        <f ca="1">IF(AND('Mapa final'!$H$16="Alta",'Mapa final'!$L$16="Moderado"),CONCATENATE("R",'Mapa final'!$A$16),"")</f>
        <v/>
      </c>
      <c r="Y14" s="271"/>
      <c r="Z14" s="271" t="str">
        <f ca="1">IF(AND('Mapa final'!$H$22="Alta",'Mapa final'!$L$22="Moderado"),CONCATENATE("R",'Mapa final'!$A$22),"")</f>
        <v/>
      </c>
      <c r="AA14" s="272"/>
      <c r="AB14" s="270" t="str">
        <f ca="1">IF(AND('Mapa final'!$H$10="Alta",'Mapa final'!$L$10="Mayor"),CONCATENATE("R",'Mapa final'!$A$10),"")</f>
        <v/>
      </c>
      <c r="AC14" s="271"/>
      <c r="AD14" s="271" t="str">
        <f ca="1">IF(AND('Mapa final'!$H$16="Alta",'Mapa final'!$L$16="Mayor"),CONCATENATE("R",'Mapa final'!$A$16),"")</f>
        <v/>
      </c>
      <c r="AE14" s="271"/>
      <c r="AF14" s="271" t="str">
        <f ca="1">IF(AND('Mapa final'!$H$22="Alta",'Mapa final'!$L$22="Mayor"),CONCATENATE("R",'Mapa final'!$A$22),"")</f>
        <v/>
      </c>
      <c r="AG14" s="272"/>
      <c r="AH14" s="261" t="str">
        <f ca="1">IF(AND('Mapa final'!$H$10="Alta",'Mapa final'!$L$10="Catastrófico"),CONCATENATE("R",'Mapa final'!$A$10),"")</f>
        <v/>
      </c>
      <c r="AI14" s="262"/>
      <c r="AJ14" s="262" t="str">
        <f ca="1">IF(AND('Mapa final'!$H$16="Alta",'Mapa final'!$L$16="Catastrófico"),CONCATENATE("R",'Mapa final'!$A$16),"")</f>
        <v/>
      </c>
      <c r="AK14" s="262"/>
      <c r="AL14" s="262" t="str">
        <f ca="1">IF(AND('Mapa final'!$H$22="Alta",'Mapa final'!$L$22="Catastrófico"),CONCATENATE("R",'Mapa final'!$A$22),"")</f>
        <v/>
      </c>
      <c r="AM14" s="263"/>
      <c r="AN14" s="83"/>
      <c r="AO14" s="295" t="s">
        <v>80</v>
      </c>
      <c r="AP14" s="296"/>
      <c r="AQ14" s="296"/>
      <c r="AR14" s="296"/>
      <c r="AS14" s="296"/>
      <c r="AT14" s="297"/>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284"/>
      <c r="C15" s="284"/>
      <c r="D15" s="285"/>
      <c r="E15" s="277"/>
      <c r="F15" s="278"/>
      <c r="G15" s="278"/>
      <c r="H15" s="278"/>
      <c r="I15" s="278"/>
      <c r="J15" s="246"/>
      <c r="K15" s="247"/>
      <c r="L15" s="247"/>
      <c r="M15" s="247"/>
      <c r="N15" s="247"/>
      <c r="O15" s="248"/>
      <c r="P15" s="246"/>
      <c r="Q15" s="247"/>
      <c r="R15" s="247"/>
      <c r="S15" s="247"/>
      <c r="T15" s="247"/>
      <c r="U15" s="248"/>
      <c r="V15" s="264"/>
      <c r="W15" s="265"/>
      <c r="X15" s="265"/>
      <c r="Y15" s="265"/>
      <c r="Z15" s="265"/>
      <c r="AA15" s="266"/>
      <c r="AB15" s="264"/>
      <c r="AC15" s="265"/>
      <c r="AD15" s="265"/>
      <c r="AE15" s="265"/>
      <c r="AF15" s="265"/>
      <c r="AG15" s="266"/>
      <c r="AH15" s="255"/>
      <c r="AI15" s="256"/>
      <c r="AJ15" s="256"/>
      <c r="AK15" s="256"/>
      <c r="AL15" s="256"/>
      <c r="AM15" s="257"/>
      <c r="AN15" s="83"/>
      <c r="AO15" s="298"/>
      <c r="AP15" s="299"/>
      <c r="AQ15" s="299"/>
      <c r="AR15" s="299"/>
      <c r="AS15" s="299"/>
      <c r="AT15" s="300"/>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284"/>
      <c r="C16" s="284"/>
      <c r="D16" s="285"/>
      <c r="E16" s="277"/>
      <c r="F16" s="278"/>
      <c r="G16" s="278"/>
      <c r="H16" s="278"/>
      <c r="I16" s="278"/>
      <c r="J16" s="246" t="str">
        <f ca="1">IF(AND('Mapa final'!$H$28="Alta",'Mapa final'!$L$28="Leve"),CONCATENATE("R",'Mapa final'!$A$28),"")</f>
        <v/>
      </c>
      <c r="K16" s="247"/>
      <c r="L16" s="247" t="str">
        <f ca="1">IF(AND('Mapa final'!$H$34="Alta",'Mapa final'!$L$34="Leve"),CONCATENATE("R",'Mapa final'!$A$34),"")</f>
        <v/>
      </c>
      <c r="M16" s="247"/>
      <c r="N16" s="247" t="str">
        <f ca="1">IF(AND('Mapa final'!$H$40="Alta",'Mapa final'!$L$40="Leve"),CONCATENATE("R",'Mapa final'!$A$40),"")</f>
        <v/>
      </c>
      <c r="O16" s="248"/>
      <c r="P16" s="246" t="str">
        <f ca="1">IF(AND('Mapa final'!$H$28="Alta",'Mapa final'!$L$28="Menor"),CONCATENATE("R",'Mapa final'!$A$28),"")</f>
        <v/>
      </c>
      <c r="Q16" s="247"/>
      <c r="R16" s="247" t="str">
        <f ca="1">IF(AND('Mapa final'!$H$34="Alta",'Mapa final'!$L$34="Menor"),CONCATENATE("R",'Mapa final'!$A$34),"")</f>
        <v/>
      </c>
      <c r="S16" s="247"/>
      <c r="T16" s="247" t="str">
        <f ca="1">IF(AND('Mapa final'!$H$40="Alta",'Mapa final'!$L$40="Menor"),CONCATENATE("R",'Mapa final'!$A$40),"")</f>
        <v/>
      </c>
      <c r="U16" s="248"/>
      <c r="V16" s="264" t="str">
        <f ca="1">IF(AND('Mapa final'!$H$28="Alta",'Mapa final'!$L$28="Moderado"),CONCATENATE("R",'Mapa final'!$A$28),"")</f>
        <v/>
      </c>
      <c r="W16" s="265"/>
      <c r="X16" s="265" t="str">
        <f ca="1">IF(AND('Mapa final'!$H$34="Alta",'Mapa final'!$L$34="Moderado"),CONCATENATE("R",'Mapa final'!$A$34),"")</f>
        <v/>
      </c>
      <c r="Y16" s="265"/>
      <c r="Z16" s="265" t="str">
        <f ca="1">IF(AND('Mapa final'!$H$40="Alta",'Mapa final'!$L$40="Moderado"),CONCATENATE("R",'Mapa final'!$A$40),"")</f>
        <v/>
      </c>
      <c r="AA16" s="266"/>
      <c r="AB16" s="264" t="str">
        <f ca="1">IF(AND('Mapa final'!$H$28="Alta",'Mapa final'!$L$28="Mayor"),CONCATENATE("R",'Mapa final'!$A$28),"")</f>
        <v/>
      </c>
      <c r="AC16" s="265"/>
      <c r="AD16" s="265" t="str">
        <f ca="1">IF(AND('Mapa final'!$H$34="Alta",'Mapa final'!$L$34="Mayor"),CONCATENATE("R",'Mapa final'!$A$34),"")</f>
        <v/>
      </c>
      <c r="AE16" s="265"/>
      <c r="AF16" s="265" t="str">
        <f ca="1">IF(AND('Mapa final'!$H$40="Alta",'Mapa final'!$L$40="Mayor"),CONCATENATE("R",'Mapa final'!$A$40),"")</f>
        <v/>
      </c>
      <c r="AG16" s="266"/>
      <c r="AH16" s="255" t="str">
        <f ca="1">IF(AND('Mapa final'!$H$28="Alta",'Mapa final'!$L$28="Catastrófico"),CONCATENATE("R",'Mapa final'!$A$28),"")</f>
        <v/>
      </c>
      <c r="AI16" s="256"/>
      <c r="AJ16" s="256" t="str">
        <f ca="1">IF(AND('Mapa final'!$H$34="Alta",'Mapa final'!$L$34="Catastrófico"),CONCATENATE("R",'Mapa final'!$A$34),"")</f>
        <v/>
      </c>
      <c r="AK16" s="256"/>
      <c r="AL16" s="256" t="str">
        <f ca="1">IF(AND('Mapa final'!$H$40="Alta",'Mapa final'!$L$40="Catastrófico"),CONCATENATE("R",'Mapa final'!$A$40),"")</f>
        <v/>
      </c>
      <c r="AM16" s="257"/>
      <c r="AN16" s="83"/>
      <c r="AO16" s="298"/>
      <c r="AP16" s="299"/>
      <c r="AQ16" s="299"/>
      <c r="AR16" s="299"/>
      <c r="AS16" s="299"/>
      <c r="AT16" s="300"/>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284"/>
      <c r="C17" s="284"/>
      <c r="D17" s="285"/>
      <c r="E17" s="277"/>
      <c r="F17" s="278"/>
      <c r="G17" s="278"/>
      <c r="H17" s="278"/>
      <c r="I17" s="278"/>
      <c r="J17" s="246"/>
      <c r="K17" s="247"/>
      <c r="L17" s="247"/>
      <c r="M17" s="247"/>
      <c r="N17" s="247"/>
      <c r="O17" s="248"/>
      <c r="P17" s="246"/>
      <c r="Q17" s="247"/>
      <c r="R17" s="247"/>
      <c r="S17" s="247"/>
      <c r="T17" s="247"/>
      <c r="U17" s="248"/>
      <c r="V17" s="264"/>
      <c r="W17" s="265"/>
      <c r="X17" s="265"/>
      <c r="Y17" s="265"/>
      <c r="Z17" s="265"/>
      <c r="AA17" s="266"/>
      <c r="AB17" s="264"/>
      <c r="AC17" s="265"/>
      <c r="AD17" s="265"/>
      <c r="AE17" s="265"/>
      <c r="AF17" s="265"/>
      <c r="AG17" s="266"/>
      <c r="AH17" s="255"/>
      <c r="AI17" s="256"/>
      <c r="AJ17" s="256"/>
      <c r="AK17" s="256"/>
      <c r="AL17" s="256"/>
      <c r="AM17" s="257"/>
      <c r="AN17" s="83"/>
      <c r="AO17" s="298"/>
      <c r="AP17" s="299"/>
      <c r="AQ17" s="299"/>
      <c r="AR17" s="299"/>
      <c r="AS17" s="299"/>
      <c r="AT17" s="300"/>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284"/>
      <c r="C18" s="284"/>
      <c r="D18" s="285"/>
      <c r="E18" s="277"/>
      <c r="F18" s="278"/>
      <c r="G18" s="278"/>
      <c r="H18" s="278"/>
      <c r="I18" s="278"/>
      <c r="J18" s="246" t="str">
        <f ca="1">IF(AND('Mapa final'!$H$46="Alta",'Mapa final'!$L$46="Leve"),CONCATENATE("R",'Mapa final'!$A$46),"")</f>
        <v/>
      </c>
      <c r="K18" s="247"/>
      <c r="L18" s="247" t="str">
        <f ca="1">IF(AND('Mapa final'!$H$52="Alta",'Mapa final'!$L$52="Leve"),CONCATENATE("R",'Mapa final'!$A$52),"")</f>
        <v/>
      </c>
      <c r="M18" s="247"/>
      <c r="N18" s="247" t="str">
        <f ca="1">IF(AND('Mapa final'!$H$58="Alta",'Mapa final'!$L$58="Leve"),CONCATENATE("R",'Mapa final'!$A$58),"")</f>
        <v/>
      </c>
      <c r="O18" s="248"/>
      <c r="P18" s="246" t="str">
        <f ca="1">IF(AND('Mapa final'!$H$46="Alta",'Mapa final'!$L$46="Menor"),CONCATENATE("R",'Mapa final'!$A$46),"")</f>
        <v/>
      </c>
      <c r="Q18" s="247"/>
      <c r="R18" s="247" t="str">
        <f ca="1">IF(AND('Mapa final'!$H$52="Alta",'Mapa final'!$L$52="Menor"),CONCATENATE("R",'Mapa final'!$A$52),"")</f>
        <v/>
      </c>
      <c r="S18" s="247"/>
      <c r="T18" s="247" t="str">
        <f ca="1">IF(AND('Mapa final'!$H$58="Alta",'Mapa final'!$L$58="Menor"),CONCATENATE("R",'Mapa final'!$A$58),"")</f>
        <v/>
      </c>
      <c r="U18" s="248"/>
      <c r="V18" s="264" t="str">
        <f ca="1">IF(AND('Mapa final'!$H$46="Alta",'Mapa final'!$L$46="Moderado"),CONCATENATE("R",'Mapa final'!$A$46),"")</f>
        <v/>
      </c>
      <c r="W18" s="265"/>
      <c r="X18" s="265" t="str">
        <f ca="1">IF(AND('Mapa final'!$H$52="Alta",'Mapa final'!$L$52="Moderado"),CONCATENATE("R",'Mapa final'!$A$52),"")</f>
        <v/>
      </c>
      <c r="Y18" s="265"/>
      <c r="Z18" s="265" t="str">
        <f ca="1">IF(AND('Mapa final'!$H$58="Alta",'Mapa final'!$L$58="Moderado"),CONCATENATE("R",'Mapa final'!$A$58),"")</f>
        <v/>
      </c>
      <c r="AA18" s="266"/>
      <c r="AB18" s="264" t="str">
        <f ca="1">IF(AND('Mapa final'!$H$46="Alta",'Mapa final'!$L$46="Mayor"),CONCATENATE("R",'Mapa final'!$A$46),"")</f>
        <v/>
      </c>
      <c r="AC18" s="265"/>
      <c r="AD18" s="265" t="str">
        <f ca="1">IF(AND('Mapa final'!$H$52="Alta",'Mapa final'!$L$52="Mayor"),CONCATENATE("R",'Mapa final'!$A$52),"")</f>
        <v/>
      </c>
      <c r="AE18" s="265"/>
      <c r="AF18" s="265" t="str">
        <f ca="1">IF(AND('Mapa final'!$H$58="Alta",'Mapa final'!$L$58="Mayor"),CONCATENATE("R",'Mapa final'!$A$58),"")</f>
        <v/>
      </c>
      <c r="AG18" s="266"/>
      <c r="AH18" s="255" t="str">
        <f ca="1">IF(AND('Mapa final'!$H$46="Alta",'Mapa final'!$L$46="Catastrófico"),CONCATENATE("R",'Mapa final'!$A$46),"")</f>
        <v/>
      </c>
      <c r="AI18" s="256"/>
      <c r="AJ18" s="256" t="str">
        <f ca="1">IF(AND('Mapa final'!$H$52="Alta",'Mapa final'!$L$52="Catastrófico"),CONCATENATE("R",'Mapa final'!$A$52),"")</f>
        <v/>
      </c>
      <c r="AK18" s="256"/>
      <c r="AL18" s="256" t="str">
        <f ca="1">IF(AND('Mapa final'!$H$58="Alta",'Mapa final'!$L$58="Catastrófico"),CONCATENATE("R",'Mapa final'!$A$58),"")</f>
        <v/>
      </c>
      <c r="AM18" s="257"/>
      <c r="AN18" s="83"/>
      <c r="AO18" s="298"/>
      <c r="AP18" s="299"/>
      <c r="AQ18" s="299"/>
      <c r="AR18" s="299"/>
      <c r="AS18" s="299"/>
      <c r="AT18" s="300"/>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284"/>
      <c r="C19" s="284"/>
      <c r="D19" s="285"/>
      <c r="E19" s="277"/>
      <c r="F19" s="278"/>
      <c r="G19" s="278"/>
      <c r="H19" s="278"/>
      <c r="I19" s="278"/>
      <c r="J19" s="246"/>
      <c r="K19" s="247"/>
      <c r="L19" s="247"/>
      <c r="M19" s="247"/>
      <c r="N19" s="247"/>
      <c r="O19" s="248"/>
      <c r="P19" s="246"/>
      <c r="Q19" s="247"/>
      <c r="R19" s="247"/>
      <c r="S19" s="247"/>
      <c r="T19" s="247"/>
      <c r="U19" s="248"/>
      <c r="V19" s="264"/>
      <c r="W19" s="265"/>
      <c r="X19" s="265"/>
      <c r="Y19" s="265"/>
      <c r="Z19" s="265"/>
      <c r="AA19" s="266"/>
      <c r="AB19" s="264"/>
      <c r="AC19" s="265"/>
      <c r="AD19" s="265"/>
      <c r="AE19" s="265"/>
      <c r="AF19" s="265"/>
      <c r="AG19" s="266"/>
      <c r="AH19" s="255"/>
      <c r="AI19" s="256"/>
      <c r="AJ19" s="256"/>
      <c r="AK19" s="256"/>
      <c r="AL19" s="256"/>
      <c r="AM19" s="257"/>
      <c r="AN19" s="83"/>
      <c r="AO19" s="298"/>
      <c r="AP19" s="299"/>
      <c r="AQ19" s="299"/>
      <c r="AR19" s="299"/>
      <c r="AS19" s="299"/>
      <c r="AT19" s="300"/>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284"/>
      <c r="C20" s="284"/>
      <c r="D20" s="285"/>
      <c r="E20" s="277"/>
      <c r="F20" s="278"/>
      <c r="G20" s="278"/>
      <c r="H20" s="278"/>
      <c r="I20" s="278"/>
      <c r="J20" s="246" t="str">
        <f ca="1">IF(AND('Mapa final'!$H$64="Alta",'Mapa final'!$L$64="Leve"),CONCATENATE("R",'Mapa final'!$A$64),"")</f>
        <v/>
      </c>
      <c r="K20" s="247"/>
      <c r="L20" s="247" t="str">
        <f>IF(AND('Mapa final'!$H$70="Alta",'Mapa final'!$L$70="Leve"),CONCATENATE("R",'Mapa final'!$A$70),"")</f>
        <v/>
      </c>
      <c r="M20" s="247"/>
      <c r="N20" s="247" t="str">
        <f>IF(AND('Mapa final'!$H$76="Alta",'Mapa final'!$L$76="Leve"),CONCATENATE("R",'Mapa final'!$A$76),"")</f>
        <v/>
      </c>
      <c r="O20" s="248"/>
      <c r="P20" s="246" t="str">
        <f ca="1">IF(AND('Mapa final'!$H$64="Alta",'Mapa final'!$L$64="Menor"),CONCATENATE("R",'Mapa final'!$A$64),"")</f>
        <v/>
      </c>
      <c r="Q20" s="247"/>
      <c r="R20" s="247" t="str">
        <f>IF(AND('Mapa final'!$H$70="Alta",'Mapa final'!$L$70="Menor"),CONCATENATE("R",'Mapa final'!$A$70),"")</f>
        <v/>
      </c>
      <c r="S20" s="247"/>
      <c r="T20" s="247" t="str">
        <f>IF(AND('Mapa final'!$H$76="Alta",'Mapa final'!$L$76="Menor"),CONCATENATE("R",'Mapa final'!$A$76),"")</f>
        <v/>
      </c>
      <c r="U20" s="248"/>
      <c r="V20" s="264" t="str">
        <f ca="1">IF(AND('Mapa final'!$H$64="Alta",'Mapa final'!$L$64="Moderado"),CONCATENATE("R",'Mapa final'!$A$64),"")</f>
        <v/>
      </c>
      <c r="W20" s="265"/>
      <c r="X20" s="265" t="str">
        <f>IF(AND('Mapa final'!$H$70="Alta",'Mapa final'!$L$70="Moderado"),CONCATENATE("R",'Mapa final'!$A$70),"")</f>
        <v/>
      </c>
      <c r="Y20" s="265"/>
      <c r="Z20" s="265" t="str">
        <f>IF(AND('Mapa final'!$H$76="Alta",'Mapa final'!$L$76="Moderado"),CONCATENATE("R",'Mapa final'!$A$76),"")</f>
        <v/>
      </c>
      <c r="AA20" s="266"/>
      <c r="AB20" s="264" t="str">
        <f ca="1">IF(AND('Mapa final'!$H$64="Alta",'Mapa final'!$L$64="Mayor"),CONCATENATE("R",'Mapa final'!$A$64),"")</f>
        <v/>
      </c>
      <c r="AC20" s="265"/>
      <c r="AD20" s="265" t="str">
        <f>IF(AND('Mapa final'!$H$70="Alta",'Mapa final'!$L$70="Mayor"),CONCATENATE("R",'Mapa final'!$A$70),"")</f>
        <v/>
      </c>
      <c r="AE20" s="265"/>
      <c r="AF20" s="265" t="str">
        <f>IF(AND('Mapa final'!$H$76="Alta",'Mapa final'!$L$76="Mayor"),CONCATENATE("R",'Mapa final'!$A$76),"")</f>
        <v/>
      </c>
      <c r="AG20" s="266"/>
      <c r="AH20" s="255" t="str">
        <f ca="1">IF(AND('Mapa final'!$H$64="Alta",'Mapa final'!$L$64="Catastrófico"),CONCATENATE("R",'Mapa final'!$A$64),"")</f>
        <v/>
      </c>
      <c r="AI20" s="256"/>
      <c r="AJ20" s="256" t="str">
        <f>IF(AND('Mapa final'!$H$70="Alta",'Mapa final'!$L$70="Catastrófico"),CONCATENATE("R",'Mapa final'!$A$70),"")</f>
        <v/>
      </c>
      <c r="AK20" s="256"/>
      <c r="AL20" s="256" t="str">
        <f>IF(AND('Mapa final'!$H$76="Alta",'Mapa final'!$L$76="Catastrófico"),CONCATENATE("R",'Mapa final'!$A$76),"")</f>
        <v/>
      </c>
      <c r="AM20" s="257"/>
      <c r="AN20" s="83"/>
      <c r="AO20" s="298"/>
      <c r="AP20" s="299"/>
      <c r="AQ20" s="299"/>
      <c r="AR20" s="299"/>
      <c r="AS20" s="299"/>
      <c r="AT20" s="300"/>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284"/>
      <c r="C21" s="284"/>
      <c r="D21" s="285"/>
      <c r="E21" s="280"/>
      <c r="F21" s="281"/>
      <c r="G21" s="281"/>
      <c r="H21" s="281"/>
      <c r="I21" s="281"/>
      <c r="J21" s="249"/>
      <c r="K21" s="250"/>
      <c r="L21" s="250"/>
      <c r="M21" s="250"/>
      <c r="N21" s="250"/>
      <c r="O21" s="251"/>
      <c r="P21" s="249"/>
      <c r="Q21" s="250"/>
      <c r="R21" s="250"/>
      <c r="S21" s="250"/>
      <c r="T21" s="250"/>
      <c r="U21" s="251"/>
      <c r="V21" s="267"/>
      <c r="W21" s="268"/>
      <c r="X21" s="268"/>
      <c r="Y21" s="268"/>
      <c r="Z21" s="268"/>
      <c r="AA21" s="269"/>
      <c r="AB21" s="267"/>
      <c r="AC21" s="268"/>
      <c r="AD21" s="268"/>
      <c r="AE21" s="268"/>
      <c r="AF21" s="268"/>
      <c r="AG21" s="269"/>
      <c r="AH21" s="258"/>
      <c r="AI21" s="259"/>
      <c r="AJ21" s="259"/>
      <c r="AK21" s="259"/>
      <c r="AL21" s="259"/>
      <c r="AM21" s="260"/>
      <c r="AN21" s="83"/>
      <c r="AO21" s="301"/>
      <c r="AP21" s="302"/>
      <c r="AQ21" s="302"/>
      <c r="AR21" s="302"/>
      <c r="AS21" s="302"/>
      <c r="AT21" s="30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284"/>
      <c r="C22" s="284"/>
      <c r="D22" s="285"/>
      <c r="E22" s="274" t="s">
        <v>117</v>
      </c>
      <c r="F22" s="275"/>
      <c r="G22" s="275"/>
      <c r="H22" s="275"/>
      <c r="I22" s="276"/>
      <c r="J22" s="252" t="str">
        <f ca="1">IF(AND('Mapa final'!$H$10="Media",'Mapa final'!$L$10="Leve"),CONCATENATE("R",'Mapa final'!$A$10),"")</f>
        <v/>
      </c>
      <c r="K22" s="253"/>
      <c r="L22" s="253" t="str">
        <f ca="1">IF(AND('Mapa final'!$H$16="Media",'Mapa final'!$L$16="Leve"),CONCATENATE("R",'Mapa final'!$A$16),"")</f>
        <v/>
      </c>
      <c r="M22" s="253"/>
      <c r="N22" s="253" t="str">
        <f ca="1">IF(AND('Mapa final'!$H$22="Media",'Mapa final'!$L$22="Leve"),CONCATENATE("R",'Mapa final'!$A$22),"")</f>
        <v/>
      </c>
      <c r="O22" s="254"/>
      <c r="P22" s="252" t="str">
        <f ca="1">IF(AND('Mapa final'!$H$10="Media",'Mapa final'!$L$10="Menor"),CONCATENATE("R",'Mapa final'!$A$10),"")</f>
        <v>R1</v>
      </c>
      <c r="Q22" s="253"/>
      <c r="R22" s="253" t="str">
        <f ca="1">IF(AND('Mapa final'!$H$16="Media",'Mapa final'!$L$16="Menor"),CONCATENATE("R",'Mapa final'!$A$16),"")</f>
        <v/>
      </c>
      <c r="S22" s="253"/>
      <c r="T22" s="253" t="str">
        <f ca="1">IF(AND('Mapa final'!$H$22="Media",'Mapa final'!$L$22="Menor"),CONCATENATE("R",'Mapa final'!$A$22),"")</f>
        <v/>
      </c>
      <c r="U22" s="254"/>
      <c r="V22" s="252" t="str">
        <f ca="1">IF(AND('Mapa final'!$H$10="Media",'Mapa final'!$L$10="Moderado"),CONCATENATE("R",'Mapa final'!$A$10),"")</f>
        <v/>
      </c>
      <c r="W22" s="253"/>
      <c r="X22" s="253" t="str">
        <f ca="1">IF(AND('Mapa final'!$H$16="Media",'Mapa final'!$L$16="Moderado"),CONCATENATE("R",'Mapa final'!$A$16),"")</f>
        <v>R2</v>
      </c>
      <c r="Y22" s="253"/>
      <c r="Z22" s="253" t="str">
        <f ca="1">IF(AND('Mapa final'!$H$22="Media",'Mapa final'!$L$22="Moderado"),CONCATENATE("R",'Mapa final'!$A$22),"")</f>
        <v/>
      </c>
      <c r="AA22" s="254"/>
      <c r="AB22" s="270" t="str">
        <f ca="1">IF(AND('Mapa final'!$H$10="Media",'Mapa final'!$L$10="Mayor"),CONCATENATE("R",'Mapa final'!$A$10),"")</f>
        <v/>
      </c>
      <c r="AC22" s="271"/>
      <c r="AD22" s="271" t="str">
        <f ca="1">IF(AND('Mapa final'!$H$16="Media",'Mapa final'!$L$16="Mayor"),CONCATENATE("R",'Mapa final'!$A$16),"")</f>
        <v/>
      </c>
      <c r="AE22" s="271"/>
      <c r="AF22" s="271" t="str">
        <f ca="1">IF(AND('Mapa final'!$H$22="Media",'Mapa final'!$L$22="Mayor"),CONCATENATE("R",'Mapa final'!$A$22),"")</f>
        <v/>
      </c>
      <c r="AG22" s="272"/>
      <c r="AH22" s="261" t="str">
        <f ca="1">IF(AND('Mapa final'!$H$10="Media",'Mapa final'!$L$10="Catastrófico"),CONCATENATE("R",'Mapa final'!$A$10),"")</f>
        <v/>
      </c>
      <c r="AI22" s="262"/>
      <c r="AJ22" s="262" t="str">
        <f ca="1">IF(AND('Mapa final'!$H$16="Media",'Mapa final'!$L$16="Catastrófico"),CONCATENATE("R",'Mapa final'!$A$16),"")</f>
        <v/>
      </c>
      <c r="AK22" s="262"/>
      <c r="AL22" s="262" t="str">
        <f ca="1">IF(AND('Mapa final'!$H$22="Media",'Mapa final'!$L$22="Catastrófico"),CONCATENATE("R",'Mapa final'!$A$22),"")</f>
        <v/>
      </c>
      <c r="AM22" s="263"/>
      <c r="AN22" s="83"/>
      <c r="AO22" s="304" t="s">
        <v>81</v>
      </c>
      <c r="AP22" s="305"/>
      <c r="AQ22" s="305"/>
      <c r="AR22" s="305"/>
      <c r="AS22" s="305"/>
      <c r="AT22" s="306"/>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284"/>
      <c r="C23" s="284"/>
      <c r="D23" s="285"/>
      <c r="E23" s="277"/>
      <c r="F23" s="278"/>
      <c r="G23" s="278"/>
      <c r="H23" s="278"/>
      <c r="I23" s="279"/>
      <c r="J23" s="246"/>
      <c r="K23" s="247"/>
      <c r="L23" s="247"/>
      <c r="M23" s="247"/>
      <c r="N23" s="247"/>
      <c r="O23" s="248"/>
      <c r="P23" s="246"/>
      <c r="Q23" s="247"/>
      <c r="R23" s="247"/>
      <c r="S23" s="247"/>
      <c r="T23" s="247"/>
      <c r="U23" s="248"/>
      <c r="V23" s="246"/>
      <c r="W23" s="247"/>
      <c r="X23" s="247"/>
      <c r="Y23" s="247"/>
      <c r="Z23" s="247"/>
      <c r="AA23" s="248"/>
      <c r="AB23" s="264"/>
      <c r="AC23" s="265"/>
      <c r="AD23" s="265"/>
      <c r="AE23" s="265"/>
      <c r="AF23" s="265"/>
      <c r="AG23" s="266"/>
      <c r="AH23" s="255"/>
      <c r="AI23" s="256"/>
      <c r="AJ23" s="256"/>
      <c r="AK23" s="256"/>
      <c r="AL23" s="256"/>
      <c r="AM23" s="257"/>
      <c r="AN23" s="83"/>
      <c r="AO23" s="307"/>
      <c r="AP23" s="308"/>
      <c r="AQ23" s="308"/>
      <c r="AR23" s="308"/>
      <c r="AS23" s="308"/>
      <c r="AT23" s="309"/>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284"/>
      <c r="C24" s="284"/>
      <c r="D24" s="285"/>
      <c r="E24" s="277"/>
      <c r="F24" s="278"/>
      <c r="G24" s="278"/>
      <c r="H24" s="278"/>
      <c r="I24" s="279"/>
      <c r="J24" s="246" t="str">
        <f ca="1">IF(AND('Mapa final'!$H$28="Media",'Mapa final'!$L$28="Leve"),CONCATENATE("R",'Mapa final'!$A$28),"")</f>
        <v/>
      </c>
      <c r="K24" s="247"/>
      <c r="L24" s="247" t="str">
        <f ca="1">IF(AND('Mapa final'!$H$34="Media",'Mapa final'!$L$34="Leve"),CONCATENATE("R",'Mapa final'!$A$34),"")</f>
        <v/>
      </c>
      <c r="M24" s="247"/>
      <c r="N24" s="247" t="str">
        <f ca="1">IF(AND('Mapa final'!$H$40="Media",'Mapa final'!$L$40="Leve"),CONCATENATE("R",'Mapa final'!$A$40),"")</f>
        <v/>
      </c>
      <c r="O24" s="248"/>
      <c r="P24" s="246" t="str">
        <f ca="1">IF(AND('Mapa final'!$H$28="Media",'Mapa final'!$L$28="Menor"),CONCATENATE("R",'Mapa final'!$A$28),"")</f>
        <v/>
      </c>
      <c r="Q24" s="247"/>
      <c r="R24" s="247" t="str">
        <f ca="1">IF(AND('Mapa final'!$H$34="Media",'Mapa final'!$L$34="Menor"),CONCATENATE("R",'Mapa final'!$A$34),"")</f>
        <v/>
      </c>
      <c r="S24" s="247"/>
      <c r="T24" s="247" t="str">
        <f ca="1">IF(AND('Mapa final'!$H$40="Media",'Mapa final'!$L$40="Menor"),CONCATENATE("R",'Mapa final'!$A$40),"")</f>
        <v/>
      </c>
      <c r="U24" s="248"/>
      <c r="V24" s="246" t="str">
        <f ca="1">IF(AND('Mapa final'!$H$28="Media",'Mapa final'!$L$28="Moderado"),CONCATENATE("R",'Mapa final'!$A$28),"")</f>
        <v/>
      </c>
      <c r="W24" s="247"/>
      <c r="X24" s="247" t="str">
        <f ca="1">IF(AND('Mapa final'!$H$34="Media",'Mapa final'!$L$34="Moderado"),CONCATENATE("R",'Mapa final'!$A$34),"")</f>
        <v/>
      </c>
      <c r="Y24" s="247"/>
      <c r="Z24" s="247" t="str">
        <f ca="1">IF(AND('Mapa final'!$H$40="Media",'Mapa final'!$L$40="Moderado"),CONCATENATE("R",'Mapa final'!$A$40),"")</f>
        <v/>
      </c>
      <c r="AA24" s="248"/>
      <c r="AB24" s="264" t="str">
        <f ca="1">IF(AND('Mapa final'!$H$28="Media",'Mapa final'!$L$28="Mayor"),CONCATENATE("R",'Mapa final'!$A$28),"")</f>
        <v/>
      </c>
      <c r="AC24" s="265"/>
      <c r="AD24" s="265" t="str">
        <f ca="1">IF(AND('Mapa final'!$H$34="Media",'Mapa final'!$L$34="Mayor"),CONCATENATE("R",'Mapa final'!$A$34),"")</f>
        <v/>
      </c>
      <c r="AE24" s="265"/>
      <c r="AF24" s="265" t="str">
        <f ca="1">IF(AND('Mapa final'!$H$40="Media",'Mapa final'!$L$40="Mayor"),CONCATENATE("R",'Mapa final'!$A$40),"")</f>
        <v/>
      </c>
      <c r="AG24" s="266"/>
      <c r="AH24" s="255" t="str">
        <f ca="1">IF(AND('Mapa final'!$H$28="Media",'Mapa final'!$L$28="Catastrófico"),CONCATENATE("R",'Mapa final'!$A$28),"")</f>
        <v/>
      </c>
      <c r="AI24" s="256"/>
      <c r="AJ24" s="256" t="str">
        <f ca="1">IF(AND('Mapa final'!$H$34="Media",'Mapa final'!$L$34="Catastrófico"),CONCATENATE("R",'Mapa final'!$A$34),"")</f>
        <v/>
      </c>
      <c r="AK24" s="256"/>
      <c r="AL24" s="256" t="str">
        <f ca="1">IF(AND('Mapa final'!$H$40="Media",'Mapa final'!$L$40="Catastrófico"),CONCATENATE("R",'Mapa final'!$A$40),"")</f>
        <v/>
      </c>
      <c r="AM24" s="257"/>
      <c r="AN24" s="83"/>
      <c r="AO24" s="307"/>
      <c r="AP24" s="308"/>
      <c r="AQ24" s="308"/>
      <c r="AR24" s="308"/>
      <c r="AS24" s="308"/>
      <c r="AT24" s="309"/>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284"/>
      <c r="C25" s="284"/>
      <c r="D25" s="285"/>
      <c r="E25" s="277"/>
      <c r="F25" s="278"/>
      <c r="G25" s="278"/>
      <c r="H25" s="278"/>
      <c r="I25" s="279"/>
      <c r="J25" s="246"/>
      <c r="K25" s="247"/>
      <c r="L25" s="247"/>
      <c r="M25" s="247"/>
      <c r="N25" s="247"/>
      <c r="O25" s="248"/>
      <c r="P25" s="246"/>
      <c r="Q25" s="247"/>
      <c r="R25" s="247"/>
      <c r="S25" s="247"/>
      <c r="T25" s="247"/>
      <c r="U25" s="248"/>
      <c r="V25" s="246"/>
      <c r="W25" s="247"/>
      <c r="X25" s="247"/>
      <c r="Y25" s="247"/>
      <c r="Z25" s="247"/>
      <c r="AA25" s="248"/>
      <c r="AB25" s="264"/>
      <c r="AC25" s="265"/>
      <c r="AD25" s="265"/>
      <c r="AE25" s="265"/>
      <c r="AF25" s="265"/>
      <c r="AG25" s="266"/>
      <c r="AH25" s="255"/>
      <c r="AI25" s="256"/>
      <c r="AJ25" s="256"/>
      <c r="AK25" s="256"/>
      <c r="AL25" s="256"/>
      <c r="AM25" s="257"/>
      <c r="AN25" s="83"/>
      <c r="AO25" s="307"/>
      <c r="AP25" s="308"/>
      <c r="AQ25" s="308"/>
      <c r="AR25" s="308"/>
      <c r="AS25" s="308"/>
      <c r="AT25" s="309"/>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284"/>
      <c r="C26" s="284"/>
      <c r="D26" s="285"/>
      <c r="E26" s="277"/>
      <c r="F26" s="278"/>
      <c r="G26" s="278"/>
      <c r="H26" s="278"/>
      <c r="I26" s="279"/>
      <c r="J26" s="246" t="str">
        <f ca="1">IF(AND('Mapa final'!$H$46="Media",'Mapa final'!$L$46="Leve"),CONCATENATE("R",'Mapa final'!$A$46),"")</f>
        <v/>
      </c>
      <c r="K26" s="247"/>
      <c r="L26" s="247" t="str">
        <f ca="1">IF(AND('Mapa final'!$H$52="Media",'Mapa final'!$L$52="Leve"),CONCATENATE("R",'Mapa final'!$A$52),"")</f>
        <v/>
      </c>
      <c r="M26" s="247"/>
      <c r="N26" s="247" t="str">
        <f ca="1">IF(AND('Mapa final'!$H$58="Media",'Mapa final'!$L$58="Leve"),CONCATENATE("R",'Mapa final'!$A$58),"")</f>
        <v/>
      </c>
      <c r="O26" s="248"/>
      <c r="P26" s="246" t="str">
        <f ca="1">IF(AND('Mapa final'!$H$46="Media",'Mapa final'!$L$46="Menor"),CONCATENATE("R",'Mapa final'!$A$46),"")</f>
        <v/>
      </c>
      <c r="Q26" s="247"/>
      <c r="R26" s="247" t="str">
        <f ca="1">IF(AND('Mapa final'!$H$52="Media",'Mapa final'!$L$52="Menor"),CONCATENATE("R",'Mapa final'!$A$52),"")</f>
        <v/>
      </c>
      <c r="S26" s="247"/>
      <c r="T26" s="247" t="str">
        <f ca="1">IF(AND('Mapa final'!$H$58="Media",'Mapa final'!$L$58="Menor"),CONCATENATE("R",'Mapa final'!$A$58),"")</f>
        <v/>
      </c>
      <c r="U26" s="248"/>
      <c r="V26" s="246" t="str">
        <f ca="1">IF(AND('Mapa final'!$H$46="Media",'Mapa final'!$L$46="Moderado"),CONCATENATE("R",'Mapa final'!$A$46),"")</f>
        <v/>
      </c>
      <c r="W26" s="247"/>
      <c r="X26" s="247" t="str">
        <f ca="1">IF(AND('Mapa final'!$H$52="Media",'Mapa final'!$L$52="Moderado"),CONCATENATE("R",'Mapa final'!$A$52),"")</f>
        <v/>
      </c>
      <c r="Y26" s="247"/>
      <c r="Z26" s="247" t="str">
        <f ca="1">IF(AND('Mapa final'!$H$58="Media",'Mapa final'!$L$58="Moderado"),CONCATENATE("R",'Mapa final'!$A$58),"")</f>
        <v/>
      </c>
      <c r="AA26" s="248"/>
      <c r="AB26" s="264" t="str">
        <f ca="1">IF(AND('Mapa final'!$H$46="Media",'Mapa final'!$L$46="Mayor"),CONCATENATE("R",'Mapa final'!$A$46),"")</f>
        <v/>
      </c>
      <c r="AC26" s="265"/>
      <c r="AD26" s="265" t="str">
        <f ca="1">IF(AND('Mapa final'!$H$52="Media",'Mapa final'!$L$52="Mayor"),CONCATENATE("R",'Mapa final'!$A$52),"")</f>
        <v/>
      </c>
      <c r="AE26" s="265"/>
      <c r="AF26" s="265" t="str">
        <f ca="1">IF(AND('Mapa final'!$H$58="Media",'Mapa final'!$L$58="Mayor"),CONCATENATE("R",'Mapa final'!$A$58),"")</f>
        <v/>
      </c>
      <c r="AG26" s="266"/>
      <c r="AH26" s="255" t="str">
        <f ca="1">IF(AND('Mapa final'!$H$46="Media",'Mapa final'!$L$46="Catastrófico"),CONCATENATE("R",'Mapa final'!$A$46),"")</f>
        <v/>
      </c>
      <c r="AI26" s="256"/>
      <c r="AJ26" s="256" t="str">
        <f ca="1">IF(AND('Mapa final'!$H$52="Media",'Mapa final'!$L$52="Catastrófico"),CONCATENATE("R",'Mapa final'!$A$52),"")</f>
        <v/>
      </c>
      <c r="AK26" s="256"/>
      <c r="AL26" s="256" t="str">
        <f ca="1">IF(AND('Mapa final'!$H$58="Media",'Mapa final'!$L$58="Catastrófico"),CONCATENATE("R",'Mapa final'!$A$58),"")</f>
        <v/>
      </c>
      <c r="AM26" s="257"/>
      <c r="AN26" s="83"/>
      <c r="AO26" s="307"/>
      <c r="AP26" s="308"/>
      <c r="AQ26" s="308"/>
      <c r="AR26" s="308"/>
      <c r="AS26" s="308"/>
      <c r="AT26" s="309"/>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284"/>
      <c r="C27" s="284"/>
      <c r="D27" s="285"/>
      <c r="E27" s="277"/>
      <c r="F27" s="278"/>
      <c r="G27" s="278"/>
      <c r="H27" s="278"/>
      <c r="I27" s="279"/>
      <c r="J27" s="246"/>
      <c r="K27" s="247"/>
      <c r="L27" s="247"/>
      <c r="M27" s="247"/>
      <c r="N27" s="247"/>
      <c r="O27" s="248"/>
      <c r="P27" s="246"/>
      <c r="Q27" s="247"/>
      <c r="R27" s="247"/>
      <c r="S27" s="247"/>
      <c r="T27" s="247"/>
      <c r="U27" s="248"/>
      <c r="V27" s="246"/>
      <c r="W27" s="247"/>
      <c r="X27" s="247"/>
      <c r="Y27" s="247"/>
      <c r="Z27" s="247"/>
      <c r="AA27" s="248"/>
      <c r="AB27" s="264"/>
      <c r="AC27" s="265"/>
      <c r="AD27" s="265"/>
      <c r="AE27" s="265"/>
      <c r="AF27" s="265"/>
      <c r="AG27" s="266"/>
      <c r="AH27" s="255"/>
      <c r="AI27" s="256"/>
      <c r="AJ27" s="256"/>
      <c r="AK27" s="256"/>
      <c r="AL27" s="256"/>
      <c r="AM27" s="257"/>
      <c r="AN27" s="83"/>
      <c r="AO27" s="307"/>
      <c r="AP27" s="308"/>
      <c r="AQ27" s="308"/>
      <c r="AR27" s="308"/>
      <c r="AS27" s="308"/>
      <c r="AT27" s="309"/>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284"/>
      <c r="C28" s="284"/>
      <c r="D28" s="285"/>
      <c r="E28" s="277"/>
      <c r="F28" s="278"/>
      <c r="G28" s="278"/>
      <c r="H28" s="278"/>
      <c r="I28" s="279"/>
      <c r="J28" s="246" t="str">
        <f ca="1">IF(AND('Mapa final'!$H$64="Media",'Mapa final'!$L$64="Leve"),CONCATENATE("R",'Mapa final'!$A$64),"")</f>
        <v/>
      </c>
      <c r="K28" s="247"/>
      <c r="L28" s="247" t="str">
        <f>IF(AND('Mapa final'!$H$70="Media",'Mapa final'!$L$70="Leve"),CONCATENATE("R",'Mapa final'!$A$70),"")</f>
        <v/>
      </c>
      <c r="M28" s="247"/>
      <c r="N28" s="247" t="str">
        <f>IF(AND('Mapa final'!$H$76="Media",'Mapa final'!$L$76="Leve"),CONCATENATE("R",'Mapa final'!$A$76),"")</f>
        <v/>
      </c>
      <c r="O28" s="248"/>
      <c r="P28" s="246" t="str">
        <f ca="1">IF(AND('Mapa final'!$H$64="Media",'Mapa final'!$L$64="Menor"),CONCATENATE("R",'Mapa final'!$A$64),"")</f>
        <v/>
      </c>
      <c r="Q28" s="247"/>
      <c r="R28" s="247" t="str">
        <f>IF(AND('Mapa final'!$H$70="Media",'Mapa final'!$L$70="Menor"),CONCATENATE("R",'Mapa final'!$A$70),"")</f>
        <v/>
      </c>
      <c r="S28" s="247"/>
      <c r="T28" s="247" t="str">
        <f>IF(AND('Mapa final'!$H$76="Media",'Mapa final'!$L$76="Menor"),CONCATENATE("R",'Mapa final'!$A$76),"")</f>
        <v/>
      </c>
      <c r="U28" s="248"/>
      <c r="V28" s="246" t="str">
        <f ca="1">IF(AND('Mapa final'!$H$64="Media",'Mapa final'!$L$64="Moderado"),CONCATENATE("R",'Mapa final'!$A$64),"")</f>
        <v/>
      </c>
      <c r="W28" s="247"/>
      <c r="X28" s="247" t="str">
        <f>IF(AND('Mapa final'!$H$70="Media",'Mapa final'!$L$70="Moderado"),CONCATENATE("R",'Mapa final'!$A$70),"")</f>
        <v/>
      </c>
      <c r="Y28" s="247"/>
      <c r="Z28" s="247" t="str">
        <f>IF(AND('Mapa final'!$H$76="Media",'Mapa final'!$L$76="Moderado"),CONCATENATE("R",'Mapa final'!$A$76),"")</f>
        <v/>
      </c>
      <c r="AA28" s="248"/>
      <c r="AB28" s="264" t="str">
        <f ca="1">IF(AND('Mapa final'!$H$64="Media",'Mapa final'!$L$64="Mayor"),CONCATENATE("R",'Mapa final'!$A$64),"")</f>
        <v/>
      </c>
      <c r="AC28" s="265"/>
      <c r="AD28" s="265" t="str">
        <f>IF(AND('Mapa final'!$H$70="Media",'Mapa final'!$L$70="Mayor"),CONCATENATE("R",'Mapa final'!$A$70),"")</f>
        <v/>
      </c>
      <c r="AE28" s="265"/>
      <c r="AF28" s="265" t="str">
        <f>IF(AND('Mapa final'!$H$76="Media",'Mapa final'!$L$76="Mayor"),CONCATENATE("R",'Mapa final'!$A$76),"")</f>
        <v/>
      </c>
      <c r="AG28" s="266"/>
      <c r="AH28" s="255" t="str">
        <f ca="1">IF(AND('Mapa final'!$H$64="Media",'Mapa final'!$L$64="Catastrófico"),CONCATENATE("R",'Mapa final'!$A$64),"")</f>
        <v/>
      </c>
      <c r="AI28" s="256"/>
      <c r="AJ28" s="256" t="str">
        <f>IF(AND('Mapa final'!$H$70="Media",'Mapa final'!$L$70="Catastrófico"),CONCATENATE("R",'Mapa final'!$A$70),"")</f>
        <v/>
      </c>
      <c r="AK28" s="256"/>
      <c r="AL28" s="256" t="str">
        <f>IF(AND('Mapa final'!$H$76="Media",'Mapa final'!$L$76="Catastrófico"),CONCATENATE("R",'Mapa final'!$A$76),"")</f>
        <v/>
      </c>
      <c r="AM28" s="257"/>
      <c r="AN28" s="83"/>
      <c r="AO28" s="307"/>
      <c r="AP28" s="308"/>
      <c r="AQ28" s="308"/>
      <c r="AR28" s="308"/>
      <c r="AS28" s="308"/>
      <c r="AT28" s="309"/>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284"/>
      <c r="C29" s="284"/>
      <c r="D29" s="285"/>
      <c r="E29" s="280"/>
      <c r="F29" s="281"/>
      <c r="G29" s="281"/>
      <c r="H29" s="281"/>
      <c r="I29" s="282"/>
      <c r="J29" s="246"/>
      <c r="K29" s="247"/>
      <c r="L29" s="247"/>
      <c r="M29" s="247"/>
      <c r="N29" s="247"/>
      <c r="O29" s="248"/>
      <c r="P29" s="249"/>
      <c r="Q29" s="250"/>
      <c r="R29" s="250"/>
      <c r="S29" s="250"/>
      <c r="T29" s="250"/>
      <c r="U29" s="251"/>
      <c r="V29" s="249"/>
      <c r="W29" s="250"/>
      <c r="X29" s="250"/>
      <c r="Y29" s="250"/>
      <c r="Z29" s="250"/>
      <c r="AA29" s="251"/>
      <c r="AB29" s="267"/>
      <c r="AC29" s="268"/>
      <c r="AD29" s="268"/>
      <c r="AE29" s="268"/>
      <c r="AF29" s="268"/>
      <c r="AG29" s="269"/>
      <c r="AH29" s="258"/>
      <c r="AI29" s="259"/>
      <c r="AJ29" s="259"/>
      <c r="AK29" s="259"/>
      <c r="AL29" s="259"/>
      <c r="AM29" s="260"/>
      <c r="AN29" s="83"/>
      <c r="AO29" s="310"/>
      <c r="AP29" s="311"/>
      <c r="AQ29" s="311"/>
      <c r="AR29" s="311"/>
      <c r="AS29" s="311"/>
      <c r="AT29" s="312"/>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284"/>
      <c r="C30" s="284"/>
      <c r="D30" s="285"/>
      <c r="E30" s="274" t="s">
        <v>114</v>
      </c>
      <c r="F30" s="275"/>
      <c r="G30" s="275"/>
      <c r="H30" s="275"/>
      <c r="I30" s="275"/>
      <c r="J30" s="243" t="str">
        <f ca="1">IF(AND('Mapa final'!$H$10="Baja",'Mapa final'!$L$10="Leve"),CONCATENATE("R",'Mapa final'!$A$10),"")</f>
        <v/>
      </c>
      <c r="K30" s="244"/>
      <c r="L30" s="244" t="str">
        <f ca="1">IF(AND('Mapa final'!$H$16="Baja",'Mapa final'!$L$16="Leve"),CONCATENATE("R",'Mapa final'!$A$16),"")</f>
        <v/>
      </c>
      <c r="M30" s="244"/>
      <c r="N30" s="244" t="str">
        <f ca="1">IF(AND('Mapa final'!$H$22="Baja",'Mapa final'!$L$22="Leve"),CONCATENATE("R",'Mapa final'!$A$22),"")</f>
        <v/>
      </c>
      <c r="O30" s="245"/>
      <c r="P30" s="253" t="str">
        <f ca="1">IF(AND('Mapa final'!$H$10="Baja",'Mapa final'!$L$10="Menor"),CONCATENATE("R",'Mapa final'!$A$10),"")</f>
        <v/>
      </c>
      <c r="Q30" s="253"/>
      <c r="R30" s="253" t="str">
        <f ca="1">IF(AND('Mapa final'!$H$16="Baja",'Mapa final'!$L$16="Menor"),CONCATENATE("R",'Mapa final'!$A$16),"")</f>
        <v/>
      </c>
      <c r="S30" s="253"/>
      <c r="T30" s="253" t="str">
        <f ca="1">IF(AND('Mapa final'!$H$22="Baja",'Mapa final'!$L$22="Menor"),CONCATENATE("R",'Mapa final'!$A$22),"")</f>
        <v/>
      </c>
      <c r="U30" s="254"/>
      <c r="V30" s="252" t="str">
        <f ca="1">IF(AND('Mapa final'!$H$10="Baja",'Mapa final'!$L$10="Moderado"),CONCATENATE("R",'Mapa final'!$A$10),"")</f>
        <v/>
      </c>
      <c r="W30" s="253"/>
      <c r="X30" s="253" t="str">
        <f ca="1">IF(AND('Mapa final'!$H$16="Baja",'Mapa final'!$L$16="Moderado"),CONCATENATE("R",'Mapa final'!$A$16),"")</f>
        <v/>
      </c>
      <c r="Y30" s="253"/>
      <c r="Z30" s="253" t="str">
        <f ca="1">IF(AND('Mapa final'!$H$22="Baja",'Mapa final'!$L$22="Moderado"),CONCATENATE("R",'Mapa final'!$A$22),"")</f>
        <v/>
      </c>
      <c r="AA30" s="254"/>
      <c r="AB30" s="270" t="str">
        <f ca="1">IF(AND('Mapa final'!$H$10="Baja",'Mapa final'!$L$10="Mayor"),CONCATENATE("R",'Mapa final'!$A$10),"")</f>
        <v/>
      </c>
      <c r="AC30" s="271"/>
      <c r="AD30" s="271" t="str">
        <f ca="1">IF(AND('Mapa final'!$H$16="Baja",'Mapa final'!$L$16="Mayor"),CONCATENATE("R",'Mapa final'!$A$16),"")</f>
        <v/>
      </c>
      <c r="AE30" s="271"/>
      <c r="AF30" s="271" t="str">
        <f ca="1">IF(AND('Mapa final'!$H$22="Baja",'Mapa final'!$L$22="Mayor"),CONCATENATE("R",'Mapa final'!$A$22),"")</f>
        <v/>
      </c>
      <c r="AG30" s="272"/>
      <c r="AH30" s="261" t="str">
        <f ca="1">IF(AND('Mapa final'!$H$10="Baja",'Mapa final'!$L$10="Catastrófico"),CONCATENATE("R",'Mapa final'!$A$10),"")</f>
        <v/>
      </c>
      <c r="AI30" s="262"/>
      <c r="AJ30" s="262" t="str">
        <f ca="1">IF(AND('Mapa final'!$H$16="Baja",'Mapa final'!$L$16="Catastrófico"),CONCATENATE("R",'Mapa final'!$A$16),"")</f>
        <v/>
      </c>
      <c r="AK30" s="262"/>
      <c r="AL30" s="262" t="str">
        <f ca="1">IF(AND('Mapa final'!$H$22="Baja",'Mapa final'!$L$22="Catastrófico"),CONCATENATE("R",'Mapa final'!$A$22),"")</f>
        <v/>
      </c>
      <c r="AM30" s="263"/>
      <c r="AN30" s="83"/>
      <c r="AO30" s="313" t="s">
        <v>82</v>
      </c>
      <c r="AP30" s="314"/>
      <c r="AQ30" s="314"/>
      <c r="AR30" s="314"/>
      <c r="AS30" s="314"/>
      <c r="AT30" s="315"/>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284"/>
      <c r="C31" s="284"/>
      <c r="D31" s="285"/>
      <c r="E31" s="277"/>
      <c r="F31" s="278"/>
      <c r="G31" s="278"/>
      <c r="H31" s="278"/>
      <c r="I31" s="278"/>
      <c r="J31" s="237"/>
      <c r="K31" s="238"/>
      <c r="L31" s="238"/>
      <c r="M31" s="238"/>
      <c r="N31" s="238"/>
      <c r="O31" s="239"/>
      <c r="P31" s="247"/>
      <c r="Q31" s="247"/>
      <c r="R31" s="247"/>
      <c r="S31" s="247"/>
      <c r="T31" s="247"/>
      <c r="U31" s="248"/>
      <c r="V31" s="246"/>
      <c r="W31" s="247"/>
      <c r="X31" s="247"/>
      <c r="Y31" s="247"/>
      <c r="Z31" s="247"/>
      <c r="AA31" s="248"/>
      <c r="AB31" s="264"/>
      <c r="AC31" s="265"/>
      <c r="AD31" s="265"/>
      <c r="AE31" s="265"/>
      <c r="AF31" s="265"/>
      <c r="AG31" s="266"/>
      <c r="AH31" s="255"/>
      <c r="AI31" s="256"/>
      <c r="AJ31" s="256"/>
      <c r="AK31" s="256"/>
      <c r="AL31" s="256"/>
      <c r="AM31" s="257"/>
      <c r="AN31" s="83"/>
      <c r="AO31" s="316"/>
      <c r="AP31" s="317"/>
      <c r="AQ31" s="317"/>
      <c r="AR31" s="317"/>
      <c r="AS31" s="317"/>
      <c r="AT31" s="318"/>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284"/>
      <c r="C32" s="284"/>
      <c r="D32" s="285"/>
      <c r="E32" s="277"/>
      <c r="F32" s="278"/>
      <c r="G32" s="278"/>
      <c r="H32" s="278"/>
      <c r="I32" s="278"/>
      <c r="J32" s="237" t="str">
        <f ca="1">IF(AND('Mapa final'!$H$28="Baja",'Mapa final'!$L$28="Leve"),CONCATENATE("R",'Mapa final'!$A$28),"")</f>
        <v/>
      </c>
      <c r="K32" s="238"/>
      <c r="L32" s="238" t="str">
        <f ca="1">IF(AND('Mapa final'!$H$34="Baja",'Mapa final'!$L$34="Leve"),CONCATENATE("R",'Mapa final'!$A$34),"")</f>
        <v/>
      </c>
      <c r="M32" s="238"/>
      <c r="N32" s="238" t="str">
        <f ca="1">IF(AND('Mapa final'!$H$40="Baja",'Mapa final'!$L$40="Leve"),CONCATENATE("R",'Mapa final'!$A$40),"")</f>
        <v/>
      </c>
      <c r="O32" s="239"/>
      <c r="P32" s="247" t="str">
        <f ca="1">IF(AND('Mapa final'!$H$28="Baja",'Mapa final'!$L$28="Menor"),CONCATENATE("R",'Mapa final'!$A$28),"")</f>
        <v/>
      </c>
      <c r="Q32" s="247"/>
      <c r="R32" s="247" t="str">
        <f ca="1">IF(AND('Mapa final'!$H$34="Baja",'Mapa final'!$L$34="Menor"),CONCATENATE("R",'Mapa final'!$A$34),"")</f>
        <v/>
      </c>
      <c r="S32" s="247"/>
      <c r="T32" s="247" t="str">
        <f ca="1">IF(AND('Mapa final'!$H$40="Baja",'Mapa final'!$L$40="Menor"),CONCATENATE("R",'Mapa final'!$A$40),"")</f>
        <v/>
      </c>
      <c r="U32" s="248"/>
      <c r="V32" s="246" t="str">
        <f ca="1">IF(AND('Mapa final'!$H$28="Baja",'Mapa final'!$L$28="Moderado"),CONCATENATE("R",'Mapa final'!$A$28),"")</f>
        <v/>
      </c>
      <c r="W32" s="247"/>
      <c r="X32" s="247" t="str">
        <f ca="1">IF(AND('Mapa final'!$H$34="Baja",'Mapa final'!$L$34="Moderado"),CONCATENATE("R",'Mapa final'!$A$34),"")</f>
        <v/>
      </c>
      <c r="Y32" s="247"/>
      <c r="Z32" s="247" t="str">
        <f ca="1">IF(AND('Mapa final'!$H$40="Baja",'Mapa final'!$L$40="Moderado"),CONCATENATE("R",'Mapa final'!$A$40),"")</f>
        <v/>
      </c>
      <c r="AA32" s="248"/>
      <c r="AB32" s="264" t="str">
        <f ca="1">IF(AND('Mapa final'!$H$28="Baja",'Mapa final'!$L$28="Mayor"),CONCATENATE("R",'Mapa final'!$A$28),"")</f>
        <v/>
      </c>
      <c r="AC32" s="265"/>
      <c r="AD32" s="265" t="str">
        <f ca="1">IF(AND('Mapa final'!$H$34="Baja",'Mapa final'!$L$34="Mayor"),CONCATENATE("R",'Mapa final'!$A$34),"")</f>
        <v/>
      </c>
      <c r="AE32" s="265"/>
      <c r="AF32" s="265" t="str">
        <f ca="1">IF(AND('Mapa final'!$H$40="Baja",'Mapa final'!$L$40="Mayor"),CONCATENATE("R",'Mapa final'!$A$40),"")</f>
        <v/>
      </c>
      <c r="AG32" s="266"/>
      <c r="AH32" s="255" t="str">
        <f ca="1">IF(AND('Mapa final'!$H$28="Baja",'Mapa final'!$L$28="Catastrófico"),CONCATENATE("R",'Mapa final'!$A$28),"")</f>
        <v/>
      </c>
      <c r="AI32" s="256"/>
      <c r="AJ32" s="256" t="str">
        <f ca="1">IF(AND('Mapa final'!$H$34="Baja",'Mapa final'!$L$34="Catastrófico"),CONCATENATE("R",'Mapa final'!$A$34),"")</f>
        <v/>
      </c>
      <c r="AK32" s="256"/>
      <c r="AL32" s="256" t="str">
        <f ca="1">IF(AND('Mapa final'!$H$40="Baja",'Mapa final'!$L$40="Catastrófico"),CONCATENATE("R",'Mapa final'!$A$40),"")</f>
        <v/>
      </c>
      <c r="AM32" s="257"/>
      <c r="AN32" s="83"/>
      <c r="AO32" s="316"/>
      <c r="AP32" s="317"/>
      <c r="AQ32" s="317"/>
      <c r="AR32" s="317"/>
      <c r="AS32" s="317"/>
      <c r="AT32" s="318"/>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284"/>
      <c r="C33" s="284"/>
      <c r="D33" s="285"/>
      <c r="E33" s="277"/>
      <c r="F33" s="278"/>
      <c r="G33" s="278"/>
      <c r="H33" s="278"/>
      <c r="I33" s="278"/>
      <c r="J33" s="237"/>
      <c r="K33" s="238"/>
      <c r="L33" s="238"/>
      <c r="M33" s="238"/>
      <c r="N33" s="238"/>
      <c r="O33" s="239"/>
      <c r="P33" s="247"/>
      <c r="Q33" s="247"/>
      <c r="R33" s="247"/>
      <c r="S33" s="247"/>
      <c r="T33" s="247"/>
      <c r="U33" s="248"/>
      <c r="V33" s="246"/>
      <c r="W33" s="247"/>
      <c r="X33" s="247"/>
      <c r="Y33" s="247"/>
      <c r="Z33" s="247"/>
      <c r="AA33" s="248"/>
      <c r="AB33" s="264"/>
      <c r="AC33" s="265"/>
      <c r="AD33" s="265"/>
      <c r="AE33" s="265"/>
      <c r="AF33" s="265"/>
      <c r="AG33" s="266"/>
      <c r="AH33" s="255"/>
      <c r="AI33" s="256"/>
      <c r="AJ33" s="256"/>
      <c r="AK33" s="256"/>
      <c r="AL33" s="256"/>
      <c r="AM33" s="257"/>
      <c r="AN33" s="83"/>
      <c r="AO33" s="316"/>
      <c r="AP33" s="317"/>
      <c r="AQ33" s="317"/>
      <c r="AR33" s="317"/>
      <c r="AS33" s="317"/>
      <c r="AT33" s="318"/>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284"/>
      <c r="C34" s="284"/>
      <c r="D34" s="285"/>
      <c r="E34" s="277"/>
      <c r="F34" s="278"/>
      <c r="G34" s="278"/>
      <c r="H34" s="278"/>
      <c r="I34" s="278"/>
      <c r="J34" s="237" t="str">
        <f ca="1">IF(AND('Mapa final'!$H$46="Baja",'Mapa final'!$L$46="Leve"),CONCATENATE("R",'Mapa final'!$A$46),"")</f>
        <v/>
      </c>
      <c r="K34" s="238"/>
      <c r="L34" s="238" t="str">
        <f ca="1">IF(AND('Mapa final'!$H$52="Baja",'Mapa final'!$L$52="Leve"),CONCATENATE("R",'Mapa final'!$A$52),"")</f>
        <v/>
      </c>
      <c r="M34" s="238"/>
      <c r="N34" s="238" t="str">
        <f ca="1">IF(AND('Mapa final'!$H$58="Baja",'Mapa final'!$L$58="Leve"),CONCATENATE("R",'Mapa final'!$A$58),"")</f>
        <v/>
      </c>
      <c r="O34" s="239"/>
      <c r="P34" s="247" t="str">
        <f ca="1">IF(AND('Mapa final'!$H$46="Baja",'Mapa final'!$L$46="Menor"),CONCATENATE("R",'Mapa final'!$A$46),"")</f>
        <v/>
      </c>
      <c r="Q34" s="247"/>
      <c r="R34" s="247" t="str">
        <f ca="1">IF(AND('Mapa final'!$H$52="Baja",'Mapa final'!$L$52="Menor"),CONCATENATE("R",'Mapa final'!$A$52),"")</f>
        <v/>
      </c>
      <c r="S34" s="247"/>
      <c r="T34" s="247" t="str">
        <f ca="1">IF(AND('Mapa final'!$H$58="Baja",'Mapa final'!$L$58="Menor"),CONCATENATE("R",'Mapa final'!$A$58),"")</f>
        <v/>
      </c>
      <c r="U34" s="248"/>
      <c r="V34" s="246" t="str">
        <f ca="1">IF(AND('Mapa final'!$H$46="Baja",'Mapa final'!$L$46="Moderado"),CONCATENATE("R",'Mapa final'!$A$46),"")</f>
        <v/>
      </c>
      <c r="W34" s="247"/>
      <c r="X34" s="247" t="str">
        <f ca="1">IF(AND('Mapa final'!$H$52="Baja",'Mapa final'!$L$52="Moderado"),CONCATENATE("R",'Mapa final'!$A$52),"")</f>
        <v/>
      </c>
      <c r="Y34" s="247"/>
      <c r="Z34" s="247" t="str">
        <f ca="1">IF(AND('Mapa final'!$H$58="Baja",'Mapa final'!$L$58="Moderado"),CONCATENATE("R",'Mapa final'!$A$58),"")</f>
        <v/>
      </c>
      <c r="AA34" s="248"/>
      <c r="AB34" s="264" t="str">
        <f ca="1">IF(AND('Mapa final'!$H$46="Baja",'Mapa final'!$L$46="Mayor"),CONCATENATE("R",'Mapa final'!$A$46),"")</f>
        <v/>
      </c>
      <c r="AC34" s="265"/>
      <c r="AD34" s="265" t="str">
        <f ca="1">IF(AND('Mapa final'!$H$52="Baja",'Mapa final'!$L$52="Mayor"),CONCATENATE("R",'Mapa final'!$A$52),"")</f>
        <v/>
      </c>
      <c r="AE34" s="265"/>
      <c r="AF34" s="265" t="str">
        <f ca="1">IF(AND('Mapa final'!$H$58="Baja",'Mapa final'!$L$58="Mayor"),CONCATENATE("R",'Mapa final'!$A$58),"")</f>
        <v/>
      </c>
      <c r="AG34" s="266"/>
      <c r="AH34" s="255" t="str">
        <f ca="1">IF(AND('Mapa final'!$H$46="Baja",'Mapa final'!$L$46="Catastrófico"),CONCATENATE("R",'Mapa final'!$A$46),"")</f>
        <v/>
      </c>
      <c r="AI34" s="256"/>
      <c r="AJ34" s="256" t="str">
        <f ca="1">IF(AND('Mapa final'!$H$52="Baja",'Mapa final'!$L$52="Catastrófico"),CONCATENATE("R",'Mapa final'!$A$52),"")</f>
        <v/>
      </c>
      <c r="AK34" s="256"/>
      <c r="AL34" s="256" t="str">
        <f ca="1">IF(AND('Mapa final'!$H$58="Baja",'Mapa final'!$L$58="Catastrófico"),CONCATENATE("R",'Mapa final'!$A$58),"")</f>
        <v/>
      </c>
      <c r="AM34" s="257"/>
      <c r="AN34" s="83"/>
      <c r="AO34" s="316"/>
      <c r="AP34" s="317"/>
      <c r="AQ34" s="317"/>
      <c r="AR34" s="317"/>
      <c r="AS34" s="317"/>
      <c r="AT34" s="318"/>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284"/>
      <c r="C35" s="284"/>
      <c r="D35" s="285"/>
      <c r="E35" s="277"/>
      <c r="F35" s="278"/>
      <c r="G35" s="278"/>
      <c r="H35" s="278"/>
      <c r="I35" s="278"/>
      <c r="J35" s="237"/>
      <c r="K35" s="238"/>
      <c r="L35" s="238"/>
      <c r="M35" s="238"/>
      <c r="N35" s="238"/>
      <c r="O35" s="239"/>
      <c r="P35" s="247"/>
      <c r="Q35" s="247"/>
      <c r="R35" s="247"/>
      <c r="S35" s="247"/>
      <c r="T35" s="247"/>
      <c r="U35" s="248"/>
      <c r="V35" s="246"/>
      <c r="W35" s="247"/>
      <c r="X35" s="247"/>
      <c r="Y35" s="247"/>
      <c r="Z35" s="247"/>
      <c r="AA35" s="248"/>
      <c r="AB35" s="264"/>
      <c r="AC35" s="265"/>
      <c r="AD35" s="265"/>
      <c r="AE35" s="265"/>
      <c r="AF35" s="265"/>
      <c r="AG35" s="266"/>
      <c r="AH35" s="255"/>
      <c r="AI35" s="256"/>
      <c r="AJ35" s="256"/>
      <c r="AK35" s="256"/>
      <c r="AL35" s="256"/>
      <c r="AM35" s="257"/>
      <c r="AN35" s="83"/>
      <c r="AO35" s="316"/>
      <c r="AP35" s="317"/>
      <c r="AQ35" s="317"/>
      <c r="AR35" s="317"/>
      <c r="AS35" s="317"/>
      <c r="AT35" s="318"/>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284"/>
      <c r="C36" s="284"/>
      <c r="D36" s="285"/>
      <c r="E36" s="277"/>
      <c r="F36" s="278"/>
      <c r="G36" s="278"/>
      <c r="H36" s="278"/>
      <c r="I36" s="278"/>
      <c r="J36" s="237" t="str">
        <f ca="1">IF(AND('Mapa final'!$H$64="Baja",'Mapa final'!$L$64="Leve"),CONCATENATE("R",'Mapa final'!$A$64),"")</f>
        <v/>
      </c>
      <c r="K36" s="238"/>
      <c r="L36" s="238" t="str">
        <f>IF(AND('Mapa final'!$H$70="Baja",'Mapa final'!$L$70="Leve"),CONCATENATE("R",'Mapa final'!$A$70),"")</f>
        <v/>
      </c>
      <c r="M36" s="238"/>
      <c r="N36" s="238" t="str">
        <f>IF(AND('Mapa final'!$H$76="Baja",'Mapa final'!$L$76="Leve"),CONCATENATE("R",'Mapa final'!$A$76),"")</f>
        <v/>
      </c>
      <c r="O36" s="239"/>
      <c r="P36" s="247" t="str">
        <f ca="1">IF(AND('Mapa final'!$H$64="Baja",'Mapa final'!$L$64="Menor"),CONCATENATE("R",'Mapa final'!$A$64),"")</f>
        <v/>
      </c>
      <c r="Q36" s="247"/>
      <c r="R36" s="247" t="str">
        <f>IF(AND('Mapa final'!$H$70="Baja",'Mapa final'!$L$70="Menor"),CONCATENATE("R",'Mapa final'!$A$70),"")</f>
        <v/>
      </c>
      <c r="S36" s="247"/>
      <c r="T36" s="247" t="str">
        <f>IF(AND('Mapa final'!$H$76="Baja",'Mapa final'!$L$76="Menor"),CONCATENATE("R",'Mapa final'!$A$76),"")</f>
        <v/>
      </c>
      <c r="U36" s="248"/>
      <c r="V36" s="246" t="str">
        <f ca="1">IF(AND('Mapa final'!$H$64="Baja",'Mapa final'!$L$64="Moderado"),CONCATENATE("R",'Mapa final'!$A$64),"")</f>
        <v/>
      </c>
      <c r="W36" s="247"/>
      <c r="X36" s="247" t="str">
        <f>IF(AND('Mapa final'!$H$70="Baja",'Mapa final'!$L$70="Moderado"),CONCATENATE("R",'Mapa final'!$A$70),"")</f>
        <v/>
      </c>
      <c r="Y36" s="247"/>
      <c r="Z36" s="247" t="str">
        <f>IF(AND('Mapa final'!$H$76="Baja",'Mapa final'!$L$76="Moderado"),CONCATENATE("R",'Mapa final'!$A$76),"")</f>
        <v/>
      </c>
      <c r="AA36" s="248"/>
      <c r="AB36" s="264" t="str">
        <f ca="1">IF(AND('Mapa final'!$H$64="Baja",'Mapa final'!$L$64="Mayor"),CONCATENATE("R",'Mapa final'!$A$64),"")</f>
        <v/>
      </c>
      <c r="AC36" s="265"/>
      <c r="AD36" s="265" t="str">
        <f>IF(AND('Mapa final'!$H$70="Baja",'Mapa final'!$L$70="Mayor"),CONCATENATE("R",'Mapa final'!$A$70),"")</f>
        <v/>
      </c>
      <c r="AE36" s="265"/>
      <c r="AF36" s="265" t="str">
        <f>IF(AND('Mapa final'!$H$76="Baja",'Mapa final'!$L$76="Mayor"),CONCATENATE("R",'Mapa final'!$A$76),"")</f>
        <v/>
      </c>
      <c r="AG36" s="266"/>
      <c r="AH36" s="255" t="str">
        <f ca="1">IF(AND('Mapa final'!$H$64="Baja",'Mapa final'!$L$64="Catastrófico"),CONCATENATE("R",'Mapa final'!$A$64),"")</f>
        <v/>
      </c>
      <c r="AI36" s="256"/>
      <c r="AJ36" s="256" t="str">
        <f>IF(AND('Mapa final'!$H$70="Baja",'Mapa final'!$L$70="Catastrófico"),CONCATENATE("R",'Mapa final'!$A$70),"")</f>
        <v/>
      </c>
      <c r="AK36" s="256"/>
      <c r="AL36" s="256" t="str">
        <f>IF(AND('Mapa final'!$H$76="Baja",'Mapa final'!$L$76="Catastrófico"),CONCATENATE("R",'Mapa final'!$A$76),"")</f>
        <v/>
      </c>
      <c r="AM36" s="257"/>
      <c r="AN36" s="83"/>
      <c r="AO36" s="316"/>
      <c r="AP36" s="317"/>
      <c r="AQ36" s="317"/>
      <c r="AR36" s="317"/>
      <c r="AS36" s="317"/>
      <c r="AT36" s="318"/>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284"/>
      <c r="C37" s="284"/>
      <c r="D37" s="285"/>
      <c r="E37" s="280"/>
      <c r="F37" s="281"/>
      <c r="G37" s="281"/>
      <c r="H37" s="281"/>
      <c r="I37" s="281"/>
      <c r="J37" s="240"/>
      <c r="K37" s="241"/>
      <c r="L37" s="241"/>
      <c r="M37" s="241"/>
      <c r="N37" s="241"/>
      <c r="O37" s="242"/>
      <c r="P37" s="250"/>
      <c r="Q37" s="250"/>
      <c r="R37" s="250"/>
      <c r="S37" s="250"/>
      <c r="T37" s="250"/>
      <c r="U37" s="251"/>
      <c r="V37" s="249"/>
      <c r="W37" s="250"/>
      <c r="X37" s="250"/>
      <c r="Y37" s="250"/>
      <c r="Z37" s="250"/>
      <c r="AA37" s="251"/>
      <c r="AB37" s="267"/>
      <c r="AC37" s="268"/>
      <c r="AD37" s="268"/>
      <c r="AE37" s="268"/>
      <c r="AF37" s="268"/>
      <c r="AG37" s="269"/>
      <c r="AH37" s="258"/>
      <c r="AI37" s="259"/>
      <c r="AJ37" s="259"/>
      <c r="AK37" s="259"/>
      <c r="AL37" s="259"/>
      <c r="AM37" s="260"/>
      <c r="AN37" s="83"/>
      <c r="AO37" s="319"/>
      <c r="AP37" s="320"/>
      <c r="AQ37" s="320"/>
      <c r="AR37" s="320"/>
      <c r="AS37" s="320"/>
      <c r="AT37" s="321"/>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284"/>
      <c r="C38" s="284"/>
      <c r="D38" s="285"/>
      <c r="E38" s="274" t="s">
        <v>113</v>
      </c>
      <c r="F38" s="275"/>
      <c r="G38" s="275"/>
      <c r="H38" s="275"/>
      <c r="I38" s="276"/>
      <c r="J38" s="243" t="str">
        <f ca="1">IF(AND('Mapa final'!$H$10="Muy Baja",'Mapa final'!$L$10="Leve"),CONCATENATE("R",'Mapa final'!$A$10),"")</f>
        <v/>
      </c>
      <c r="K38" s="244"/>
      <c r="L38" s="244" t="str">
        <f ca="1">IF(AND('Mapa final'!$H$16="Muy Baja",'Mapa final'!$L$16="Leve"),CONCATENATE("R",'Mapa final'!$A$16),"")</f>
        <v/>
      </c>
      <c r="M38" s="244"/>
      <c r="N38" s="244" t="str">
        <f ca="1">IF(AND('Mapa final'!$H$22="Muy Baja",'Mapa final'!$L$22="Leve"),CONCATENATE("R",'Mapa final'!$A$22),"")</f>
        <v/>
      </c>
      <c r="O38" s="245"/>
      <c r="P38" s="243" t="str">
        <f ca="1">IF(AND('Mapa final'!$H$10="Muy Baja",'Mapa final'!$L$10="Menor"),CONCATENATE("R",'Mapa final'!$A$10),"")</f>
        <v/>
      </c>
      <c r="Q38" s="244"/>
      <c r="R38" s="244" t="str">
        <f ca="1">IF(AND('Mapa final'!$H$16="Muy Baja",'Mapa final'!$L$16="Menor"),CONCATENATE("R",'Mapa final'!$A$16),"")</f>
        <v/>
      </c>
      <c r="S38" s="244"/>
      <c r="T38" s="244" t="str">
        <f ca="1">IF(AND('Mapa final'!$H$22="Muy Baja",'Mapa final'!$L$22="Menor"),CONCATENATE("R",'Mapa final'!$A$22),"")</f>
        <v/>
      </c>
      <c r="U38" s="245"/>
      <c r="V38" s="252" t="str">
        <f ca="1">IF(AND('Mapa final'!$H$10="Muy Baja",'Mapa final'!$L$10="Moderado"),CONCATENATE("R",'Mapa final'!$A$10),"")</f>
        <v/>
      </c>
      <c r="W38" s="253"/>
      <c r="X38" s="253" t="str">
        <f ca="1">IF(AND('Mapa final'!$H$16="Muy Baja",'Mapa final'!$L$16="Moderado"),CONCATENATE("R",'Mapa final'!$A$16),"")</f>
        <v/>
      </c>
      <c r="Y38" s="253"/>
      <c r="Z38" s="253" t="str">
        <f ca="1">IF(AND('Mapa final'!$H$22="Muy Baja",'Mapa final'!$L$22="Moderado"),CONCATENATE("R",'Mapa final'!$A$22),"")</f>
        <v/>
      </c>
      <c r="AA38" s="254"/>
      <c r="AB38" s="270" t="str">
        <f ca="1">IF(AND('Mapa final'!$H$10="Muy Baja",'Mapa final'!$L$10="Mayor"),CONCATENATE("R",'Mapa final'!$A$10),"")</f>
        <v/>
      </c>
      <c r="AC38" s="271"/>
      <c r="AD38" s="271" t="str">
        <f ca="1">IF(AND('Mapa final'!$H$16="Muy Baja",'Mapa final'!$L$16="Mayor"),CONCATENATE("R",'Mapa final'!$A$16),"")</f>
        <v/>
      </c>
      <c r="AE38" s="271"/>
      <c r="AF38" s="271" t="str">
        <f ca="1">IF(AND('Mapa final'!$H$22="Muy Baja",'Mapa final'!$L$22="Mayor"),CONCATENATE("R",'Mapa final'!$A$22),"")</f>
        <v/>
      </c>
      <c r="AG38" s="272"/>
      <c r="AH38" s="261" t="str">
        <f ca="1">IF(AND('Mapa final'!$H$10="Muy Baja",'Mapa final'!$L$10="Catastrófico"),CONCATENATE("R",'Mapa final'!$A$10),"")</f>
        <v/>
      </c>
      <c r="AI38" s="262"/>
      <c r="AJ38" s="262" t="str">
        <f ca="1">IF(AND('Mapa final'!$H$16="Muy Baja",'Mapa final'!$L$16="Catastrófico"),CONCATENATE("R",'Mapa final'!$A$16),"")</f>
        <v/>
      </c>
      <c r="AK38" s="262"/>
      <c r="AL38" s="262" t="str">
        <f ca="1">IF(AND('Mapa final'!$H$22="Muy Baja",'Mapa final'!$L$22="Catastrófico"),CONCATENATE("R",'Mapa final'!$A$22),"")</f>
        <v/>
      </c>
      <c r="AM38" s="26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284"/>
      <c r="C39" s="284"/>
      <c r="D39" s="285"/>
      <c r="E39" s="277"/>
      <c r="F39" s="278"/>
      <c r="G39" s="278"/>
      <c r="H39" s="278"/>
      <c r="I39" s="279"/>
      <c r="J39" s="237"/>
      <c r="K39" s="238"/>
      <c r="L39" s="238"/>
      <c r="M39" s="238"/>
      <c r="N39" s="238"/>
      <c r="O39" s="239"/>
      <c r="P39" s="237"/>
      <c r="Q39" s="238"/>
      <c r="R39" s="238"/>
      <c r="S39" s="238"/>
      <c r="T39" s="238"/>
      <c r="U39" s="239"/>
      <c r="V39" s="246"/>
      <c r="W39" s="247"/>
      <c r="X39" s="247"/>
      <c r="Y39" s="247"/>
      <c r="Z39" s="247"/>
      <c r="AA39" s="248"/>
      <c r="AB39" s="264"/>
      <c r="AC39" s="265"/>
      <c r="AD39" s="265"/>
      <c r="AE39" s="265"/>
      <c r="AF39" s="265"/>
      <c r="AG39" s="266"/>
      <c r="AH39" s="255"/>
      <c r="AI39" s="256"/>
      <c r="AJ39" s="256"/>
      <c r="AK39" s="256"/>
      <c r="AL39" s="256"/>
      <c r="AM39" s="257"/>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284"/>
      <c r="C40" s="284"/>
      <c r="D40" s="285"/>
      <c r="E40" s="277"/>
      <c r="F40" s="278"/>
      <c r="G40" s="278"/>
      <c r="H40" s="278"/>
      <c r="I40" s="279"/>
      <c r="J40" s="237" t="str">
        <f ca="1">IF(AND('Mapa final'!$H$28="Muy Baja",'Mapa final'!$L$28="Leve"),CONCATENATE("R",'Mapa final'!$A$28),"")</f>
        <v/>
      </c>
      <c r="K40" s="238"/>
      <c r="L40" s="238" t="str">
        <f ca="1">IF(AND('Mapa final'!$H$34="Muy Baja",'Mapa final'!$L$34="Leve"),CONCATENATE("R",'Mapa final'!$A$34),"")</f>
        <v/>
      </c>
      <c r="M40" s="238"/>
      <c r="N40" s="238" t="str">
        <f ca="1">IF(AND('Mapa final'!$H$40="Muy Baja",'Mapa final'!$L$40="Leve"),CONCATENATE("R",'Mapa final'!$A$40),"")</f>
        <v/>
      </c>
      <c r="O40" s="239"/>
      <c r="P40" s="237" t="str">
        <f ca="1">IF(AND('Mapa final'!$H$28="Muy Baja",'Mapa final'!$L$28="Menor"),CONCATENATE("R",'Mapa final'!$A$28),"")</f>
        <v/>
      </c>
      <c r="Q40" s="238"/>
      <c r="R40" s="238" t="str">
        <f ca="1">IF(AND('Mapa final'!$H$34="Muy Baja",'Mapa final'!$L$34="Menor"),CONCATENATE("R",'Mapa final'!$A$34),"")</f>
        <v/>
      </c>
      <c r="S40" s="238"/>
      <c r="T40" s="238" t="str">
        <f ca="1">IF(AND('Mapa final'!$H$40="Muy Baja",'Mapa final'!$L$40="Menor"),CONCATENATE("R",'Mapa final'!$A$40),"")</f>
        <v/>
      </c>
      <c r="U40" s="239"/>
      <c r="V40" s="246" t="str">
        <f ca="1">IF(AND('Mapa final'!$H$28="Muy Baja",'Mapa final'!$L$28="Moderado"),CONCATENATE("R",'Mapa final'!$A$28),"")</f>
        <v/>
      </c>
      <c r="W40" s="247"/>
      <c r="X40" s="247" t="str">
        <f ca="1">IF(AND('Mapa final'!$H$34="Muy Baja",'Mapa final'!$L$34="Moderado"),CONCATENATE("R",'Mapa final'!$A$34),"")</f>
        <v/>
      </c>
      <c r="Y40" s="247"/>
      <c r="Z40" s="247" t="str">
        <f ca="1">IF(AND('Mapa final'!$H$40="Muy Baja",'Mapa final'!$L$40="Moderado"),CONCATENATE("R",'Mapa final'!$A$40),"")</f>
        <v/>
      </c>
      <c r="AA40" s="248"/>
      <c r="AB40" s="264" t="str">
        <f ca="1">IF(AND('Mapa final'!$H$28="Muy Baja",'Mapa final'!$L$28="Mayor"),CONCATENATE("R",'Mapa final'!$A$28),"")</f>
        <v/>
      </c>
      <c r="AC40" s="265"/>
      <c r="AD40" s="265" t="str">
        <f ca="1">IF(AND('Mapa final'!$H$34="Muy Baja",'Mapa final'!$L$34="Mayor"),CONCATENATE("R",'Mapa final'!$A$34),"")</f>
        <v/>
      </c>
      <c r="AE40" s="265"/>
      <c r="AF40" s="265" t="str">
        <f ca="1">IF(AND('Mapa final'!$H$40="Muy Baja",'Mapa final'!$L$40="Mayor"),CONCATENATE("R",'Mapa final'!$A$40),"")</f>
        <v/>
      </c>
      <c r="AG40" s="266"/>
      <c r="AH40" s="255" t="str">
        <f ca="1">IF(AND('Mapa final'!$H$28="Muy Baja",'Mapa final'!$L$28="Catastrófico"),CONCATENATE("R",'Mapa final'!$A$28),"")</f>
        <v/>
      </c>
      <c r="AI40" s="256"/>
      <c r="AJ40" s="256" t="str">
        <f ca="1">IF(AND('Mapa final'!$H$34="Muy Baja",'Mapa final'!$L$34="Catastrófico"),CONCATENATE("R",'Mapa final'!$A$34),"")</f>
        <v/>
      </c>
      <c r="AK40" s="256"/>
      <c r="AL40" s="256" t="str">
        <f ca="1">IF(AND('Mapa final'!$H$40="Muy Baja",'Mapa final'!$L$40="Catastrófico"),CONCATENATE("R",'Mapa final'!$A$40),"")</f>
        <v/>
      </c>
      <c r="AM40" s="257"/>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284"/>
      <c r="C41" s="284"/>
      <c r="D41" s="285"/>
      <c r="E41" s="277"/>
      <c r="F41" s="278"/>
      <c r="G41" s="278"/>
      <c r="H41" s="278"/>
      <c r="I41" s="279"/>
      <c r="J41" s="237"/>
      <c r="K41" s="238"/>
      <c r="L41" s="238"/>
      <c r="M41" s="238"/>
      <c r="N41" s="238"/>
      <c r="O41" s="239"/>
      <c r="P41" s="237"/>
      <c r="Q41" s="238"/>
      <c r="R41" s="238"/>
      <c r="S41" s="238"/>
      <c r="T41" s="238"/>
      <c r="U41" s="239"/>
      <c r="V41" s="246"/>
      <c r="W41" s="247"/>
      <c r="X41" s="247"/>
      <c r="Y41" s="247"/>
      <c r="Z41" s="247"/>
      <c r="AA41" s="248"/>
      <c r="AB41" s="264"/>
      <c r="AC41" s="265"/>
      <c r="AD41" s="265"/>
      <c r="AE41" s="265"/>
      <c r="AF41" s="265"/>
      <c r="AG41" s="266"/>
      <c r="AH41" s="255"/>
      <c r="AI41" s="256"/>
      <c r="AJ41" s="256"/>
      <c r="AK41" s="256"/>
      <c r="AL41" s="256"/>
      <c r="AM41" s="257"/>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284"/>
      <c r="C42" s="284"/>
      <c r="D42" s="285"/>
      <c r="E42" s="277"/>
      <c r="F42" s="278"/>
      <c r="G42" s="278"/>
      <c r="H42" s="278"/>
      <c r="I42" s="279"/>
      <c r="J42" s="237" t="str">
        <f ca="1">IF(AND('Mapa final'!$H$46="Muy Baja",'Mapa final'!$L$46="Leve"),CONCATENATE("R",'Mapa final'!$A$46),"")</f>
        <v/>
      </c>
      <c r="K42" s="238"/>
      <c r="L42" s="238" t="str">
        <f ca="1">IF(AND('Mapa final'!$H$52="Muy Baja",'Mapa final'!$L$52="Leve"),CONCATENATE("R",'Mapa final'!$A$52),"")</f>
        <v/>
      </c>
      <c r="M42" s="238"/>
      <c r="N42" s="238" t="str">
        <f ca="1">IF(AND('Mapa final'!$H$58="Muy Baja",'Mapa final'!$L$58="Leve"),CONCATENATE("R",'Mapa final'!$A$58),"")</f>
        <v/>
      </c>
      <c r="O42" s="239"/>
      <c r="P42" s="237" t="str">
        <f ca="1">IF(AND('Mapa final'!$H$46="Muy Baja",'Mapa final'!$L$46="Menor"),CONCATENATE("R",'Mapa final'!$A$46),"")</f>
        <v/>
      </c>
      <c r="Q42" s="238"/>
      <c r="R42" s="238" t="str">
        <f ca="1">IF(AND('Mapa final'!$H$52="Muy Baja",'Mapa final'!$L$52="Menor"),CONCATENATE("R",'Mapa final'!$A$52),"")</f>
        <v/>
      </c>
      <c r="S42" s="238"/>
      <c r="T42" s="238" t="str">
        <f ca="1">IF(AND('Mapa final'!$H$58="Muy Baja",'Mapa final'!$L$58="Menor"),CONCATENATE("R",'Mapa final'!$A$58),"")</f>
        <v/>
      </c>
      <c r="U42" s="239"/>
      <c r="V42" s="246" t="str">
        <f ca="1">IF(AND('Mapa final'!$H$46="Muy Baja",'Mapa final'!$L$46="Moderado"),CONCATENATE("R",'Mapa final'!$A$46),"")</f>
        <v/>
      </c>
      <c r="W42" s="247"/>
      <c r="X42" s="247" t="str">
        <f ca="1">IF(AND('Mapa final'!$H$52="Muy Baja",'Mapa final'!$L$52="Moderado"),CONCATENATE("R",'Mapa final'!$A$52),"")</f>
        <v/>
      </c>
      <c r="Y42" s="247"/>
      <c r="Z42" s="247" t="str">
        <f ca="1">IF(AND('Mapa final'!$H$58="Muy Baja",'Mapa final'!$L$58="Moderado"),CONCATENATE("R",'Mapa final'!$A$58),"")</f>
        <v/>
      </c>
      <c r="AA42" s="248"/>
      <c r="AB42" s="264" t="str">
        <f ca="1">IF(AND('Mapa final'!$H$46="Muy Baja",'Mapa final'!$L$46="Mayor"),CONCATENATE("R",'Mapa final'!$A$46),"")</f>
        <v/>
      </c>
      <c r="AC42" s="265"/>
      <c r="AD42" s="265" t="str">
        <f ca="1">IF(AND('Mapa final'!$H$52="Muy Baja",'Mapa final'!$L$52="Mayor"),CONCATENATE("R",'Mapa final'!$A$52),"")</f>
        <v/>
      </c>
      <c r="AE42" s="265"/>
      <c r="AF42" s="265" t="str">
        <f ca="1">IF(AND('Mapa final'!$H$58="Muy Baja",'Mapa final'!$L$58="Mayor"),CONCATENATE("R",'Mapa final'!$A$58),"")</f>
        <v/>
      </c>
      <c r="AG42" s="266"/>
      <c r="AH42" s="255" t="str">
        <f ca="1">IF(AND('Mapa final'!$H$46="Muy Baja",'Mapa final'!$L$46="Catastrófico"),CONCATENATE("R",'Mapa final'!$A$46),"")</f>
        <v/>
      </c>
      <c r="AI42" s="256"/>
      <c r="AJ42" s="256" t="str">
        <f ca="1">IF(AND('Mapa final'!$H$52="Muy Baja",'Mapa final'!$L$52="Catastrófico"),CONCATENATE("R",'Mapa final'!$A$52),"")</f>
        <v/>
      </c>
      <c r="AK42" s="256"/>
      <c r="AL42" s="256" t="str">
        <f ca="1">IF(AND('Mapa final'!$H$58="Muy Baja",'Mapa final'!$L$58="Catastrófico"),CONCATENATE("R",'Mapa final'!$A$58),"")</f>
        <v/>
      </c>
      <c r="AM42" s="257"/>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284"/>
      <c r="C43" s="284"/>
      <c r="D43" s="285"/>
      <c r="E43" s="277"/>
      <c r="F43" s="278"/>
      <c r="G43" s="278"/>
      <c r="H43" s="278"/>
      <c r="I43" s="279"/>
      <c r="J43" s="237"/>
      <c r="K43" s="238"/>
      <c r="L43" s="238"/>
      <c r="M43" s="238"/>
      <c r="N43" s="238"/>
      <c r="O43" s="239"/>
      <c r="P43" s="237"/>
      <c r="Q43" s="238"/>
      <c r="R43" s="238"/>
      <c r="S43" s="238"/>
      <c r="T43" s="238"/>
      <c r="U43" s="239"/>
      <c r="V43" s="246"/>
      <c r="W43" s="247"/>
      <c r="X43" s="247"/>
      <c r="Y43" s="247"/>
      <c r="Z43" s="247"/>
      <c r="AA43" s="248"/>
      <c r="AB43" s="264"/>
      <c r="AC43" s="265"/>
      <c r="AD43" s="265"/>
      <c r="AE43" s="265"/>
      <c r="AF43" s="265"/>
      <c r="AG43" s="266"/>
      <c r="AH43" s="255"/>
      <c r="AI43" s="256"/>
      <c r="AJ43" s="256"/>
      <c r="AK43" s="256"/>
      <c r="AL43" s="256"/>
      <c r="AM43" s="257"/>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284"/>
      <c r="C44" s="284"/>
      <c r="D44" s="285"/>
      <c r="E44" s="277"/>
      <c r="F44" s="278"/>
      <c r="G44" s="278"/>
      <c r="H44" s="278"/>
      <c r="I44" s="279"/>
      <c r="J44" s="237" t="str">
        <f ca="1">IF(AND('Mapa final'!$H$64="Muy Baja",'Mapa final'!$L$64="Leve"),CONCATENATE("R",'Mapa final'!$A$64),"")</f>
        <v/>
      </c>
      <c r="K44" s="238"/>
      <c r="L44" s="238" t="str">
        <f>IF(AND('Mapa final'!$H$70="Muy Baja",'Mapa final'!$L$70="Leve"),CONCATENATE("R",'Mapa final'!$A$70),"")</f>
        <v/>
      </c>
      <c r="M44" s="238"/>
      <c r="N44" s="238" t="str">
        <f>IF(AND('Mapa final'!$H$76="Muy Baja",'Mapa final'!$L$76="Leve"),CONCATENATE("R",'Mapa final'!$A$76),"")</f>
        <v/>
      </c>
      <c r="O44" s="239"/>
      <c r="P44" s="237" t="str">
        <f ca="1">IF(AND('Mapa final'!$H$64="Muy Baja",'Mapa final'!$L$64="Menor"),CONCATENATE("R",'Mapa final'!$A$64),"")</f>
        <v/>
      </c>
      <c r="Q44" s="238"/>
      <c r="R44" s="238" t="str">
        <f>IF(AND('Mapa final'!$H$70="Muy Baja",'Mapa final'!$L$70="Menor"),CONCATENATE("R",'Mapa final'!$A$70),"")</f>
        <v/>
      </c>
      <c r="S44" s="238"/>
      <c r="T44" s="238" t="str">
        <f>IF(AND('Mapa final'!$H$76="Muy Baja",'Mapa final'!$L$76="Menor"),CONCATENATE("R",'Mapa final'!$A$76),"")</f>
        <v/>
      </c>
      <c r="U44" s="239"/>
      <c r="V44" s="246" t="str">
        <f ca="1">IF(AND('Mapa final'!$H$64="Muy Baja",'Mapa final'!$L$64="Moderado"),CONCATENATE("R",'Mapa final'!$A$64),"")</f>
        <v/>
      </c>
      <c r="W44" s="247"/>
      <c r="X44" s="247" t="str">
        <f>IF(AND('Mapa final'!$H$70="Muy Baja",'Mapa final'!$L$70="Moderado"),CONCATENATE("R",'Mapa final'!$A$70),"")</f>
        <v/>
      </c>
      <c r="Y44" s="247"/>
      <c r="Z44" s="247" t="str">
        <f>IF(AND('Mapa final'!$H$76="Muy Baja",'Mapa final'!$L$76="Moderado"),CONCATENATE("R",'Mapa final'!$A$76),"")</f>
        <v/>
      </c>
      <c r="AA44" s="248"/>
      <c r="AB44" s="264" t="str">
        <f ca="1">IF(AND('Mapa final'!$H$64="Muy Baja",'Mapa final'!$L$64="Mayor"),CONCATENATE("R",'Mapa final'!$A$64),"")</f>
        <v/>
      </c>
      <c r="AC44" s="265"/>
      <c r="AD44" s="265" t="str">
        <f>IF(AND('Mapa final'!$H$70="Muy Baja",'Mapa final'!$L$70="Mayor"),CONCATENATE("R",'Mapa final'!$A$70),"")</f>
        <v/>
      </c>
      <c r="AE44" s="265"/>
      <c r="AF44" s="265" t="str">
        <f>IF(AND('Mapa final'!$H$76="Muy Baja",'Mapa final'!$L$76="Mayor"),CONCATENATE("R",'Mapa final'!$A$76),"")</f>
        <v/>
      </c>
      <c r="AG44" s="266"/>
      <c r="AH44" s="255" t="str">
        <f ca="1">IF(AND('Mapa final'!$H$64="Muy Baja",'Mapa final'!$L$64="Catastrófico"),CONCATENATE("R",'Mapa final'!$A$64),"")</f>
        <v/>
      </c>
      <c r="AI44" s="256"/>
      <c r="AJ44" s="256" t="str">
        <f>IF(AND('Mapa final'!$H$70="Muy Baja",'Mapa final'!$L$70="Catastrófico"),CONCATENATE("R",'Mapa final'!$A$70),"")</f>
        <v/>
      </c>
      <c r="AK44" s="256"/>
      <c r="AL44" s="256" t="str">
        <f>IF(AND('Mapa final'!$H$76="Muy Baja",'Mapa final'!$L$76="Catastrófico"),CONCATENATE("R",'Mapa final'!$A$76),"")</f>
        <v/>
      </c>
      <c r="AM44" s="257"/>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284"/>
      <c r="C45" s="284"/>
      <c r="D45" s="285"/>
      <c r="E45" s="280"/>
      <c r="F45" s="281"/>
      <c r="G45" s="281"/>
      <c r="H45" s="281"/>
      <c r="I45" s="282"/>
      <c r="J45" s="240"/>
      <c r="K45" s="241"/>
      <c r="L45" s="241"/>
      <c r="M45" s="241"/>
      <c r="N45" s="241"/>
      <c r="O45" s="242"/>
      <c r="P45" s="240"/>
      <c r="Q45" s="241"/>
      <c r="R45" s="241"/>
      <c r="S45" s="241"/>
      <c r="T45" s="241"/>
      <c r="U45" s="242"/>
      <c r="V45" s="249"/>
      <c r="W45" s="250"/>
      <c r="X45" s="250"/>
      <c r="Y45" s="250"/>
      <c r="Z45" s="250"/>
      <c r="AA45" s="251"/>
      <c r="AB45" s="267"/>
      <c r="AC45" s="268"/>
      <c r="AD45" s="268"/>
      <c r="AE45" s="268"/>
      <c r="AF45" s="268"/>
      <c r="AG45" s="269"/>
      <c r="AH45" s="258"/>
      <c r="AI45" s="259"/>
      <c r="AJ45" s="259"/>
      <c r="AK45" s="259"/>
      <c r="AL45" s="259"/>
      <c r="AM45" s="260"/>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274" t="s">
        <v>112</v>
      </c>
      <c r="K46" s="275"/>
      <c r="L46" s="275"/>
      <c r="M46" s="275"/>
      <c r="N46" s="275"/>
      <c r="O46" s="276"/>
      <c r="P46" s="274" t="s">
        <v>111</v>
      </c>
      <c r="Q46" s="275"/>
      <c r="R46" s="275"/>
      <c r="S46" s="275"/>
      <c r="T46" s="275"/>
      <c r="U46" s="276"/>
      <c r="V46" s="274" t="s">
        <v>110</v>
      </c>
      <c r="W46" s="275"/>
      <c r="X46" s="275"/>
      <c r="Y46" s="275"/>
      <c r="Z46" s="275"/>
      <c r="AA46" s="276"/>
      <c r="AB46" s="274" t="s">
        <v>109</v>
      </c>
      <c r="AC46" s="283"/>
      <c r="AD46" s="275"/>
      <c r="AE46" s="275"/>
      <c r="AF46" s="275"/>
      <c r="AG46" s="276"/>
      <c r="AH46" s="274" t="s">
        <v>108</v>
      </c>
      <c r="AI46" s="275"/>
      <c r="AJ46" s="275"/>
      <c r="AK46" s="275"/>
      <c r="AL46" s="275"/>
      <c r="AM46" s="276"/>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277"/>
      <c r="K47" s="278"/>
      <c r="L47" s="278"/>
      <c r="M47" s="278"/>
      <c r="N47" s="278"/>
      <c r="O47" s="279"/>
      <c r="P47" s="277"/>
      <c r="Q47" s="278"/>
      <c r="R47" s="278"/>
      <c r="S47" s="278"/>
      <c r="T47" s="278"/>
      <c r="U47" s="279"/>
      <c r="V47" s="277"/>
      <c r="W47" s="278"/>
      <c r="X47" s="278"/>
      <c r="Y47" s="278"/>
      <c r="Z47" s="278"/>
      <c r="AA47" s="279"/>
      <c r="AB47" s="277"/>
      <c r="AC47" s="278"/>
      <c r="AD47" s="278"/>
      <c r="AE47" s="278"/>
      <c r="AF47" s="278"/>
      <c r="AG47" s="279"/>
      <c r="AH47" s="277"/>
      <c r="AI47" s="278"/>
      <c r="AJ47" s="278"/>
      <c r="AK47" s="278"/>
      <c r="AL47" s="278"/>
      <c r="AM47" s="279"/>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277"/>
      <c r="K48" s="278"/>
      <c r="L48" s="278"/>
      <c r="M48" s="278"/>
      <c r="N48" s="278"/>
      <c r="O48" s="279"/>
      <c r="P48" s="277"/>
      <c r="Q48" s="278"/>
      <c r="R48" s="278"/>
      <c r="S48" s="278"/>
      <c r="T48" s="278"/>
      <c r="U48" s="279"/>
      <c r="V48" s="277"/>
      <c r="W48" s="278"/>
      <c r="X48" s="278"/>
      <c r="Y48" s="278"/>
      <c r="Z48" s="278"/>
      <c r="AA48" s="279"/>
      <c r="AB48" s="277"/>
      <c r="AC48" s="278"/>
      <c r="AD48" s="278"/>
      <c r="AE48" s="278"/>
      <c r="AF48" s="278"/>
      <c r="AG48" s="279"/>
      <c r="AH48" s="277"/>
      <c r="AI48" s="278"/>
      <c r="AJ48" s="278"/>
      <c r="AK48" s="278"/>
      <c r="AL48" s="278"/>
      <c r="AM48" s="279"/>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277"/>
      <c r="K49" s="278"/>
      <c r="L49" s="278"/>
      <c r="M49" s="278"/>
      <c r="N49" s="278"/>
      <c r="O49" s="279"/>
      <c r="P49" s="277"/>
      <c r="Q49" s="278"/>
      <c r="R49" s="278"/>
      <c r="S49" s="278"/>
      <c r="T49" s="278"/>
      <c r="U49" s="279"/>
      <c r="V49" s="277"/>
      <c r="W49" s="278"/>
      <c r="X49" s="278"/>
      <c r="Y49" s="278"/>
      <c r="Z49" s="278"/>
      <c r="AA49" s="279"/>
      <c r="AB49" s="277"/>
      <c r="AC49" s="278"/>
      <c r="AD49" s="278"/>
      <c r="AE49" s="278"/>
      <c r="AF49" s="278"/>
      <c r="AG49" s="279"/>
      <c r="AH49" s="277"/>
      <c r="AI49" s="278"/>
      <c r="AJ49" s="278"/>
      <c r="AK49" s="278"/>
      <c r="AL49" s="278"/>
      <c r="AM49" s="279"/>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277"/>
      <c r="K50" s="278"/>
      <c r="L50" s="278"/>
      <c r="M50" s="278"/>
      <c r="N50" s="278"/>
      <c r="O50" s="279"/>
      <c r="P50" s="277"/>
      <c r="Q50" s="278"/>
      <c r="R50" s="278"/>
      <c r="S50" s="278"/>
      <c r="T50" s="278"/>
      <c r="U50" s="279"/>
      <c r="V50" s="277"/>
      <c r="W50" s="278"/>
      <c r="X50" s="278"/>
      <c r="Y50" s="278"/>
      <c r="Z50" s="278"/>
      <c r="AA50" s="279"/>
      <c r="AB50" s="277"/>
      <c r="AC50" s="278"/>
      <c r="AD50" s="278"/>
      <c r="AE50" s="278"/>
      <c r="AF50" s="278"/>
      <c r="AG50" s="279"/>
      <c r="AH50" s="277"/>
      <c r="AI50" s="278"/>
      <c r="AJ50" s="278"/>
      <c r="AK50" s="278"/>
      <c r="AL50" s="278"/>
      <c r="AM50" s="279"/>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280"/>
      <c r="K51" s="281"/>
      <c r="L51" s="281"/>
      <c r="M51" s="281"/>
      <c r="N51" s="281"/>
      <c r="O51" s="282"/>
      <c r="P51" s="280"/>
      <c r="Q51" s="281"/>
      <c r="R51" s="281"/>
      <c r="S51" s="281"/>
      <c r="T51" s="281"/>
      <c r="U51" s="282"/>
      <c r="V51" s="280"/>
      <c r="W51" s="281"/>
      <c r="X51" s="281"/>
      <c r="Y51" s="281"/>
      <c r="Z51" s="281"/>
      <c r="AA51" s="282"/>
      <c r="AB51" s="280"/>
      <c r="AC51" s="281"/>
      <c r="AD51" s="281"/>
      <c r="AE51" s="281"/>
      <c r="AF51" s="281"/>
      <c r="AG51" s="282"/>
      <c r="AH51" s="280"/>
      <c r="AI51" s="281"/>
      <c r="AJ51" s="281"/>
      <c r="AK51" s="281"/>
      <c r="AL51" s="281"/>
      <c r="AM51" s="2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248"/>
  <sheetViews>
    <sheetView zoomScale="50" zoomScaleNormal="50" workbookViewId="0">
      <selection activeCell="J6" sqref="J6"/>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351" t="s">
        <v>160</v>
      </c>
      <c r="C2" s="352"/>
      <c r="D2" s="352"/>
      <c r="E2" s="352"/>
      <c r="F2" s="352"/>
      <c r="G2" s="352"/>
      <c r="H2" s="352"/>
      <c r="I2" s="352"/>
      <c r="J2" s="273" t="s">
        <v>2</v>
      </c>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352"/>
      <c r="C3" s="352"/>
      <c r="D3" s="352"/>
      <c r="E3" s="352"/>
      <c r="F3" s="352"/>
      <c r="G3" s="352"/>
      <c r="H3" s="352"/>
      <c r="I3" s="352"/>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352"/>
      <c r="C4" s="352"/>
      <c r="D4" s="352"/>
      <c r="E4" s="352"/>
      <c r="F4" s="352"/>
      <c r="G4" s="352"/>
      <c r="H4" s="352"/>
      <c r="I4" s="352"/>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284" t="s">
        <v>4</v>
      </c>
      <c r="C6" s="284"/>
      <c r="D6" s="285"/>
      <c r="E6" s="322" t="s">
        <v>116</v>
      </c>
      <c r="F6" s="323"/>
      <c r="G6" s="323"/>
      <c r="H6" s="323"/>
      <c r="I6" s="324"/>
      <c r="J6" s="46" t="str">
        <f ca="1">IF(AND('Mapa final'!$Y$10="Muy Alta",'Mapa final'!$AA$10="Leve"),CONCATENATE("R1C",'Mapa final'!$O$10),"")</f>
        <v/>
      </c>
      <c r="K6" s="47" t="str">
        <f>IF(AND('Mapa final'!$Y$11="Muy Alta",'Mapa final'!$AA$11="Leve"),CONCATENATE("R1C",'Mapa final'!$O$11),"")</f>
        <v/>
      </c>
      <c r="L6" s="47" t="str">
        <f>IF(AND('Mapa final'!$Y$12="Muy Alta",'Mapa final'!$AA$12="Leve"),CONCATENATE("R1C",'Mapa final'!$O$12),"")</f>
        <v/>
      </c>
      <c r="M6" s="47" t="str">
        <f>IF(AND('Mapa final'!$Y$13="Muy Alta",'Mapa final'!$AA$13="Leve"),CONCATENATE("R1C",'Mapa final'!$O$13),"")</f>
        <v/>
      </c>
      <c r="N6" s="47" t="str">
        <f>IF(AND('Mapa final'!$Y$14="Muy Alta",'Mapa final'!$AA$14="Leve"),CONCATENATE("R1C",'Mapa final'!$O$14),"")</f>
        <v/>
      </c>
      <c r="O6" s="48" t="str">
        <f>IF(AND('Mapa final'!$Y$15="Muy Alta",'Mapa final'!$AA$15="Leve"),CONCATENATE("R1C",'Mapa final'!$O$15),"")</f>
        <v/>
      </c>
      <c r="P6" s="46" t="str">
        <f ca="1">IF(AND('Mapa final'!$Y$10="Muy Alta",'Mapa final'!$AA$10="Menor"),CONCATENATE("R1C",'Mapa final'!$O$10),"")</f>
        <v/>
      </c>
      <c r="Q6" s="47" t="str">
        <f>IF(AND('Mapa final'!$Y$11="Muy Alta",'Mapa final'!$AA$11="Menor"),CONCATENATE("R1C",'Mapa final'!$O$11),"")</f>
        <v/>
      </c>
      <c r="R6" s="47" t="str">
        <f>IF(AND('Mapa final'!$Y$12="Muy Alta",'Mapa final'!$AA$12="Menor"),CONCATENATE("R1C",'Mapa final'!$O$12),"")</f>
        <v/>
      </c>
      <c r="S6" s="47" t="str">
        <f>IF(AND('Mapa final'!$Y$13="Muy Alta",'Mapa final'!$AA$13="Menor"),CONCATENATE("R1C",'Mapa final'!$O$13),"")</f>
        <v/>
      </c>
      <c r="T6" s="47" t="str">
        <f>IF(AND('Mapa final'!$Y$14="Muy Alta",'Mapa final'!$AA$14="Menor"),CONCATENATE("R1C",'Mapa final'!$O$14),"")</f>
        <v/>
      </c>
      <c r="U6" s="48" t="str">
        <f>IF(AND('Mapa final'!$Y$15="Muy Alta",'Mapa final'!$AA$15="Menor"),CONCATENATE("R1C",'Mapa final'!$O$15),"")</f>
        <v/>
      </c>
      <c r="V6" s="46" t="str">
        <f ca="1">IF(AND('Mapa final'!$Y$10="Muy Alta",'Mapa final'!$AA$10="Moderado"),CONCATENATE("R1C",'Mapa final'!$O$10),"")</f>
        <v/>
      </c>
      <c r="W6" s="47" t="str">
        <f>IF(AND('Mapa final'!$Y$11="Muy Alta",'Mapa final'!$AA$11="Moderado"),CONCATENATE("R1C",'Mapa final'!$O$11),"")</f>
        <v/>
      </c>
      <c r="X6" s="47" t="str">
        <f>IF(AND('Mapa final'!$Y$12="Muy Alta",'Mapa final'!$AA$12="Moderado"),CONCATENATE("R1C",'Mapa final'!$O$12),"")</f>
        <v/>
      </c>
      <c r="Y6" s="47" t="str">
        <f>IF(AND('Mapa final'!$Y$13="Muy Alta",'Mapa final'!$AA$13="Moderado"),CONCATENATE("R1C",'Mapa final'!$O$13),"")</f>
        <v/>
      </c>
      <c r="Z6" s="47" t="str">
        <f>IF(AND('Mapa final'!$Y$14="Muy Alta",'Mapa final'!$AA$14="Moderado"),CONCATENATE("R1C",'Mapa final'!$O$14),"")</f>
        <v/>
      </c>
      <c r="AA6" s="48" t="str">
        <f>IF(AND('Mapa final'!$Y$15="Muy Alta",'Mapa final'!$AA$15="Moderado"),CONCATENATE("R1C",'Mapa final'!$O$15),"")</f>
        <v/>
      </c>
      <c r="AB6" s="46" t="str">
        <f ca="1">IF(AND('Mapa final'!$Y$10="Muy Alta",'Mapa final'!$AA$10="Mayor"),CONCATENATE("R1C",'Mapa final'!$O$10),"")</f>
        <v/>
      </c>
      <c r="AC6" s="47" t="str">
        <f>IF(AND('Mapa final'!$Y$11="Muy Alta",'Mapa final'!$AA$11="Mayor"),CONCATENATE("R1C",'Mapa final'!$O$11),"")</f>
        <v/>
      </c>
      <c r="AD6" s="47" t="str">
        <f>IF(AND('Mapa final'!$Y$12="Muy Alta",'Mapa final'!$AA$12="Mayor"),CONCATENATE("R1C",'Mapa final'!$O$12),"")</f>
        <v/>
      </c>
      <c r="AE6" s="47" t="str">
        <f>IF(AND('Mapa final'!$Y$13="Muy Alta",'Mapa final'!$AA$13="Mayor"),CONCATENATE("R1C",'Mapa final'!$O$13),"")</f>
        <v/>
      </c>
      <c r="AF6" s="47" t="str">
        <f>IF(AND('Mapa final'!$Y$14="Muy Alta",'Mapa final'!$AA$14="Mayor"),CONCATENATE("R1C",'Mapa final'!$O$14),"")</f>
        <v/>
      </c>
      <c r="AG6" s="48" t="str">
        <f>IF(AND('Mapa final'!$Y$15="Muy Alta",'Mapa final'!$AA$15="Mayor"),CONCATENATE("R1C",'Mapa final'!$O$15),"")</f>
        <v/>
      </c>
      <c r="AH6" s="49" t="str">
        <f ca="1">IF(AND('Mapa final'!$Y$10="Muy Alta",'Mapa final'!$AA$10="Catastrófico"),CONCATENATE("R1C",'Mapa final'!$O$10),"")</f>
        <v/>
      </c>
      <c r="AI6" s="50" t="str">
        <f>IF(AND('Mapa final'!$Y$11="Muy Alta",'Mapa final'!$AA$11="Catastrófico"),CONCATENATE("R1C",'Mapa final'!$O$11),"")</f>
        <v/>
      </c>
      <c r="AJ6" s="50" t="str">
        <f>IF(AND('Mapa final'!$Y$12="Muy Alta",'Mapa final'!$AA$12="Catastrófico"),CONCATENATE("R1C",'Mapa final'!$O$12),"")</f>
        <v/>
      </c>
      <c r="AK6" s="50" t="str">
        <f>IF(AND('Mapa final'!$Y$13="Muy Alta",'Mapa final'!$AA$13="Catastrófico"),CONCATENATE("R1C",'Mapa final'!$O$13),"")</f>
        <v/>
      </c>
      <c r="AL6" s="50" t="str">
        <f>IF(AND('Mapa final'!$Y$14="Muy Alta",'Mapa final'!$AA$14="Catastrófico"),CONCATENATE("R1C",'Mapa final'!$O$14),"")</f>
        <v/>
      </c>
      <c r="AM6" s="51" t="str">
        <f>IF(AND('Mapa final'!$Y$15="Muy Alta",'Mapa final'!$AA$15="Catastrófico"),CONCATENATE("R1C",'Mapa final'!$O$15),"")</f>
        <v/>
      </c>
      <c r="AN6" s="83"/>
      <c r="AO6" s="342" t="s">
        <v>79</v>
      </c>
      <c r="AP6" s="343"/>
      <c r="AQ6" s="343"/>
      <c r="AR6" s="343"/>
      <c r="AS6" s="343"/>
      <c r="AT6" s="344"/>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284"/>
      <c r="C7" s="284"/>
      <c r="D7" s="285"/>
      <c r="E7" s="325"/>
      <c r="F7" s="326"/>
      <c r="G7" s="326"/>
      <c r="H7" s="326"/>
      <c r="I7" s="327"/>
      <c r="J7" s="52" t="str">
        <f ca="1">IF(AND('Mapa final'!$Y$16="Muy Alta",'Mapa final'!$AA$16="Leve"),CONCATENATE("R2C",'Mapa final'!$O$16),"")</f>
        <v/>
      </c>
      <c r="K7" s="53" t="str">
        <f>IF(AND('Mapa final'!$Y$17="Muy Alta",'Mapa final'!$AA$17="Leve"),CONCATENATE("R2C",'Mapa final'!$O$17),"")</f>
        <v/>
      </c>
      <c r="L7" s="53" t="str">
        <f>IF(AND('Mapa final'!$Y$18="Muy Alta",'Mapa final'!$AA$18="Leve"),CONCATENATE("R2C",'Mapa final'!$O$18),"")</f>
        <v/>
      </c>
      <c r="M7" s="53" t="str">
        <f>IF(AND('Mapa final'!$Y$19="Muy Alta",'Mapa final'!$AA$19="Leve"),CONCATENATE("R2C",'Mapa final'!$O$19),"")</f>
        <v/>
      </c>
      <c r="N7" s="53" t="str">
        <f>IF(AND('Mapa final'!$Y$20="Muy Alta",'Mapa final'!$AA$20="Leve"),CONCATENATE("R2C",'Mapa final'!$O$20),"")</f>
        <v/>
      </c>
      <c r="O7" s="54" t="str">
        <f>IF(AND('Mapa final'!$Y$21="Muy Alta",'Mapa final'!$AA$21="Leve"),CONCATENATE("R2C",'Mapa final'!$O$21),"")</f>
        <v/>
      </c>
      <c r="P7" s="52" t="str">
        <f ca="1">IF(AND('Mapa final'!$Y$16="Muy Alta",'Mapa final'!$AA$16="Menor"),CONCATENATE("R2C",'Mapa final'!$O$16),"")</f>
        <v/>
      </c>
      <c r="Q7" s="53" t="str">
        <f>IF(AND('Mapa final'!$Y$17="Muy Alta",'Mapa final'!$AA$17="Menor"),CONCATENATE("R2C",'Mapa final'!$O$17),"")</f>
        <v/>
      </c>
      <c r="R7" s="53" t="str">
        <f>IF(AND('Mapa final'!$Y$18="Muy Alta",'Mapa final'!$AA$18="Menor"),CONCATENATE("R2C",'Mapa final'!$O$18),"")</f>
        <v/>
      </c>
      <c r="S7" s="53" t="str">
        <f>IF(AND('Mapa final'!$Y$19="Muy Alta",'Mapa final'!$AA$19="Menor"),CONCATENATE("R2C",'Mapa final'!$O$19),"")</f>
        <v/>
      </c>
      <c r="T7" s="53" t="str">
        <f>IF(AND('Mapa final'!$Y$20="Muy Alta",'Mapa final'!$AA$20="Menor"),CONCATENATE("R2C",'Mapa final'!$O$20),"")</f>
        <v/>
      </c>
      <c r="U7" s="54" t="str">
        <f>IF(AND('Mapa final'!$Y$21="Muy Alta",'Mapa final'!$AA$21="Menor"),CONCATENATE("R2C",'Mapa final'!$O$21),"")</f>
        <v/>
      </c>
      <c r="V7" s="52" t="str">
        <f ca="1">IF(AND('Mapa final'!$Y$16="Muy Alta",'Mapa final'!$AA$16="Moderado"),CONCATENATE("R2C",'Mapa final'!$O$16),"")</f>
        <v/>
      </c>
      <c r="W7" s="53" t="str">
        <f>IF(AND('Mapa final'!$Y$17="Muy Alta",'Mapa final'!$AA$17="Moderado"),CONCATENATE("R2C",'Mapa final'!$O$17),"")</f>
        <v/>
      </c>
      <c r="X7" s="53" t="str">
        <f>IF(AND('Mapa final'!$Y$18="Muy Alta",'Mapa final'!$AA$18="Moderado"),CONCATENATE("R2C",'Mapa final'!$O$18),"")</f>
        <v/>
      </c>
      <c r="Y7" s="53" t="str">
        <f>IF(AND('Mapa final'!$Y$19="Muy Alta",'Mapa final'!$AA$19="Moderado"),CONCATENATE("R2C",'Mapa final'!$O$19),"")</f>
        <v/>
      </c>
      <c r="Z7" s="53" t="str">
        <f>IF(AND('Mapa final'!$Y$20="Muy Alta",'Mapa final'!$AA$20="Moderado"),CONCATENATE("R2C",'Mapa final'!$O$20),"")</f>
        <v/>
      </c>
      <c r="AA7" s="54" t="str">
        <f>IF(AND('Mapa final'!$Y$21="Muy Alta",'Mapa final'!$AA$21="Moderado"),CONCATENATE("R2C",'Mapa final'!$O$21),"")</f>
        <v/>
      </c>
      <c r="AB7" s="52" t="str">
        <f ca="1">IF(AND('Mapa final'!$Y$16="Muy Alta",'Mapa final'!$AA$16="Mayor"),CONCATENATE("R2C",'Mapa final'!$O$16),"")</f>
        <v/>
      </c>
      <c r="AC7" s="53" t="str">
        <f>IF(AND('Mapa final'!$Y$17="Muy Alta",'Mapa final'!$AA$17="Mayor"),CONCATENATE("R2C",'Mapa final'!$O$17),"")</f>
        <v/>
      </c>
      <c r="AD7" s="53" t="str">
        <f>IF(AND('Mapa final'!$Y$18="Muy Alta",'Mapa final'!$AA$18="Mayor"),CONCATENATE("R2C",'Mapa final'!$O$18),"")</f>
        <v/>
      </c>
      <c r="AE7" s="53" t="str">
        <f>IF(AND('Mapa final'!$Y$19="Muy Alta",'Mapa final'!$AA$19="Mayor"),CONCATENATE("R2C",'Mapa final'!$O$19),"")</f>
        <v/>
      </c>
      <c r="AF7" s="53" t="str">
        <f>IF(AND('Mapa final'!$Y$20="Muy Alta",'Mapa final'!$AA$20="Mayor"),CONCATENATE("R2C",'Mapa final'!$O$20),"")</f>
        <v/>
      </c>
      <c r="AG7" s="54" t="str">
        <f>IF(AND('Mapa final'!$Y$21="Muy Alta",'Mapa final'!$AA$21="Mayor"),CONCATENATE("R2C",'Mapa final'!$O$21),"")</f>
        <v/>
      </c>
      <c r="AH7" s="55" t="str">
        <f ca="1">IF(AND('Mapa final'!$Y$16="Muy Alta",'Mapa final'!$AA$16="Catastrófico"),CONCATENATE("R2C",'Mapa final'!$O$16),"")</f>
        <v/>
      </c>
      <c r="AI7" s="56" t="str">
        <f>IF(AND('Mapa final'!$Y$17="Muy Alta",'Mapa final'!$AA$17="Catastrófico"),CONCATENATE("R2C",'Mapa final'!$O$17),"")</f>
        <v/>
      </c>
      <c r="AJ7" s="56" t="str">
        <f>IF(AND('Mapa final'!$Y$18="Muy Alta",'Mapa final'!$AA$18="Catastrófico"),CONCATENATE("R2C",'Mapa final'!$O$18),"")</f>
        <v/>
      </c>
      <c r="AK7" s="56" t="str">
        <f>IF(AND('Mapa final'!$Y$19="Muy Alta",'Mapa final'!$AA$19="Catastrófico"),CONCATENATE("R2C",'Mapa final'!$O$19),"")</f>
        <v/>
      </c>
      <c r="AL7" s="56" t="str">
        <f>IF(AND('Mapa final'!$Y$20="Muy Alta",'Mapa final'!$AA$20="Catastrófico"),CONCATENATE("R2C",'Mapa final'!$O$20),"")</f>
        <v/>
      </c>
      <c r="AM7" s="57" t="str">
        <f>IF(AND('Mapa final'!$Y$21="Muy Alta",'Mapa final'!$AA$21="Catastrófico"),CONCATENATE("R2C",'Mapa final'!$O$21),"")</f>
        <v/>
      </c>
      <c r="AN7" s="83"/>
      <c r="AO7" s="345"/>
      <c r="AP7" s="346"/>
      <c r="AQ7" s="346"/>
      <c r="AR7" s="346"/>
      <c r="AS7" s="346"/>
      <c r="AT7" s="347"/>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284"/>
      <c r="C8" s="284"/>
      <c r="D8" s="285"/>
      <c r="E8" s="325"/>
      <c r="F8" s="326"/>
      <c r="G8" s="326"/>
      <c r="H8" s="326"/>
      <c r="I8" s="327"/>
      <c r="J8" s="52" t="str">
        <f>IF(AND('Mapa final'!$Y$22="Muy Alta",'Mapa final'!$AA$22="Leve"),CONCATENATE("R3C",'Mapa final'!$O$22),"")</f>
        <v/>
      </c>
      <c r="K8" s="53" t="str">
        <f>IF(AND('Mapa final'!$Y$23="Muy Alta",'Mapa final'!$AA$23="Leve"),CONCATENATE("R3C",'Mapa final'!$O$23),"")</f>
        <v/>
      </c>
      <c r="L8" s="53" t="str">
        <f>IF(AND('Mapa final'!$Y$24="Muy Alta",'Mapa final'!$AA$24="Leve"),CONCATENATE("R3C",'Mapa final'!$O$24),"")</f>
        <v/>
      </c>
      <c r="M8" s="53" t="str">
        <f>IF(AND('Mapa final'!$Y$25="Muy Alta",'Mapa final'!$AA$25="Leve"),CONCATENATE("R3C",'Mapa final'!$O$25),"")</f>
        <v/>
      </c>
      <c r="N8" s="53" t="str">
        <f>IF(AND('Mapa final'!$Y$26="Muy Alta",'Mapa final'!$AA$26="Leve"),CONCATENATE("R3C",'Mapa final'!$O$26),"")</f>
        <v/>
      </c>
      <c r="O8" s="54" t="str">
        <f>IF(AND('Mapa final'!$Y$27="Muy Alta",'Mapa final'!$AA$27="Leve"),CONCATENATE("R3C",'Mapa final'!$O$27),"")</f>
        <v/>
      </c>
      <c r="P8" s="52" t="str">
        <f>IF(AND('Mapa final'!$Y$22="Muy Alta",'Mapa final'!$AA$22="Menor"),CONCATENATE("R3C",'Mapa final'!$O$22),"")</f>
        <v/>
      </c>
      <c r="Q8" s="53" t="str">
        <f>IF(AND('Mapa final'!$Y$23="Muy Alta",'Mapa final'!$AA$23="Menor"),CONCATENATE("R3C",'Mapa final'!$O$23),"")</f>
        <v/>
      </c>
      <c r="R8" s="53" t="str">
        <f>IF(AND('Mapa final'!$Y$24="Muy Alta",'Mapa final'!$AA$24="Menor"),CONCATENATE("R3C",'Mapa final'!$O$24),"")</f>
        <v/>
      </c>
      <c r="S8" s="53" t="str">
        <f>IF(AND('Mapa final'!$Y$25="Muy Alta",'Mapa final'!$AA$25="Menor"),CONCATENATE("R3C",'Mapa final'!$O$25),"")</f>
        <v/>
      </c>
      <c r="T8" s="53" t="str">
        <f>IF(AND('Mapa final'!$Y$26="Muy Alta",'Mapa final'!$AA$26="Menor"),CONCATENATE("R3C",'Mapa final'!$O$26),"")</f>
        <v/>
      </c>
      <c r="U8" s="54" t="str">
        <f>IF(AND('Mapa final'!$Y$27="Muy Alta",'Mapa final'!$AA$27="Menor"),CONCATENATE("R3C",'Mapa final'!$O$27),"")</f>
        <v/>
      </c>
      <c r="V8" s="52" t="str">
        <f>IF(AND('Mapa final'!$Y$22="Muy Alta",'Mapa final'!$AA$22="Moderado"),CONCATENATE("R3C",'Mapa final'!$O$22),"")</f>
        <v/>
      </c>
      <c r="W8" s="53" t="str">
        <f>IF(AND('Mapa final'!$Y$23="Muy Alta",'Mapa final'!$AA$23="Moderado"),CONCATENATE("R3C",'Mapa final'!$O$23),"")</f>
        <v/>
      </c>
      <c r="X8" s="53" t="str">
        <f>IF(AND('Mapa final'!$Y$24="Muy Alta",'Mapa final'!$AA$24="Moderado"),CONCATENATE("R3C",'Mapa final'!$O$24),"")</f>
        <v/>
      </c>
      <c r="Y8" s="53" t="str">
        <f>IF(AND('Mapa final'!$Y$25="Muy Alta",'Mapa final'!$AA$25="Moderado"),CONCATENATE("R3C",'Mapa final'!$O$25),"")</f>
        <v/>
      </c>
      <c r="Z8" s="53" t="str">
        <f>IF(AND('Mapa final'!$Y$26="Muy Alta",'Mapa final'!$AA$26="Moderado"),CONCATENATE("R3C",'Mapa final'!$O$26),"")</f>
        <v/>
      </c>
      <c r="AA8" s="54" t="str">
        <f>IF(AND('Mapa final'!$Y$27="Muy Alta",'Mapa final'!$AA$27="Moderado"),CONCATENATE("R3C",'Mapa final'!$O$27),"")</f>
        <v/>
      </c>
      <c r="AB8" s="52" t="str">
        <f>IF(AND('Mapa final'!$Y$22="Muy Alta",'Mapa final'!$AA$22="Mayor"),CONCATENATE("R3C",'Mapa final'!$O$22),"")</f>
        <v/>
      </c>
      <c r="AC8" s="53" t="str">
        <f>IF(AND('Mapa final'!$Y$23="Muy Alta",'Mapa final'!$AA$23="Mayor"),CONCATENATE("R3C",'Mapa final'!$O$23),"")</f>
        <v/>
      </c>
      <c r="AD8" s="53" t="str">
        <f>IF(AND('Mapa final'!$Y$24="Muy Alta",'Mapa final'!$AA$24="Mayor"),CONCATENATE("R3C",'Mapa final'!$O$24),"")</f>
        <v/>
      </c>
      <c r="AE8" s="53" t="str">
        <f>IF(AND('Mapa final'!$Y$25="Muy Alta",'Mapa final'!$AA$25="Mayor"),CONCATENATE("R3C",'Mapa final'!$O$25),"")</f>
        <v/>
      </c>
      <c r="AF8" s="53" t="str">
        <f>IF(AND('Mapa final'!$Y$26="Muy Alta",'Mapa final'!$AA$26="Mayor"),CONCATENATE("R3C",'Mapa final'!$O$26),"")</f>
        <v/>
      </c>
      <c r="AG8" s="54" t="str">
        <f>IF(AND('Mapa final'!$Y$27="Muy Alta",'Mapa final'!$AA$27="Mayor"),CONCATENATE("R3C",'Mapa final'!$O$27),"")</f>
        <v/>
      </c>
      <c r="AH8" s="55" t="str">
        <f>IF(AND('Mapa final'!$Y$22="Muy Alta",'Mapa final'!$AA$22="Catastrófico"),CONCATENATE("R3C",'Mapa final'!$O$22),"")</f>
        <v/>
      </c>
      <c r="AI8" s="56" t="str">
        <f>IF(AND('Mapa final'!$Y$23="Muy Alta",'Mapa final'!$AA$23="Catastrófico"),CONCATENATE("R3C",'Mapa final'!$O$23),"")</f>
        <v/>
      </c>
      <c r="AJ8" s="56" t="str">
        <f>IF(AND('Mapa final'!$Y$24="Muy Alta",'Mapa final'!$AA$24="Catastrófico"),CONCATENATE("R3C",'Mapa final'!$O$24),"")</f>
        <v/>
      </c>
      <c r="AK8" s="56" t="str">
        <f>IF(AND('Mapa final'!$Y$25="Muy Alta",'Mapa final'!$AA$25="Catastrófico"),CONCATENATE("R3C",'Mapa final'!$O$25),"")</f>
        <v/>
      </c>
      <c r="AL8" s="56" t="str">
        <f>IF(AND('Mapa final'!$Y$26="Muy Alta",'Mapa final'!$AA$26="Catastrófico"),CONCATENATE("R3C",'Mapa final'!$O$26),"")</f>
        <v/>
      </c>
      <c r="AM8" s="57" t="str">
        <f>IF(AND('Mapa final'!$Y$27="Muy Alta",'Mapa final'!$AA$27="Catastrófico"),CONCATENATE("R3C",'Mapa final'!$O$27),"")</f>
        <v/>
      </c>
      <c r="AN8" s="83"/>
      <c r="AO8" s="345"/>
      <c r="AP8" s="346"/>
      <c r="AQ8" s="346"/>
      <c r="AR8" s="346"/>
      <c r="AS8" s="346"/>
      <c r="AT8" s="347"/>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284"/>
      <c r="C9" s="284"/>
      <c r="D9" s="285"/>
      <c r="E9" s="325"/>
      <c r="F9" s="326"/>
      <c r="G9" s="326"/>
      <c r="H9" s="326"/>
      <c r="I9" s="327"/>
      <c r="J9" s="52" t="str">
        <f>IF(AND('Mapa final'!$Y$28="Muy Alta",'Mapa final'!$AA$28="Leve"),CONCATENATE("R4C",'Mapa final'!$O$28),"")</f>
        <v/>
      </c>
      <c r="K9" s="53" t="str">
        <f>IF(AND('Mapa final'!$Y$29="Muy Alta",'Mapa final'!$AA$29="Leve"),CONCATENATE("R4C",'Mapa final'!$O$29),"")</f>
        <v/>
      </c>
      <c r="L9" s="53" t="str">
        <f>IF(AND('Mapa final'!$Y$30="Muy Alta",'Mapa final'!$AA$30="Leve"),CONCATENATE("R4C",'Mapa final'!$O$30),"")</f>
        <v/>
      </c>
      <c r="M9" s="53" t="str">
        <f>IF(AND('Mapa final'!$Y$31="Muy Alta",'Mapa final'!$AA$31="Leve"),CONCATENATE("R4C",'Mapa final'!$O$31),"")</f>
        <v/>
      </c>
      <c r="N9" s="53" t="str">
        <f>IF(AND('Mapa final'!$Y$32="Muy Alta",'Mapa final'!$AA$32="Leve"),CONCATENATE("R4C",'Mapa final'!$O$32),"")</f>
        <v/>
      </c>
      <c r="O9" s="54" t="str">
        <f>IF(AND('Mapa final'!$Y$33="Muy Alta",'Mapa final'!$AA$33="Leve"),CONCATENATE("R4C",'Mapa final'!$O$33),"")</f>
        <v/>
      </c>
      <c r="P9" s="52" t="str">
        <f>IF(AND('Mapa final'!$Y$28="Muy Alta",'Mapa final'!$AA$28="Menor"),CONCATENATE("R4C",'Mapa final'!$O$28),"")</f>
        <v/>
      </c>
      <c r="Q9" s="53" t="str">
        <f>IF(AND('Mapa final'!$Y$29="Muy Alta",'Mapa final'!$AA$29="Menor"),CONCATENATE("R4C",'Mapa final'!$O$29),"")</f>
        <v/>
      </c>
      <c r="R9" s="53" t="str">
        <f>IF(AND('Mapa final'!$Y$30="Muy Alta",'Mapa final'!$AA$30="Menor"),CONCATENATE("R4C",'Mapa final'!$O$30),"")</f>
        <v/>
      </c>
      <c r="S9" s="53" t="str">
        <f>IF(AND('Mapa final'!$Y$31="Muy Alta",'Mapa final'!$AA$31="Menor"),CONCATENATE("R4C",'Mapa final'!$O$31),"")</f>
        <v/>
      </c>
      <c r="T9" s="53" t="str">
        <f>IF(AND('Mapa final'!$Y$32="Muy Alta",'Mapa final'!$AA$32="Menor"),CONCATENATE("R4C",'Mapa final'!$O$32),"")</f>
        <v/>
      </c>
      <c r="U9" s="54" t="str">
        <f>IF(AND('Mapa final'!$Y$33="Muy Alta",'Mapa final'!$AA$33="Menor"),CONCATENATE("R4C",'Mapa final'!$O$33),"")</f>
        <v/>
      </c>
      <c r="V9" s="52" t="str">
        <f>IF(AND('Mapa final'!$Y$28="Muy Alta",'Mapa final'!$AA$28="Moderado"),CONCATENATE("R4C",'Mapa final'!$O$28),"")</f>
        <v/>
      </c>
      <c r="W9" s="53" t="str">
        <f>IF(AND('Mapa final'!$Y$29="Muy Alta",'Mapa final'!$AA$29="Moderado"),CONCATENATE("R4C",'Mapa final'!$O$29),"")</f>
        <v/>
      </c>
      <c r="X9" s="53" t="str">
        <f>IF(AND('Mapa final'!$Y$30="Muy Alta",'Mapa final'!$AA$30="Moderado"),CONCATENATE("R4C",'Mapa final'!$O$30),"")</f>
        <v/>
      </c>
      <c r="Y9" s="53" t="str">
        <f>IF(AND('Mapa final'!$Y$31="Muy Alta",'Mapa final'!$AA$31="Moderado"),CONCATENATE("R4C",'Mapa final'!$O$31),"")</f>
        <v/>
      </c>
      <c r="Z9" s="53" t="str">
        <f>IF(AND('Mapa final'!$Y$32="Muy Alta",'Mapa final'!$AA$32="Moderado"),CONCATENATE("R4C",'Mapa final'!$O$32),"")</f>
        <v/>
      </c>
      <c r="AA9" s="54" t="str">
        <f>IF(AND('Mapa final'!$Y$33="Muy Alta",'Mapa final'!$AA$33="Moderado"),CONCATENATE("R4C",'Mapa final'!$O$33),"")</f>
        <v/>
      </c>
      <c r="AB9" s="52" t="str">
        <f>IF(AND('Mapa final'!$Y$28="Muy Alta",'Mapa final'!$AA$28="Mayor"),CONCATENATE("R4C",'Mapa final'!$O$28),"")</f>
        <v/>
      </c>
      <c r="AC9" s="53" t="str">
        <f>IF(AND('Mapa final'!$Y$29="Muy Alta",'Mapa final'!$AA$29="Mayor"),CONCATENATE("R4C",'Mapa final'!$O$29),"")</f>
        <v/>
      </c>
      <c r="AD9" s="53" t="str">
        <f>IF(AND('Mapa final'!$Y$30="Muy Alta",'Mapa final'!$AA$30="Mayor"),CONCATENATE("R4C",'Mapa final'!$O$30),"")</f>
        <v/>
      </c>
      <c r="AE9" s="53" t="str">
        <f>IF(AND('Mapa final'!$Y$31="Muy Alta",'Mapa final'!$AA$31="Mayor"),CONCATENATE("R4C",'Mapa final'!$O$31),"")</f>
        <v/>
      </c>
      <c r="AF9" s="53" t="str">
        <f>IF(AND('Mapa final'!$Y$32="Muy Alta",'Mapa final'!$AA$32="Mayor"),CONCATENATE("R4C",'Mapa final'!$O$32),"")</f>
        <v/>
      </c>
      <c r="AG9" s="54" t="str">
        <f>IF(AND('Mapa final'!$Y$33="Muy Alta",'Mapa final'!$AA$33="Mayor"),CONCATENATE("R4C",'Mapa final'!$O$33),"")</f>
        <v/>
      </c>
      <c r="AH9" s="55" t="str">
        <f>IF(AND('Mapa final'!$Y$28="Muy Alta",'Mapa final'!$AA$28="Catastrófico"),CONCATENATE("R4C",'Mapa final'!$O$28),"")</f>
        <v/>
      </c>
      <c r="AI9" s="56" t="str">
        <f>IF(AND('Mapa final'!$Y$29="Muy Alta",'Mapa final'!$AA$29="Catastrófico"),CONCATENATE("R4C",'Mapa final'!$O$29),"")</f>
        <v/>
      </c>
      <c r="AJ9" s="56" t="str">
        <f>IF(AND('Mapa final'!$Y$30="Muy Alta",'Mapa final'!$AA$30="Catastrófico"),CONCATENATE("R4C",'Mapa final'!$O$30),"")</f>
        <v/>
      </c>
      <c r="AK9" s="56" t="str">
        <f>IF(AND('Mapa final'!$Y$31="Muy Alta",'Mapa final'!$AA$31="Catastrófico"),CONCATENATE("R4C",'Mapa final'!$O$31),"")</f>
        <v/>
      </c>
      <c r="AL9" s="56" t="str">
        <f>IF(AND('Mapa final'!$Y$32="Muy Alta",'Mapa final'!$AA$32="Catastrófico"),CONCATENATE("R4C",'Mapa final'!$O$32),"")</f>
        <v/>
      </c>
      <c r="AM9" s="57" t="str">
        <f>IF(AND('Mapa final'!$Y$33="Muy Alta",'Mapa final'!$AA$33="Catastrófico"),CONCATENATE("R4C",'Mapa final'!$O$33),"")</f>
        <v/>
      </c>
      <c r="AN9" s="83"/>
      <c r="AO9" s="345"/>
      <c r="AP9" s="346"/>
      <c r="AQ9" s="346"/>
      <c r="AR9" s="346"/>
      <c r="AS9" s="346"/>
      <c r="AT9" s="347"/>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284"/>
      <c r="C10" s="284"/>
      <c r="D10" s="285"/>
      <c r="E10" s="325"/>
      <c r="F10" s="326"/>
      <c r="G10" s="326"/>
      <c r="H10" s="326"/>
      <c r="I10" s="327"/>
      <c r="J10" s="52" t="str">
        <f>IF(AND('Mapa final'!$Y$34="Muy Alta",'Mapa final'!$AA$34="Leve"),CONCATENATE("R5C",'Mapa final'!$O$34),"")</f>
        <v/>
      </c>
      <c r="K10" s="53" t="str">
        <f>IF(AND('Mapa final'!$Y$35="Muy Alta",'Mapa final'!$AA$35="Leve"),CONCATENATE("R5C",'Mapa final'!$O$35),"")</f>
        <v/>
      </c>
      <c r="L10" s="53" t="str">
        <f>IF(AND('Mapa final'!$Y$36="Muy Alta",'Mapa final'!$AA$36="Leve"),CONCATENATE("R5C",'Mapa final'!$O$36),"")</f>
        <v/>
      </c>
      <c r="M10" s="53" t="str">
        <f>IF(AND('Mapa final'!$Y$37="Muy Alta",'Mapa final'!$AA$37="Leve"),CONCATENATE("R5C",'Mapa final'!$O$37),"")</f>
        <v/>
      </c>
      <c r="N10" s="53" t="str">
        <f>IF(AND('Mapa final'!$Y$38="Muy Alta",'Mapa final'!$AA$38="Leve"),CONCATENATE("R5C",'Mapa final'!$O$38),"")</f>
        <v/>
      </c>
      <c r="O10" s="54" t="str">
        <f>IF(AND('Mapa final'!$Y$39="Muy Alta",'Mapa final'!$AA$39="Leve"),CONCATENATE("R5C",'Mapa final'!$O$39),"")</f>
        <v/>
      </c>
      <c r="P10" s="52" t="str">
        <f>IF(AND('Mapa final'!$Y$34="Muy Alta",'Mapa final'!$AA$34="Menor"),CONCATENATE("R5C",'Mapa final'!$O$34),"")</f>
        <v/>
      </c>
      <c r="Q10" s="53" t="str">
        <f>IF(AND('Mapa final'!$Y$35="Muy Alta",'Mapa final'!$AA$35="Menor"),CONCATENATE("R5C",'Mapa final'!$O$35),"")</f>
        <v/>
      </c>
      <c r="R10" s="53" t="str">
        <f>IF(AND('Mapa final'!$Y$36="Muy Alta",'Mapa final'!$AA$36="Menor"),CONCATENATE("R5C",'Mapa final'!$O$36),"")</f>
        <v/>
      </c>
      <c r="S10" s="53" t="str">
        <f>IF(AND('Mapa final'!$Y$37="Muy Alta",'Mapa final'!$AA$37="Menor"),CONCATENATE("R5C",'Mapa final'!$O$37),"")</f>
        <v/>
      </c>
      <c r="T10" s="53" t="str">
        <f>IF(AND('Mapa final'!$Y$38="Muy Alta",'Mapa final'!$AA$38="Menor"),CONCATENATE("R5C",'Mapa final'!$O$38),"")</f>
        <v/>
      </c>
      <c r="U10" s="54" t="str">
        <f>IF(AND('Mapa final'!$Y$39="Muy Alta",'Mapa final'!$AA$39="Menor"),CONCATENATE("R5C",'Mapa final'!$O$39),"")</f>
        <v/>
      </c>
      <c r="V10" s="52" t="str">
        <f>IF(AND('Mapa final'!$Y$34="Muy Alta",'Mapa final'!$AA$34="Moderado"),CONCATENATE("R5C",'Mapa final'!$O$34),"")</f>
        <v/>
      </c>
      <c r="W10" s="53" t="str">
        <f>IF(AND('Mapa final'!$Y$35="Muy Alta",'Mapa final'!$AA$35="Moderado"),CONCATENATE("R5C",'Mapa final'!$O$35),"")</f>
        <v/>
      </c>
      <c r="X10" s="53" t="str">
        <f>IF(AND('Mapa final'!$Y$36="Muy Alta",'Mapa final'!$AA$36="Moderado"),CONCATENATE("R5C",'Mapa final'!$O$36),"")</f>
        <v/>
      </c>
      <c r="Y10" s="53" t="str">
        <f>IF(AND('Mapa final'!$Y$37="Muy Alta",'Mapa final'!$AA$37="Moderado"),CONCATENATE("R5C",'Mapa final'!$O$37),"")</f>
        <v/>
      </c>
      <c r="Z10" s="53" t="str">
        <f>IF(AND('Mapa final'!$Y$38="Muy Alta",'Mapa final'!$AA$38="Moderado"),CONCATENATE("R5C",'Mapa final'!$O$38),"")</f>
        <v/>
      </c>
      <c r="AA10" s="54" t="str">
        <f>IF(AND('Mapa final'!$Y$39="Muy Alta",'Mapa final'!$AA$39="Moderado"),CONCATENATE("R5C",'Mapa final'!$O$39),"")</f>
        <v/>
      </c>
      <c r="AB10" s="52" t="str">
        <f>IF(AND('Mapa final'!$Y$34="Muy Alta",'Mapa final'!$AA$34="Mayor"),CONCATENATE("R5C",'Mapa final'!$O$34),"")</f>
        <v/>
      </c>
      <c r="AC10" s="53" t="str">
        <f>IF(AND('Mapa final'!$Y$35="Muy Alta",'Mapa final'!$AA$35="Mayor"),CONCATENATE("R5C",'Mapa final'!$O$35),"")</f>
        <v/>
      </c>
      <c r="AD10" s="53" t="str">
        <f>IF(AND('Mapa final'!$Y$36="Muy Alta",'Mapa final'!$AA$36="Mayor"),CONCATENATE("R5C",'Mapa final'!$O$36),"")</f>
        <v/>
      </c>
      <c r="AE10" s="53" t="str">
        <f>IF(AND('Mapa final'!$Y$37="Muy Alta",'Mapa final'!$AA$37="Mayor"),CONCATENATE("R5C",'Mapa final'!$O$37),"")</f>
        <v/>
      </c>
      <c r="AF10" s="53" t="str">
        <f>IF(AND('Mapa final'!$Y$38="Muy Alta",'Mapa final'!$AA$38="Mayor"),CONCATENATE("R5C",'Mapa final'!$O$38),"")</f>
        <v/>
      </c>
      <c r="AG10" s="54" t="str">
        <f>IF(AND('Mapa final'!$Y$39="Muy Alta",'Mapa final'!$AA$39="Mayor"),CONCATENATE("R5C",'Mapa final'!$O$39),"")</f>
        <v/>
      </c>
      <c r="AH10" s="55" t="str">
        <f>IF(AND('Mapa final'!$Y$34="Muy Alta",'Mapa final'!$AA$34="Catastrófico"),CONCATENATE("R5C",'Mapa final'!$O$34),"")</f>
        <v/>
      </c>
      <c r="AI10" s="56" t="str">
        <f>IF(AND('Mapa final'!$Y$35="Muy Alta",'Mapa final'!$AA$35="Catastrófico"),CONCATENATE("R5C",'Mapa final'!$O$35),"")</f>
        <v/>
      </c>
      <c r="AJ10" s="56" t="str">
        <f>IF(AND('Mapa final'!$Y$36="Muy Alta",'Mapa final'!$AA$36="Catastrófico"),CONCATENATE("R5C",'Mapa final'!$O$36),"")</f>
        <v/>
      </c>
      <c r="AK10" s="56" t="str">
        <f>IF(AND('Mapa final'!$Y$37="Muy Alta",'Mapa final'!$AA$37="Catastrófico"),CONCATENATE("R5C",'Mapa final'!$O$37),"")</f>
        <v/>
      </c>
      <c r="AL10" s="56" t="str">
        <f>IF(AND('Mapa final'!$Y$38="Muy Alta",'Mapa final'!$AA$38="Catastrófico"),CONCATENATE("R5C",'Mapa final'!$O$38),"")</f>
        <v/>
      </c>
      <c r="AM10" s="57" t="str">
        <f>IF(AND('Mapa final'!$Y$39="Muy Alta",'Mapa final'!$AA$39="Catastrófico"),CONCATENATE("R5C",'Mapa final'!$O$39),"")</f>
        <v/>
      </c>
      <c r="AN10" s="83"/>
      <c r="AO10" s="345"/>
      <c r="AP10" s="346"/>
      <c r="AQ10" s="346"/>
      <c r="AR10" s="346"/>
      <c r="AS10" s="346"/>
      <c r="AT10" s="347"/>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284"/>
      <c r="C11" s="284"/>
      <c r="D11" s="285"/>
      <c r="E11" s="325"/>
      <c r="F11" s="326"/>
      <c r="G11" s="326"/>
      <c r="H11" s="326"/>
      <c r="I11" s="327"/>
      <c r="J11" s="52" t="str">
        <f>IF(AND('Mapa final'!$Y$40="Muy Alta",'Mapa final'!$AA$40="Leve"),CONCATENATE("R6C",'Mapa final'!$O$40),"")</f>
        <v/>
      </c>
      <c r="K11" s="53" t="str">
        <f>IF(AND('Mapa final'!$Y$41="Muy Alta",'Mapa final'!$AA$41="Leve"),CONCATENATE("R6C",'Mapa final'!$O$41),"")</f>
        <v/>
      </c>
      <c r="L11" s="53" t="str">
        <f>IF(AND('Mapa final'!$Y$42="Muy Alta",'Mapa final'!$AA$42="Leve"),CONCATENATE("R6C",'Mapa final'!$O$42),"")</f>
        <v/>
      </c>
      <c r="M11" s="53" t="str">
        <f>IF(AND('Mapa final'!$Y$43="Muy Alta",'Mapa final'!$AA$43="Leve"),CONCATENATE("R6C",'Mapa final'!$O$43),"")</f>
        <v/>
      </c>
      <c r="N11" s="53" t="str">
        <f>IF(AND('Mapa final'!$Y$44="Muy Alta",'Mapa final'!$AA$44="Leve"),CONCATENATE("R6C",'Mapa final'!$O$44),"")</f>
        <v/>
      </c>
      <c r="O11" s="54" t="str">
        <f>IF(AND('Mapa final'!$Y$45="Muy Alta",'Mapa final'!$AA$45="Leve"),CONCATENATE("R6C",'Mapa final'!$O$45),"")</f>
        <v/>
      </c>
      <c r="P11" s="52" t="str">
        <f>IF(AND('Mapa final'!$Y$40="Muy Alta",'Mapa final'!$AA$40="Menor"),CONCATENATE("R6C",'Mapa final'!$O$40),"")</f>
        <v/>
      </c>
      <c r="Q11" s="53" t="str">
        <f>IF(AND('Mapa final'!$Y$41="Muy Alta",'Mapa final'!$AA$41="Menor"),CONCATENATE("R6C",'Mapa final'!$O$41),"")</f>
        <v/>
      </c>
      <c r="R11" s="53" t="str">
        <f>IF(AND('Mapa final'!$Y$42="Muy Alta",'Mapa final'!$AA$42="Menor"),CONCATENATE("R6C",'Mapa final'!$O$42),"")</f>
        <v/>
      </c>
      <c r="S11" s="53" t="str">
        <f>IF(AND('Mapa final'!$Y$43="Muy Alta",'Mapa final'!$AA$43="Menor"),CONCATENATE("R6C",'Mapa final'!$O$43),"")</f>
        <v/>
      </c>
      <c r="T11" s="53" t="str">
        <f>IF(AND('Mapa final'!$Y$44="Muy Alta",'Mapa final'!$AA$44="Menor"),CONCATENATE("R6C",'Mapa final'!$O$44),"")</f>
        <v/>
      </c>
      <c r="U11" s="54" t="str">
        <f>IF(AND('Mapa final'!$Y$45="Muy Alta",'Mapa final'!$AA$45="Menor"),CONCATENATE("R6C",'Mapa final'!$O$45),"")</f>
        <v/>
      </c>
      <c r="V11" s="52" t="str">
        <f>IF(AND('Mapa final'!$Y$40="Muy Alta",'Mapa final'!$AA$40="Moderado"),CONCATENATE("R6C",'Mapa final'!$O$40),"")</f>
        <v/>
      </c>
      <c r="W11" s="53" t="str">
        <f>IF(AND('Mapa final'!$Y$41="Muy Alta",'Mapa final'!$AA$41="Moderado"),CONCATENATE("R6C",'Mapa final'!$O$41),"")</f>
        <v/>
      </c>
      <c r="X11" s="53" t="str">
        <f>IF(AND('Mapa final'!$Y$42="Muy Alta",'Mapa final'!$AA$42="Moderado"),CONCATENATE("R6C",'Mapa final'!$O$42),"")</f>
        <v/>
      </c>
      <c r="Y11" s="53" t="str">
        <f>IF(AND('Mapa final'!$Y$43="Muy Alta",'Mapa final'!$AA$43="Moderado"),CONCATENATE("R6C",'Mapa final'!$O$43),"")</f>
        <v/>
      </c>
      <c r="Z11" s="53" t="str">
        <f>IF(AND('Mapa final'!$Y$44="Muy Alta",'Mapa final'!$AA$44="Moderado"),CONCATENATE("R6C",'Mapa final'!$O$44),"")</f>
        <v/>
      </c>
      <c r="AA11" s="54" t="str">
        <f>IF(AND('Mapa final'!$Y$45="Muy Alta",'Mapa final'!$AA$45="Moderado"),CONCATENATE("R6C",'Mapa final'!$O$45),"")</f>
        <v/>
      </c>
      <c r="AB11" s="52" t="str">
        <f>IF(AND('Mapa final'!$Y$40="Muy Alta",'Mapa final'!$AA$40="Mayor"),CONCATENATE("R6C",'Mapa final'!$O$40),"")</f>
        <v/>
      </c>
      <c r="AC11" s="53" t="str">
        <f>IF(AND('Mapa final'!$Y$41="Muy Alta",'Mapa final'!$AA$41="Mayor"),CONCATENATE("R6C",'Mapa final'!$O$41),"")</f>
        <v/>
      </c>
      <c r="AD11" s="53" t="str">
        <f>IF(AND('Mapa final'!$Y$42="Muy Alta",'Mapa final'!$AA$42="Mayor"),CONCATENATE("R6C",'Mapa final'!$O$42),"")</f>
        <v/>
      </c>
      <c r="AE11" s="53" t="str">
        <f>IF(AND('Mapa final'!$Y$43="Muy Alta",'Mapa final'!$AA$43="Mayor"),CONCATENATE("R6C",'Mapa final'!$O$43),"")</f>
        <v/>
      </c>
      <c r="AF11" s="53" t="str">
        <f>IF(AND('Mapa final'!$Y$44="Muy Alta",'Mapa final'!$AA$44="Mayor"),CONCATENATE("R6C",'Mapa final'!$O$44),"")</f>
        <v/>
      </c>
      <c r="AG11" s="54" t="str">
        <f>IF(AND('Mapa final'!$Y$45="Muy Alta",'Mapa final'!$AA$45="Mayor"),CONCATENATE("R6C",'Mapa final'!$O$45),"")</f>
        <v/>
      </c>
      <c r="AH11" s="55" t="str">
        <f>IF(AND('Mapa final'!$Y$40="Muy Alta",'Mapa final'!$AA$40="Catastrófico"),CONCATENATE("R6C",'Mapa final'!$O$40),"")</f>
        <v/>
      </c>
      <c r="AI11" s="56" t="str">
        <f>IF(AND('Mapa final'!$Y$41="Muy Alta",'Mapa final'!$AA$41="Catastrófico"),CONCATENATE("R6C",'Mapa final'!$O$41),"")</f>
        <v/>
      </c>
      <c r="AJ11" s="56" t="str">
        <f>IF(AND('Mapa final'!$Y$42="Muy Alta",'Mapa final'!$AA$42="Catastrófico"),CONCATENATE("R6C",'Mapa final'!$O$42),"")</f>
        <v/>
      </c>
      <c r="AK11" s="56" t="str">
        <f>IF(AND('Mapa final'!$Y$43="Muy Alta",'Mapa final'!$AA$43="Catastrófico"),CONCATENATE("R6C",'Mapa final'!$O$43),"")</f>
        <v/>
      </c>
      <c r="AL11" s="56" t="str">
        <f>IF(AND('Mapa final'!$Y$44="Muy Alta",'Mapa final'!$AA$44="Catastrófico"),CONCATENATE("R6C",'Mapa final'!$O$44),"")</f>
        <v/>
      </c>
      <c r="AM11" s="57" t="str">
        <f>IF(AND('Mapa final'!$Y$45="Muy Alta",'Mapa final'!$AA$45="Catastrófico"),CONCATENATE("R6C",'Mapa final'!$O$45),"")</f>
        <v/>
      </c>
      <c r="AN11" s="83"/>
      <c r="AO11" s="345"/>
      <c r="AP11" s="346"/>
      <c r="AQ11" s="346"/>
      <c r="AR11" s="346"/>
      <c r="AS11" s="346"/>
      <c r="AT11" s="347"/>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284"/>
      <c r="C12" s="284"/>
      <c r="D12" s="285"/>
      <c r="E12" s="325"/>
      <c r="F12" s="326"/>
      <c r="G12" s="326"/>
      <c r="H12" s="326"/>
      <c r="I12" s="327"/>
      <c r="J12" s="52" t="str">
        <f>IF(AND('Mapa final'!$Y$46="Muy Alta",'Mapa final'!$AA$46="Leve"),CONCATENATE("R7C",'Mapa final'!$O$46),"")</f>
        <v/>
      </c>
      <c r="K12" s="53" t="str">
        <f>IF(AND('Mapa final'!$Y$47="Muy Alta",'Mapa final'!$AA$47="Leve"),CONCATENATE("R7C",'Mapa final'!$O$47),"")</f>
        <v/>
      </c>
      <c r="L12" s="53" t="str">
        <f>IF(AND('Mapa final'!$Y$48="Muy Alta",'Mapa final'!$AA$48="Leve"),CONCATENATE("R7C",'Mapa final'!$O$48),"")</f>
        <v/>
      </c>
      <c r="M12" s="53" t="str">
        <f>IF(AND('Mapa final'!$Y$49="Muy Alta",'Mapa final'!$AA$49="Leve"),CONCATENATE("R7C",'Mapa final'!$O$49),"")</f>
        <v/>
      </c>
      <c r="N12" s="53" t="str">
        <f>IF(AND('Mapa final'!$Y$50="Muy Alta",'Mapa final'!$AA$50="Leve"),CONCATENATE("R7C",'Mapa final'!$O$50),"")</f>
        <v/>
      </c>
      <c r="O12" s="54" t="str">
        <f>IF(AND('Mapa final'!$Y$51="Muy Alta",'Mapa final'!$AA$51="Leve"),CONCATENATE("R7C",'Mapa final'!$O$51),"")</f>
        <v/>
      </c>
      <c r="P12" s="52" t="str">
        <f>IF(AND('Mapa final'!$Y$46="Muy Alta",'Mapa final'!$AA$46="Menor"),CONCATENATE("R7C",'Mapa final'!$O$46),"")</f>
        <v/>
      </c>
      <c r="Q12" s="53" t="str">
        <f>IF(AND('Mapa final'!$Y$47="Muy Alta",'Mapa final'!$AA$47="Menor"),CONCATENATE("R7C",'Mapa final'!$O$47),"")</f>
        <v/>
      </c>
      <c r="R12" s="53" t="str">
        <f>IF(AND('Mapa final'!$Y$48="Muy Alta",'Mapa final'!$AA$48="Menor"),CONCATENATE("R7C",'Mapa final'!$O$48),"")</f>
        <v/>
      </c>
      <c r="S12" s="53" t="str">
        <f>IF(AND('Mapa final'!$Y$49="Muy Alta",'Mapa final'!$AA$49="Menor"),CONCATENATE("R7C",'Mapa final'!$O$49),"")</f>
        <v/>
      </c>
      <c r="T12" s="53" t="str">
        <f>IF(AND('Mapa final'!$Y$50="Muy Alta",'Mapa final'!$AA$50="Menor"),CONCATENATE("R7C",'Mapa final'!$O$50),"")</f>
        <v/>
      </c>
      <c r="U12" s="54" t="str">
        <f>IF(AND('Mapa final'!$Y$51="Muy Alta",'Mapa final'!$AA$51="Menor"),CONCATENATE("R7C",'Mapa final'!$O$51),"")</f>
        <v/>
      </c>
      <c r="V12" s="52" t="str">
        <f>IF(AND('Mapa final'!$Y$46="Muy Alta",'Mapa final'!$AA$46="Moderado"),CONCATENATE("R7C",'Mapa final'!$O$46),"")</f>
        <v/>
      </c>
      <c r="W12" s="53" t="str">
        <f>IF(AND('Mapa final'!$Y$47="Muy Alta",'Mapa final'!$AA$47="Moderado"),CONCATENATE("R7C",'Mapa final'!$O$47),"")</f>
        <v/>
      </c>
      <c r="X12" s="53" t="str">
        <f>IF(AND('Mapa final'!$Y$48="Muy Alta",'Mapa final'!$AA$48="Moderado"),CONCATENATE("R7C",'Mapa final'!$O$48),"")</f>
        <v/>
      </c>
      <c r="Y12" s="53" t="str">
        <f>IF(AND('Mapa final'!$Y$49="Muy Alta",'Mapa final'!$AA$49="Moderado"),CONCATENATE("R7C",'Mapa final'!$O$49),"")</f>
        <v/>
      </c>
      <c r="Z12" s="53" t="str">
        <f>IF(AND('Mapa final'!$Y$50="Muy Alta",'Mapa final'!$AA$50="Moderado"),CONCATENATE("R7C",'Mapa final'!$O$50),"")</f>
        <v/>
      </c>
      <c r="AA12" s="54" t="str">
        <f>IF(AND('Mapa final'!$Y$51="Muy Alta",'Mapa final'!$AA$51="Moderado"),CONCATENATE("R7C",'Mapa final'!$O$51),"")</f>
        <v/>
      </c>
      <c r="AB12" s="52" t="str">
        <f>IF(AND('Mapa final'!$Y$46="Muy Alta",'Mapa final'!$AA$46="Mayor"),CONCATENATE("R7C",'Mapa final'!$O$46),"")</f>
        <v/>
      </c>
      <c r="AC12" s="53" t="str">
        <f>IF(AND('Mapa final'!$Y$47="Muy Alta",'Mapa final'!$AA$47="Mayor"),CONCATENATE("R7C",'Mapa final'!$O$47),"")</f>
        <v/>
      </c>
      <c r="AD12" s="53" t="str">
        <f>IF(AND('Mapa final'!$Y$48="Muy Alta",'Mapa final'!$AA$48="Mayor"),CONCATENATE("R7C",'Mapa final'!$O$48),"")</f>
        <v/>
      </c>
      <c r="AE12" s="53" t="str">
        <f>IF(AND('Mapa final'!$Y$49="Muy Alta",'Mapa final'!$AA$49="Mayor"),CONCATENATE("R7C",'Mapa final'!$O$49),"")</f>
        <v/>
      </c>
      <c r="AF12" s="53" t="str">
        <f>IF(AND('Mapa final'!$Y$50="Muy Alta",'Mapa final'!$AA$50="Mayor"),CONCATENATE("R7C",'Mapa final'!$O$50),"")</f>
        <v/>
      </c>
      <c r="AG12" s="54" t="str">
        <f>IF(AND('Mapa final'!$Y$51="Muy Alta",'Mapa final'!$AA$51="Mayor"),CONCATENATE("R7C",'Mapa final'!$O$51),"")</f>
        <v/>
      </c>
      <c r="AH12" s="55" t="str">
        <f>IF(AND('Mapa final'!$Y$46="Muy Alta",'Mapa final'!$AA$46="Catastrófico"),CONCATENATE("R7C",'Mapa final'!$O$46),"")</f>
        <v/>
      </c>
      <c r="AI12" s="56" t="str">
        <f>IF(AND('Mapa final'!$Y$47="Muy Alta",'Mapa final'!$AA$47="Catastrófico"),CONCATENATE("R7C",'Mapa final'!$O$47),"")</f>
        <v/>
      </c>
      <c r="AJ12" s="56" t="str">
        <f>IF(AND('Mapa final'!$Y$48="Muy Alta",'Mapa final'!$AA$48="Catastrófico"),CONCATENATE("R7C",'Mapa final'!$O$48),"")</f>
        <v/>
      </c>
      <c r="AK12" s="56" t="str">
        <f>IF(AND('Mapa final'!$Y$49="Muy Alta",'Mapa final'!$AA$49="Catastrófico"),CONCATENATE("R7C",'Mapa final'!$O$49),"")</f>
        <v/>
      </c>
      <c r="AL12" s="56" t="str">
        <f>IF(AND('Mapa final'!$Y$50="Muy Alta",'Mapa final'!$AA$50="Catastrófico"),CONCATENATE("R7C",'Mapa final'!$O$50),"")</f>
        <v/>
      </c>
      <c r="AM12" s="57" t="str">
        <f>IF(AND('Mapa final'!$Y$51="Muy Alta",'Mapa final'!$AA$51="Catastrófico"),CONCATENATE("R7C",'Mapa final'!$O$51),"")</f>
        <v/>
      </c>
      <c r="AN12" s="83"/>
      <c r="AO12" s="345"/>
      <c r="AP12" s="346"/>
      <c r="AQ12" s="346"/>
      <c r="AR12" s="346"/>
      <c r="AS12" s="346"/>
      <c r="AT12" s="347"/>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284"/>
      <c r="C13" s="284"/>
      <c r="D13" s="285"/>
      <c r="E13" s="325"/>
      <c r="F13" s="326"/>
      <c r="G13" s="326"/>
      <c r="H13" s="326"/>
      <c r="I13" s="327"/>
      <c r="J13" s="52" t="str">
        <f>IF(AND('Mapa final'!$Y$52="Muy Alta",'Mapa final'!$AA$52="Leve"),CONCATENATE("R8C",'Mapa final'!$O$52),"")</f>
        <v/>
      </c>
      <c r="K13" s="53" t="str">
        <f>IF(AND('Mapa final'!$Y$53="Muy Alta",'Mapa final'!$AA$53="Leve"),CONCATENATE("R8C",'Mapa final'!$O$53),"")</f>
        <v/>
      </c>
      <c r="L13" s="53" t="str">
        <f>IF(AND('Mapa final'!$Y$54="Muy Alta",'Mapa final'!$AA$54="Leve"),CONCATENATE("R8C",'Mapa final'!$O$54),"")</f>
        <v/>
      </c>
      <c r="M13" s="53" t="str">
        <f>IF(AND('Mapa final'!$Y$55="Muy Alta",'Mapa final'!$AA$55="Leve"),CONCATENATE("R8C",'Mapa final'!$O$55),"")</f>
        <v/>
      </c>
      <c r="N13" s="53" t="str">
        <f>IF(AND('Mapa final'!$Y$56="Muy Alta",'Mapa final'!$AA$56="Leve"),CONCATENATE("R8C",'Mapa final'!$O$56),"")</f>
        <v/>
      </c>
      <c r="O13" s="54" t="str">
        <f>IF(AND('Mapa final'!$Y$57="Muy Alta",'Mapa final'!$AA$57="Leve"),CONCATENATE("R8C",'Mapa final'!$O$57),"")</f>
        <v/>
      </c>
      <c r="P13" s="52" t="str">
        <f>IF(AND('Mapa final'!$Y$52="Muy Alta",'Mapa final'!$AA$52="Menor"),CONCATENATE("R8C",'Mapa final'!$O$52),"")</f>
        <v/>
      </c>
      <c r="Q13" s="53" t="str">
        <f>IF(AND('Mapa final'!$Y$53="Muy Alta",'Mapa final'!$AA$53="Menor"),CONCATENATE("R8C",'Mapa final'!$O$53),"")</f>
        <v/>
      </c>
      <c r="R13" s="53" t="str">
        <f>IF(AND('Mapa final'!$Y$54="Muy Alta",'Mapa final'!$AA$54="Menor"),CONCATENATE("R8C",'Mapa final'!$O$54),"")</f>
        <v/>
      </c>
      <c r="S13" s="53" t="str">
        <f>IF(AND('Mapa final'!$Y$55="Muy Alta",'Mapa final'!$AA$55="Menor"),CONCATENATE("R8C",'Mapa final'!$O$55),"")</f>
        <v/>
      </c>
      <c r="T13" s="53" t="str">
        <f>IF(AND('Mapa final'!$Y$56="Muy Alta",'Mapa final'!$AA$56="Menor"),CONCATENATE("R8C",'Mapa final'!$O$56),"")</f>
        <v/>
      </c>
      <c r="U13" s="54" t="str">
        <f>IF(AND('Mapa final'!$Y$57="Muy Alta",'Mapa final'!$AA$57="Menor"),CONCATENATE("R8C",'Mapa final'!$O$57),"")</f>
        <v/>
      </c>
      <c r="V13" s="52" t="str">
        <f>IF(AND('Mapa final'!$Y$52="Muy Alta",'Mapa final'!$AA$52="Moderado"),CONCATENATE("R8C",'Mapa final'!$O$52),"")</f>
        <v/>
      </c>
      <c r="W13" s="53" t="str">
        <f>IF(AND('Mapa final'!$Y$53="Muy Alta",'Mapa final'!$AA$53="Moderado"),CONCATENATE("R8C",'Mapa final'!$O$53),"")</f>
        <v/>
      </c>
      <c r="X13" s="53" t="str">
        <f>IF(AND('Mapa final'!$Y$54="Muy Alta",'Mapa final'!$AA$54="Moderado"),CONCATENATE("R8C",'Mapa final'!$O$54),"")</f>
        <v/>
      </c>
      <c r="Y13" s="53" t="str">
        <f>IF(AND('Mapa final'!$Y$55="Muy Alta",'Mapa final'!$AA$55="Moderado"),CONCATENATE("R8C",'Mapa final'!$O$55),"")</f>
        <v/>
      </c>
      <c r="Z13" s="53" t="str">
        <f>IF(AND('Mapa final'!$Y$56="Muy Alta",'Mapa final'!$AA$56="Moderado"),CONCATENATE("R8C",'Mapa final'!$O$56),"")</f>
        <v/>
      </c>
      <c r="AA13" s="54" t="str">
        <f>IF(AND('Mapa final'!$Y$57="Muy Alta",'Mapa final'!$AA$57="Moderado"),CONCATENATE("R8C",'Mapa final'!$O$57),"")</f>
        <v/>
      </c>
      <c r="AB13" s="52" t="str">
        <f>IF(AND('Mapa final'!$Y$52="Muy Alta",'Mapa final'!$AA$52="Mayor"),CONCATENATE("R8C",'Mapa final'!$O$52),"")</f>
        <v/>
      </c>
      <c r="AC13" s="53" t="str">
        <f>IF(AND('Mapa final'!$Y$53="Muy Alta",'Mapa final'!$AA$53="Mayor"),CONCATENATE("R8C",'Mapa final'!$O$53),"")</f>
        <v/>
      </c>
      <c r="AD13" s="53" t="str">
        <f>IF(AND('Mapa final'!$Y$54="Muy Alta",'Mapa final'!$AA$54="Mayor"),CONCATENATE("R8C",'Mapa final'!$O$54),"")</f>
        <v/>
      </c>
      <c r="AE13" s="53" t="str">
        <f>IF(AND('Mapa final'!$Y$55="Muy Alta",'Mapa final'!$AA$55="Mayor"),CONCATENATE("R8C",'Mapa final'!$O$55),"")</f>
        <v/>
      </c>
      <c r="AF13" s="53" t="str">
        <f>IF(AND('Mapa final'!$Y$56="Muy Alta",'Mapa final'!$AA$56="Mayor"),CONCATENATE("R8C",'Mapa final'!$O$56),"")</f>
        <v/>
      </c>
      <c r="AG13" s="54" t="str">
        <f>IF(AND('Mapa final'!$Y$57="Muy Alta",'Mapa final'!$AA$57="Mayor"),CONCATENATE("R8C",'Mapa final'!$O$57),"")</f>
        <v/>
      </c>
      <c r="AH13" s="55" t="str">
        <f>IF(AND('Mapa final'!$Y$52="Muy Alta",'Mapa final'!$AA$52="Catastrófico"),CONCATENATE("R8C",'Mapa final'!$O$52),"")</f>
        <v/>
      </c>
      <c r="AI13" s="56" t="str">
        <f>IF(AND('Mapa final'!$Y$53="Muy Alta",'Mapa final'!$AA$53="Catastrófico"),CONCATENATE("R8C",'Mapa final'!$O$53),"")</f>
        <v/>
      </c>
      <c r="AJ13" s="56" t="str">
        <f>IF(AND('Mapa final'!$Y$54="Muy Alta",'Mapa final'!$AA$54="Catastrófico"),CONCATENATE("R8C",'Mapa final'!$O$54),"")</f>
        <v/>
      </c>
      <c r="AK13" s="56" t="str">
        <f>IF(AND('Mapa final'!$Y$55="Muy Alta",'Mapa final'!$AA$55="Catastrófico"),CONCATENATE("R8C",'Mapa final'!$O$55),"")</f>
        <v/>
      </c>
      <c r="AL13" s="56" t="str">
        <f>IF(AND('Mapa final'!$Y$56="Muy Alta",'Mapa final'!$AA$56="Catastrófico"),CONCATENATE("R8C",'Mapa final'!$O$56),"")</f>
        <v/>
      </c>
      <c r="AM13" s="57" t="str">
        <f>IF(AND('Mapa final'!$Y$57="Muy Alta",'Mapa final'!$AA$57="Catastrófico"),CONCATENATE("R8C",'Mapa final'!$O$57),"")</f>
        <v/>
      </c>
      <c r="AN13" s="83"/>
      <c r="AO13" s="345"/>
      <c r="AP13" s="346"/>
      <c r="AQ13" s="346"/>
      <c r="AR13" s="346"/>
      <c r="AS13" s="346"/>
      <c r="AT13" s="347"/>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284"/>
      <c r="C14" s="284"/>
      <c r="D14" s="285"/>
      <c r="E14" s="325"/>
      <c r="F14" s="326"/>
      <c r="G14" s="326"/>
      <c r="H14" s="326"/>
      <c r="I14" s="327"/>
      <c r="J14" s="52" t="str">
        <f>IF(AND('Mapa final'!$Y$58="Muy Alta",'Mapa final'!$AA$58="Leve"),CONCATENATE("R9C",'Mapa final'!$O$58),"")</f>
        <v/>
      </c>
      <c r="K14" s="53" t="str">
        <f>IF(AND('Mapa final'!$Y$59="Muy Alta",'Mapa final'!$AA$59="Leve"),CONCATENATE("R9C",'Mapa final'!$O$59),"")</f>
        <v/>
      </c>
      <c r="L14" s="53" t="str">
        <f>IF(AND('Mapa final'!$Y$60="Muy Alta",'Mapa final'!$AA$60="Leve"),CONCATENATE("R9C",'Mapa final'!$O$60),"")</f>
        <v/>
      </c>
      <c r="M14" s="53" t="str">
        <f>IF(AND('Mapa final'!$Y$61="Muy Alta",'Mapa final'!$AA$61="Leve"),CONCATENATE("R9C",'Mapa final'!$O$61),"")</f>
        <v/>
      </c>
      <c r="N14" s="53" t="str">
        <f>IF(AND('Mapa final'!$Y$62="Muy Alta",'Mapa final'!$AA$62="Leve"),CONCATENATE("R9C",'Mapa final'!$O$62),"")</f>
        <v/>
      </c>
      <c r="O14" s="54" t="str">
        <f>IF(AND('Mapa final'!$Y$63="Muy Alta",'Mapa final'!$AA$63="Leve"),CONCATENATE("R9C",'Mapa final'!$O$63),"")</f>
        <v/>
      </c>
      <c r="P14" s="52" t="str">
        <f>IF(AND('Mapa final'!$Y$58="Muy Alta",'Mapa final'!$AA$58="Menor"),CONCATENATE("R9C",'Mapa final'!$O$58),"")</f>
        <v/>
      </c>
      <c r="Q14" s="53" t="str">
        <f>IF(AND('Mapa final'!$Y$59="Muy Alta",'Mapa final'!$AA$59="Menor"),CONCATENATE("R9C",'Mapa final'!$O$59),"")</f>
        <v/>
      </c>
      <c r="R14" s="53" t="str">
        <f>IF(AND('Mapa final'!$Y$60="Muy Alta",'Mapa final'!$AA$60="Menor"),CONCATENATE("R9C",'Mapa final'!$O$60),"")</f>
        <v/>
      </c>
      <c r="S14" s="53" t="str">
        <f>IF(AND('Mapa final'!$Y$61="Muy Alta",'Mapa final'!$AA$61="Menor"),CONCATENATE("R9C",'Mapa final'!$O$61),"")</f>
        <v/>
      </c>
      <c r="T14" s="53" t="str">
        <f>IF(AND('Mapa final'!$Y$62="Muy Alta",'Mapa final'!$AA$62="Menor"),CONCATENATE("R9C",'Mapa final'!$O$62),"")</f>
        <v/>
      </c>
      <c r="U14" s="54" t="str">
        <f>IF(AND('Mapa final'!$Y$63="Muy Alta",'Mapa final'!$AA$63="Menor"),CONCATENATE("R9C",'Mapa final'!$O$63),"")</f>
        <v/>
      </c>
      <c r="V14" s="52" t="str">
        <f>IF(AND('Mapa final'!$Y$58="Muy Alta",'Mapa final'!$AA$58="Moderado"),CONCATENATE("R9C",'Mapa final'!$O$58),"")</f>
        <v/>
      </c>
      <c r="W14" s="53" t="str">
        <f>IF(AND('Mapa final'!$Y$59="Muy Alta",'Mapa final'!$AA$59="Moderado"),CONCATENATE("R9C",'Mapa final'!$O$59),"")</f>
        <v/>
      </c>
      <c r="X14" s="53" t="str">
        <f>IF(AND('Mapa final'!$Y$60="Muy Alta",'Mapa final'!$AA$60="Moderado"),CONCATENATE("R9C",'Mapa final'!$O$60),"")</f>
        <v/>
      </c>
      <c r="Y14" s="53" t="str">
        <f>IF(AND('Mapa final'!$Y$61="Muy Alta",'Mapa final'!$AA$61="Moderado"),CONCATENATE("R9C",'Mapa final'!$O$61),"")</f>
        <v/>
      </c>
      <c r="Z14" s="53" t="str">
        <f>IF(AND('Mapa final'!$Y$62="Muy Alta",'Mapa final'!$AA$62="Moderado"),CONCATENATE("R9C",'Mapa final'!$O$62),"")</f>
        <v/>
      </c>
      <c r="AA14" s="54" t="str">
        <f>IF(AND('Mapa final'!$Y$63="Muy Alta",'Mapa final'!$AA$63="Moderado"),CONCATENATE("R9C",'Mapa final'!$O$63),"")</f>
        <v/>
      </c>
      <c r="AB14" s="52" t="str">
        <f>IF(AND('Mapa final'!$Y$58="Muy Alta",'Mapa final'!$AA$58="Mayor"),CONCATENATE("R9C",'Mapa final'!$O$58),"")</f>
        <v/>
      </c>
      <c r="AC14" s="53" t="str">
        <f>IF(AND('Mapa final'!$Y$59="Muy Alta",'Mapa final'!$AA$59="Mayor"),CONCATENATE("R9C",'Mapa final'!$O$59),"")</f>
        <v/>
      </c>
      <c r="AD14" s="53" t="str">
        <f>IF(AND('Mapa final'!$Y$60="Muy Alta",'Mapa final'!$AA$60="Mayor"),CONCATENATE("R9C",'Mapa final'!$O$60),"")</f>
        <v/>
      </c>
      <c r="AE14" s="53" t="str">
        <f>IF(AND('Mapa final'!$Y$61="Muy Alta",'Mapa final'!$AA$61="Mayor"),CONCATENATE("R9C",'Mapa final'!$O$61),"")</f>
        <v/>
      </c>
      <c r="AF14" s="53" t="str">
        <f>IF(AND('Mapa final'!$Y$62="Muy Alta",'Mapa final'!$AA$62="Mayor"),CONCATENATE("R9C",'Mapa final'!$O$62),"")</f>
        <v/>
      </c>
      <c r="AG14" s="54" t="str">
        <f>IF(AND('Mapa final'!$Y$63="Muy Alta",'Mapa final'!$AA$63="Mayor"),CONCATENATE("R9C",'Mapa final'!$O$63),"")</f>
        <v/>
      </c>
      <c r="AH14" s="55" t="str">
        <f>IF(AND('Mapa final'!$Y$58="Muy Alta",'Mapa final'!$AA$58="Catastrófico"),CONCATENATE("R9C",'Mapa final'!$O$58),"")</f>
        <v/>
      </c>
      <c r="AI14" s="56" t="str">
        <f>IF(AND('Mapa final'!$Y$59="Muy Alta",'Mapa final'!$AA$59="Catastrófico"),CONCATENATE("R9C",'Mapa final'!$O$59),"")</f>
        <v/>
      </c>
      <c r="AJ14" s="56" t="str">
        <f>IF(AND('Mapa final'!$Y$60="Muy Alta",'Mapa final'!$AA$60="Catastrófico"),CONCATENATE("R9C",'Mapa final'!$O$60),"")</f>
        <v/>
      </c>
      <c r="AK14" s="56" t="str">
        <f>IF(AND('Mapa final'!$Y$61="Muy Alta",'Mapa final'!$AA$61="Catastrófico"),CONCATENATE("R9C",'Mapa final'!$O$61),"")</f>
        <v/>
      </c>
      <c r="AL14" s="56" t="str">
        <f>IF(AND('Mapa final'!$Y$62="Muy Alta",'Mapa final'!$AA$62="Catastrófico"),CONCATENATE("R9C",'Mapa final'!$O$62),"")</f>
        <v/>
      </c>
      <c r="AM14" s="57" t="str">
        <f>IF(AND('Mapa final'!$Y$63="Muy Alta",'Mapa final'!$AA$63="Catastrófico"),CONCATENATE("R9C",'Mapa final'!$O$63),"")</f>
        <v/>
      </c>
      <c r="AN14" s="83"/>
      <c r="AO14" s="345"/>
      <c r="AP14" s="346"/>
      <c r="AQ14" s="346"/>
      <c r="AR14" s="346"/>
      <c r="AS14" s="346"/>
      <c r="AT14" s="347"/>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284"/>
      <c r="C15" s="284"/>
      <c r="D15" s="285"/>
      <c r="E15" s="328"/>
      <c r="F15" s="329"/>
      <c r="G15" s="329"/>
      <c r="H15" s="329"/>
      <c r="I15" s="330"/>
      <c r="J15" s="58" t="str">
        <f>IF(AND('Mapa final'!$Y$64="Muy Alta",'Mapa final'!$AA$64="Leve"),CONCATENATE("R10C",'Mapa final'!$O$64),"")</f>
        <v/>
      </c>
      <c r="K15" s="59" t="str">
        <f>IF(AND('Mapa final'!$Y$65="Muy Alta",'Mapa final'!$AA$65="Leve"),CONCATENATE("R10C",'Mapa final'!$O$65),"")</f>
        <v/>
      </c>
      <c r="L15" s="59" t="str">
        <f>IF(AND('Mapa final'!$Y$66="Muy Alta",'Mapa final'!$AA$66="Leve"),CONCATENATE("R10C",'Mapa final'!$O$66),"")</f>
        <v/>
      </c>
      <c r="M15" s="59" t="str">
        <f>IF(AND('Mapa final'!$Y$67="Muy Alta",'Mapa final'!$AA$67="Leve"),CONCATENATE("R10C",'Mapa final'!$O$67),"")</f>
        <v/>
      </c>
      <c r="N15" s="59" t="str">
        <f>IF(AND('Mapa final'!$Y$68="Muy Alta",'Mapa final'!$AA$68="Leve"),CONCATENATE("R10C",'Mapa final'!$O$68),"")</f>
        <v/>
      </c>
      <c r="O15" s="60" t="str">
        <f>IF(AND('Mapa final'!$Y$69="Muy Alta",'Mapa final'!$AA$69="Leve"),CONCATENATE("R10C",'Mapa final'!$O$69),"")</f>
        <v/>
      </c>
      <c r="P15" s="52" t="str">
        <f>IF(AND('Mapa final'!$Y$64="Muy Alta",'Mapa final'!$AA$64="Menor"),CONCATENATE("R10C",'Mapa final'!$O$64),"")</f>
        <v/>
      </c>
      <c r="Q15" s="53" t="str">
        <f>IF(AND('Mapa final'!$Y$65="Muy Alta",'Mapa final'!$AA$65="Menor"),CONCATENATE("R10C",'Mapa final'!$O$65),"")</f>
        <v/>
      </c>
      <c r="R15" s="53" t="str">
        <f>IF(AND('Mapa final'!$Y$66="Muy Alta",'Mapa final'!$AA$66="Menor"),CONCATENATE("R10C",'Mapa final'!$O$66),"")</f>
        <v/>
      </c>
      <c r="S15" s="53" t="str">
        <f>IF(AND('Mapa final'!$Y$67="Muy Alta",'Mapa final'!$AA$67="Menor"),CONCATENATE("R10C",'Mapa final'!$O$67),"")</f>
        <v/>
      </c>
      <c r="T15" s="53" t="str">
        <f>IF(AND('Mapa final'!$Y$68="Muy Alta",'Mapa final'!$AA$68="Menor"),CONCATENATE("R10C",'Mapa final'!$O$68),"")</f>
        <v/>
      </c>
      <c r="U15" s="54" t="str">
        <f>IF(AND('Mapa final'!$Y$69="Muy Alta",'Mapa final'!$AA$69="Menor"),CONCATENATE("R10C",'Mapa final'!$O$69),"")</f>
        <v/>
      </c>
      <c r="V15" s="58" t="str">
        <f>IF(AND('Mapa final'!$Y$64="Muy Alta",'Mapa final'!$AA$64="Moderado"),CONCATENATE("R10C",'Mapa final'!$O$64),"")</f>
        <v/>
      </c>
      <c r="W15" s="59" t="str">
        <f>IF(AND('Mapa final'!$Y$65="Muy Alta",'Mapa final'!$AA$65="Moderado"),CONCATENATE("R10C",'Mapa final'!$O$65),"")</f>
        <v/>
      </c>
      <c r="X15" s="59" t="str">
        <f>IF(AND('Mapa final'!$Y$66="Muy Alta",'Mapa final'!$AA$66="Moderado"),CONCATENATE("R10C",'Mapa final'!$O$66),"")</f>
        <v/>
      </c>
      <c r="Y15" s="59" t="str">
        <f>IF(AND('Mapa final'!$Y$67="Muy Alta",'Mapa final'!$AA$67="Moderado"),CONCATENATE("R10C",'Mapa final'!$O$67),"")</f>
        <v/>
      </c>
      <c r="Z15" s="59" t="str">
        <f>IF(AND('Mapa final'!$Y$68="Muy Alta",'Mapa final'!$AA$68="Moderado"),CONCATENATE("R10C",'Mapa final'!$O$68),"")</f>
        <v/>
      </c>
      <c r="AA15" s="60" t="str">
        <f>IF(AND('Mapa final'!$Y$69="Muy Alta",'Mapa final'!$AA$69="Moderado"),CONCATENATE("R10C",'Mapa final'!$O$69),"")</f>
        <v/>
      </c>
      <c r="AB15" s="52" t="str">
        <f>IF(AND('Mapa final'!$Y$64="Muy Alta",'Mapa final'!$AA$64="Mayor"),CONCATENATE("R10C",'Mapa final'!$O$64),"")</f>
        <v/>
      </c>
      <c r="AC15" s="53" t="str">
        <f>IF(AND('Mapa final'!$Y$65="Muy Alta",'Mapa final'!$AA$65="Mayor"),CONCATENATE("R10C",'Mapa final'!$O$65),"")</f>
        <v/>
      </c>
      <c r="AD15" s="53" t="str">
        <f>IF(AND('Mapa final'!$Y$66="Muy Alta",'Mapa final'!$AA$66="Mayor"),CONCATENATE("R10C",'Mapa final'!$O$66),"")</f>
        <v/>
      </c>
      <c r="AE15" s="53" t="str">
        <f>IF(AND('Mapa final'!$Y$67="Muy Alta",'Mapa final'!$AA$67="Mayor"),CONCATENATE("R10C",'Mapa final'!$O$67),"")</f>
        <v/>
      </c>
      <c r="AF15" s="53" t="str">
        <f>IF(AND('Mapa final'!$Y$68="Muy Alta",'Mapa final'!$AA$68="Mayor"),CONCATENATE("R10C",'Mapa final'!$O$68),"")</f>
        <v/>
      </c>
      <c r="AG15" s="54" t="str">
        <f>IF(AND('Mapa final'!$Y$69="Muy Alta",'Mapa final'!$AA$69="Mayor"),CONCATENATE("R10C",'Mapa final'!$O$69),"")</f>
        <v/>
      </c>
      <c r="AH15" s="61" t="str">
        <f>IF(AND('Mapa final'!$Y$64="Muy Alta",'Mapa final'!$AA$64="Catastrófico"),CONCATENATE("R10C",'Mapa final'!$O$64),"")</f>
        <v/>
      </c>
      <c r="AI15" s="62" t="str">
        <f>IF(AND('Mapa final'!$Y$65="Muy Alta",'Mapa final'!$AA$65="Catastrófico"),CONCATENATE("R10C",'Mapa final'!$O$65),"")</f>
        <v/>
      </c>
      <c r="AJ15" s="62" t="str">
        <f>IF(AND('Mapa final'!$Y$66="Muy Alta",'Mapa final'!$AA$66="Catastrófico"),CONCATENATE("R10C",'Mapa final'!$O$66),"")</f>
        <v/>
      </c>
      <c r="AK15" s="62" t="str">
        <f>IF(AND('Mapa final'!$Y$67="Muy Alta",'Mapa final'!$AA$67="Catastrófico"),CONCATENATE("R10C",'Mapa final'!$O$67),"")</f>
        <v/>
      </c>
      <c r="AL15" s="62" t="str">
        <f>IF(AND('Mapa final'!$Y$68="Muy Alta",'Mapa final'!$AA$68="Catastrófico"),CONCATENATE("R10C",'Mapa final'!$O$68),"")</f>
        <v/>
      </c>
      <c r="AM15" s="63" t="str">
        <f>IF(AND('Mapa final'!$Y$69="Muy Alta",'Mapa final'!$AA$69="Catastrófico"),CONCATENATE("R10C",'Mapa final'!$O$69),"")</f>
        <v/>
      </c>
      <c r="AN15" s="83"/>
      <c r="AO15" s="348"/>
      <c r="AP15" s="349"/>
      <c r="AQ15" s="349"/>
      <c r="AR15" s="349"/>
      <c r="AS15" s="349"/>
      <c r="AT15" s="350"/>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284"/>
      <c r="C16" s="284"/>
      <c r="D16" s="285"/>
      <c r="E16" s="322" t="s">
        <v>115</v>
      </c>
      <c r="F16" s="323"/>
      <c r="G16" s="323"/>
      <c r="H16" s="323"/>
      <c r="I16" s="323"/>
      <c r="J16" s="64" t="str">
        <f ca="1">IF(AND('Mapa final'!$Y$10="Alta",'Mapa final'!$AA$10="Leve"),CONCATENATE("R1C",'Mapa final'!$O$10),"")</f>
        <v/>
      </c>
      <c r="K16" s="65" t="str">
        <f>IF(AND('Mapa final'!$Y$11="Alta",'Mapa final'!$AA$11="Leve"),CONCATENATE("R1C",'Mapa final'!$O$11),"")</f>
        <v/>
      </c>
      <c r="L16" s="65" t="str">
        <f>IF(AND('Mapa final'!$Y$12="Alta",'Mapa final'!$AA$12="Leve"),CONCATENATE("R1C",'Mapa final'!$O$12),"")</f>
        <v/>
      </c>
      <c r="M16" s="65" t="str">
        <f>IF(AND('Mapa final'!$Y$13="Alta",'Mapa final'!$AA$13="Leve"),CONCATENATE("R1C",'Mapa final'!$O$13),"")</f>
        <v/>
      </c>
      <c r="N16" s="65" t="str">
        <f>IF(AND('Mapa final'!$Y$14="Alta",'Mapa final'!$AA$14="Leve"),CONCATENATE("R1C",'Mapa final'!$O$14),"")</f>
        <v/>
      </c>
      <c r="O16" s="66" t="str">
        <f>IF(AND('Mapa final'!$Y$15="Alta",'Mapa final'!$AA$15="Leve"),CONCATENATE("R1C",'Mapa final'!$O$15),"")</f>
        <v/>
      </c>
      <c r="P16" s="64" t="str">
        <f ca="1">IF(AND('Mapa final'!$Y$10="Alta",'Mapa final'!$AA$10="Menor"),CONCATENATE("R1C",'Mapa final'!$O$10),"")</f>
        <v/>
      </c>
      <c r="Q16" s="65" t="str">
        <f>IF(AND('Mapa final'!$Y$11="Alta",'Mapa final'!$AA$11="Menor"),CONCATENATE("R1C",'Mapa final'!$O$11),"")</f>
        <v/>
      </c>
      <c r="R16" s="65" t="str">
        <f>IF(AND('Mapa final'!$Y$12="Alta",'Mapa final'!$AA$12="Menor"),CONCATENATE("R1C",'Mapa final'!$O$12),"")</f>
        <v/>
      </c>
      <c r="S16" s="65" t="str">
        <f>IF(AND('Mapa final'!$Y$13="Alta",'Mapa final'!$AA$13="Menor"),CONCATENATE("R1C",'Mapa final'!$O$13),"")</f>
        <v/>
      </c>
      <c r="T16" s="65" t="str">
        <f>IF(AND('Mapa final'!$Y$14="Alta",'Mapa final'!$AA$14="Menor"),CONCATENATE("R1C",'Mapa final'!$O$14),"")</f>
        <v/>
      </c>
      <c r="U16" s="66" t="str">
        <f>IF(AND('Mapa final'!$Y$15="Alta",'Mapa final'!$AA$15="Menor"),CONCATENATE("R1C",'Mapa final'!$O$15),"")</f>
        <v/>
      </c>
      <c r="V16" s="46" t="str">
        <f ca="1">IF(AND('Mapa final'!$Y$10="Alta",'Mapa final'!$AA$10="Moderado"),CONCATENATE("R1C",'Mapa final'!$O$10),"")</f>
        <v/>
      </c>
      <c r="W16" s="47" t="str">
        <f>IF(AND('Mapa final'!$Y$11="Alta",'Mapa final'!$AA$11="Moderado"),CONCATENATE("R1C",'Mapa final'!$O$11),"")</f>
        <v/>
      </c>
      <c r="X16" s="47" t="str">
        <f>IF(AND('Mapa final'!$Y$12="Alta",'Mapa final'!$AA$12="Moderado"),CONCATENATE("R1C",'Mapa final'!$O$12),"")</f>
        <v/>
      </c>
      <c r="Y16" s="47" t="str">
        <f>IF(AND('Mapa final'!$Y$13="Alta",'Mapa final'!$AA$13="Moderado"),CONCATENATE("R1C",'Mapa final'!$O$13),"")</f>
        <v/>
      </c>
      <c r="Z16" s="47" t="str">
        <f>IF(AND('Mapa final'!$Y$14="Alta",'Mapa final'!$AA$14="Moderado"),CONCATENATE("R1C",'Mapa final'!$O$14),"")</f>
        <v/>
      </c>
      <c r="AA16" s="48" t="str">
        <f>IF(AND('Mapa final'!$Y$15="Alta",'Mapa final'!$AA$15="Moderado"),CONCATENATE("R1C",'Mapa final'!$O$15),"")</f>
        <v/>
      </c>
      <c r="AB16" s="46" t="str">
        <f ca="1">IF(AND('Mapa final'!$Y$10="Alta",'Mapa final'!$AA$10="Mayor"),CONCATENATE("R1C",'Mapa final'!$O$10),"")</f>
        <v/>
      </c>
      <c r="AC16" s="47" t="str">
        <f>IF(AND('Mapa final'!$Y$11="Alta",'Mapa final'!$AA$11="Mayor"),CONCATENATE("R1C",'Mapa final'!$O$11),"")</f>
        <v/>
      </c>
      <c r="AD16" s="47" t="str">
        <f>IF(AND('Mapa final'!$Y$12="Alta",'Mapa final'!$AA$12="Mayor"),CONCATENATE("R1C",'Mapa final'!$O$12),"")</f>
        <v/>
      </c>
      <c r="AE16" s="47" t="str">
        <f>IF(AND('Mapa final'!$Y$13="Alta",'Mapa final'!$AA$13="Mayor"),CONCATENATE("R1C",'Mapa final'!$O$13),"")</f>
        <v/>
      </c>
      <c r="AF16" s="47" t="str">
        <f>IF(AND('Mapa final'!$Y$14="Alta",'Mapa final'!$AA$14="Mayor"),CONCATENATE("R1C",'Mapa final'!$O$14),"")</f>
        <v/>
      </c>
      <c r="AG16" s="48" t="str">
        <f>IF(AND('Mapa final'!$Y$15="Alta",'Mapa final'!$AA$15="Mayor"),CONCATENATE("R1C",'Mapa final'!$O$15),"")</f>
        <v/>
      </c>
      <c r="AH16" s="49" t="str">
        <f ca="1">IF(AND('Mapa final'!$Y$10="Alta",'Mapa final'!$AA$10="Catastrófico"),CONCATENATE("R1C",'Mapa final'!$O$10),"")</f>
        <v/>
      </c>
      <c r="AI16" s="50" t="str">
        <f>IF(AND('Mapa final'!$Y$11="Alta",'Mapa final'!$AA$11="Catastrófico"),CONCATENATE("R1C",'Mapa final'!$O$11),"")</f>
        <v/>
      </c>
      <c r="AJ16" s="50" t="str">
        <f>IF(AND('Mapa final'!$Y$12="Alta",'Mapa final'!$AA$12="Catastrófico"),CONCATENATE("R1C",'Mapa final'!$O$12),"")</f>
        <v/>
      </c>
      <c r="AK16" s="50" t="str">
        <f>IF(AND('Mapa final'!$Y$13="Alta",'Mapa final'!$AA$13="Catastrófico"),CONCATENATE("R1C",'Mapa final'!$O$13),"")</f>
        <v/>
      </c>
      <c r="AL16" s="50" t="str">
        <f>IF(AND('Mapa final'!$Y$14="Alta",'Mapa final'!$AA$14="Catastrófico"),CONCATENATE("R1C",'Mapa final'!$O$14),"")</f>
        <v/>
      </c>
      <c r="AM16" s="51" t="str">
        <f>IF(AND('Mapa final'!$Y$15="Alta",'Mapa final'!$AA$15="Catastrófico"),CONCATENATE("R1C",'Mapa final'!$O$15),"")</f>
        <v/>
      </c>
      <c r="AN16" s="83"/>
      <c r="AO16" s="332" t="s">
        <v>80</v>
      </c>
      <c r="AP16" s="333"/>
      <c r="AQ16" s="333"/>
      <c r="AR16" s="333"/>
      <c r="AS16" s="333"/>
      <c r="AT16" s="334"/>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284"/>
      <c r="C17" s="284"/>
      <c r="D17" s="285"/>
      <c r="E17" s="341"/>
      <c r="F17" s="326"/>
      <c r="G17" s="326"/>
      <c r="H17" s="326"/>
      <c r="I17" s="326"/>
      <c r="J17" s="67" t="str">
        <f ca="1">IF(AND('Mapa final'!$Y$16="Alta",'Mapa final'!$AA$16="Leve"),CONCATENATE("R2C",'Mapa final'!$O$16),"")</f>
        <v/>
      </c>
      <c r="K17" s="68" t="str">
        <f>IF(AND('Mapa final'!$Y$17="Alta",'Mapa final'!$AA$17="Leve"),CONCATENATE("R2C",'Mapa final'!$O$17),"")</f>
        <v/>
      </c>
      <c r="L17" s="68" t="str">
        <f>IF(AND('Mapa final'!$Y$18="Alta",'Mapa final'!$AA$18="Leve"),CONCATENATE("R2C",'Mapa final'!$O$18),"")</f>
        <v/>
      </c>
      <c r="M17" s="68" t="str">
        <f>IF(AND('Mapa final'!$Y$19="Alta",'Mapa final'!$AA$19="Leve"),CONCATENATE("R2C",'Mapa final'!$O$19),"")</f>
        <v/>
      </c>
      <c r="N17" s="68" t="str">
        <f>IF(AND('Mapa final'!$Y$20="Alta",'Mapa final'!$AA$20="Leve"),CONCATENATE("R2C",'Mapa final'!$O$20),"")</f>
        <v/>
      </c>
      <c r="O17" s="69" t="str">
        <f>IF(AND('Mapa final'!$Y$21="Alta",'Mapa final'!$AA$21="Leve"),CONCATENATE("R2C",'Mapa final'!$O$21),"")</f>
        <v/>
      </c>
      <c r="P17" s="67" t="str">
        <f ca="1">IF(AND('Mapa final'!$Y$16="Alta",'Mapa final'!$AA$16="Menor"),CONCATENATE("R2C",'Mapa final'!$O$16),"")</f>
        <v/>
      </c>
      <c r="Q17" s="68" t="str">
        <f>IF(AND('Mapa final'!$Y$17="Alta",'Mapa final'!$AA$17="Menor"),CONCATENATE("R2C",'Mapa final'!$O$17),"")</f>
        <v/>
      </c>
      <c r="R17" s="68" t="str">
        <f>IF(AND('Mapa final'!$Y$18="Alta",'Mapa final'!$AA$18="Menor"),CONCATENATE("R2C",'Mapa final'!$O$18),"")</f>
        <v/>
      </c>
      <c r="S17" s="68" t="str">
        <f>IF(AND('Mapa final'!$Y$19="Alta",'Mapa final'!$AA$19="Menor"),CONCATENATE("R2C",'Mapa final'!$O$19),"")</f>
        <v/>
      </c>
      <c r="T17" s="68" t="str">
        <f>IF(AND('Mapa final'!$Y$20="Alta",'Mapa final'!$AA$20="Menor"),CONCATENATE("R2C",'Mapa final'!$O$20),"")</f>
        <v/>
      </c>
      <c r="U17" s="69" t="str">
        <f>IF(AND('Mapa final'!$Y$21="Alta",'Mapa final'!$AA$21="Menor"),CONCATENATE("R2C",'Mapa final'!$O$21),"")</f>
        <v/>
      </c>
      <c r="V17" s="52" t="str">
        <f ca="1">IF(AND('Mapa final'!$Y$16="Alta",'Mapa final'!$AA$16="Moderado"),CONCATENATE("R2C",'Mapa final'!$O$16),"")</f>
        <v/>
      </c>
      <c r="W17" s="53" t="str">
        <f>IF(AND('Mapa final'!$Y$17="Alta",'Mapa final'!$AA$17="Moderado"),CONCATENATE("R2C",'Mapa final'!$O$17),"")</f>
        <v/>
      </c>
      <c r="X17" s="53" t="str">
        <f>IF(AND('Mapa final'!$Y$18="Alta",'Mapa final'!$AA$18="Moderado"),CONCATENATE("R2C",'Mapa final'!$O$18),"")</f>
        <v/>
      </c>
      <c r="Y17" s="53" t="str">
        <f>IF(AND('Mapa final'!$Y$19="Alta",'Mapa final'!$AA$19="Moderado"),CONCATENATE("R2C",'Mapa final'!$O$19),"")</f>
        <v/>
      </c>
      <c r="Z17" s="53" t="str">
        <f>IF(AND('Mapa final'!$Y$20="Alta",'Mapa final'!$AA$20="Moderado"),CONCATENATE("R2C",'Mapa final'!$O$20),"")</f>
        <v/>
      </c>
      <c r="AA17" s="54" t="str">
        <f>IF(AND('Mapa final'!$Y$21="Alta",'Mapa final'!$AA$21="Moderado"),CONCATENATE("R2C",'Mapa final'!$O$21),"")</f>
        <v/>
      </c>
      <c r="AB17" s="52" t="str">
        <f ca="1">IF(AND('Mapa final'!$Y$16="Alta",'Mapa final'!$AA$16="Mayor"),CONCATENATE("R2C",'Mapa final'!$O$16),"")</f>
        <v/>
      </c>
      <c r="AC17" s="53" t="str">
        <f>IF(AND('Mapa final'!$Y$17="Alta",'Mapa final'!$AA$17="Mayor"),CONCATENATE("R2C",'Mapa final'!$O$17),"")</f>
        <v/>
      </c>
      <c r="AD17" s="53" t="str">
        <f>IF(AND('Mapa final'!$Y$18="Alta",'Mapa final'!$AA$18="Mayor"),CONCATENATE("R2C",'Mapa final'!$O$18),"")</f>
        <v/>
      </c>
      <c r="AE17" s="53" t="str">
        <f>IF(AND('Mapa final'!$Y$19="Alta",'Mapa final'!$AA$19="Mayor"),CONCATENATE("R2C",'Mapa final'!$O$19),"")</f>
        <v/>
      </c>
      <c r="AF17" s="53" t="str">
        <f>IF(AND('Mapa final'!$Y$20="Alta",'Mapa final'!$AA$20="Mayor"),CONCATENATE("R2C",'Mapa final'!$O$20),"")</f>
        <v/>
      </c>
      <c r="AG17" s="54" t="str">
        <f>IF(AND('Mapa final'!$Y$21="Alta",'Mapa final'!$AA$21="Mayor"),CONCATENATE("R2C",'Mapa final'!$O$21),"")</f>
        <v/>
      </c>
      <c r="AH17" s="55" t="str">
        <f ca="1">IF(AND('Mapa final'!$Y$16="Alta",'Mapa final'!$AA$16="Catastrófico"),CONCATENATE("R2C",'Mapa final'!$O$16),"")</f>
        <v/>
      </c>
      <c r="AI17" s="56" t="str">
        <f>IF(AND('Mapa final'!$Y$17="Alta",'Mapa final'!$AA$17="Catastrófico"),CONCATENATE("R2C",'Mapa final'!$O$17),"")</f>
        <v/>
      </c>
      <c r="AJ17" s="56" t="str">
        <f>IF(AND('Mapa final'!$Y$18="Alta",'Mapa final'!$AA$18="Catastrófico"),CONCATENATE("R2C",'Mapa final'!$O$18),"")</f>
        <v/>
      </c>
      <c r="AK17" s="56" t="str">
        <f>IF(AND('Mapa final'!$Y$19="Alta",'Mapa final'!$AA$19="Catastrófico"),CONCATENATE("R2C",'Mapa final'!$O$19),"")</f>
        <v/>
      </c>
      <c r="AL17" s="56" t="str">
        <f>IF(AND('Mapa final'!$Y$20="Alta",'Mapa final'!$AA$20="Catastrófico"),CONCATENATE("R2C",'Mapa final'!$O$20),"")</f>
        <v/>
      </c>
      <c r="AM17" s="57" t="str">
        <f>IF(AND('Mapa final'!$Y$21="Alta",'Mapa final'!$AA$21="Catastrófico"),CONCATENATE("R2C",'Mapa final'!$O$21),"")</f>
        <v/>
      </c>
      <c r="AN17" s="83"/>
      <c r="AO17" s="335"/>
      <c r="AP17" s="336"/>
      <c r="AQ17" s="336"/>
      <c r="AR17" s="336"/>
      <c r="AS17" s="336"/>
      <c r="AT17" s="337"/>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284"/>
      <c r="C18" s="284"/>
      <c r="D18" s="285"/>
      <c r="E18" s="325"/>
      <c r="F18" s="326"/>
      <c r="G18" s="326"/>
      <c r="H18" s="326"/>
      <c r="I18" s="326"/>
      <c r="J18" s="67" t="str">
        <f>IF(AND('Mapa final'!$Y$22="Alta",'Mapa final'!$AA$22="Leve"),CONCATENATE("R3C",'Mapa final'!$O$22),"")</f>
        <v/>
      </c>
      <c r="K18" s="68" t="str">
        <f>IF(AND('Mapa final'!$Y$23="Alta",'Mapa final'!$AA$23="Leve"),CONCATENATE("R3C",'Mapa final'!$O$23),"")</f>
        <v/>
      </c>
      <c r="L18" s="68" t="str">
        <f>IF(AND('Mapa final'!$Y$24="Alta",'Mapa final'!$AA$24="Leve"),CONCATENATE("R3C",'Mapa final'!$O$24),"")</f>
        <v/>
      </c>
      <c r="M18" s="68" t="str">
        <f>IF(AND('Mapa final'!$Y$25="Alta",'Mapa final'!$AA$25="Leve"),CONCATENATE("R3C",'Mapa final'!$O$25),"")</f>
        <v/>
      </c>
      <c r="N18" s="68" t="str">
        <f>IF(AND('Mapa final'!$Y$26="Alta",'Mapa final'!$AA$26="Leve"),CONCATENATE("R3C",'Mapa final'!$O$26),"")</f>
        <v/>
      </c>
      <c r="O18" s="69" t="str">
        <f>IF(AND('Mapa final'!$Y$27="Alta",'Mapa final'!$AA$27="Leve"),CONCATENATE("R3C",'Mapa final'!$O$27),"")</f>
        <v/>
      </c>
      <c r="P18" s="67" t="str">
        <f>IF(AND('Mapa final'!$Y$22="Alta",'Mapa final'!$AA$22="Menor"),CONCATENATE("R3C",'Mapa final'!$O$22),"")</f>
        <v/>
      </c>
      <c r="Q18" s="68" t="str">
        <f>IF(AND('Mapa final'!$Y$23="Alta",'Mapa final'!$AA$23="Menor"),CONCATENATE("R3C",'Mapa final'!$O$23),"")</f>
        <v/>
      </c>
      <c r="R18" s="68" t="str">
        <f>IF(AND('Mapa final'!$Y$24="Alta",'Mapa final'!$AA$24="Menor"),CONCATENATE("R3C",'Mapa final'!$O$24),"")</f>
        <v/>
      </c>
      <c r="S18" s="68" t="str">
        <f>IF(AND('Mapa final'!$Y$25="Alta",'Mapa final'!$AA$25="Menor"),CONCATENATE("R3C",'Mapa final'!$O$25),"")</f>
        <v/>
      </c>
      <c r="T18" s="68" t="str">
        <f>IF(AND('Mapa final'!$Y$26="Alta",'Mapa final'!$AA$26="Menor"),CONCATENATE("R3C",'Mapa final'!$O$26),"")</f>
        <v/>
      </c>
      <c r="U18" s="69" t="str">
        <f>IF(AND('Mapa final'!$Y$27="Alta",'Mapa final'!$AA$27="Menor"),CONCATENATE("R3C",'Mapa final'!$O$27),"")</f>
        <v/>
      </c>
      <c r="V18" s="52" t="str">
        <f>IF(AND('Mapa final'!$Y$22="Alta",'Mapa final'!$AA$22="Moderado"),CONCATENATE("R3C",'Mapa final'!$O$22),"")</f>
        <v/>
      </c>
      <c r="W18" s="53" t="str">
        <f>IF(AND('Mapa final'!$Y$23="Alta",'Mapa final'!$AA$23="Moderado"),CONCATENATE("R3C",'Mapa final'!$O$23),"")</f>
        <v/>
      </c>
      <c r="X18" s="53" t="str">
        <f>IF(AND('Mapa final'!$Y$24="Alta",'Mapa final'!$AA$24="Moderado"),CONCATENATE("R3C",'Mapa final'!$O$24),"")</f>
        <v/>
      </c>
      <c r="Y18" s="53" t="str">
        <f>IF(AND('Mapa final'!$Y$25="Alta",'Mapa final'!$AA$25="Moderado"),CONCATENATE("R3C",'Mapa final'!$O$25),"")</f>
        <v/>
      </c>
      <c r="Z18" s="53" t="str">
        <f>IF(AND('Mapa final'!$Y$26="Alta",'Mapa final'!$AA$26="Moderado"),CONCATENATE("R3C",'Mapa final'!$O$26),"")</f>
        <v/>
      </c>
      <c r="AA18" s="54" t="str">
        <f>IF(AND('Mapa final'!$Y$27="Alta",'Mapa final'!$AA$27="Moderado"),CONCATENATE("R3C",'Mapa final'!$O$27),"")</f>
        <v/>
      </c>
      <c r="AB18" s="52" t="str">
        <f>IF(AND('Mapa final'!$Y$22="Alta",'Mapa final'!$AA$22="Mayor"),CONCATENATE("R3C",'Mapa final'!$O$22),"")</f>
        <v/>
      </c>
      <c r="AC18" s="53" t="str">
        <f>IF(AND('Mapa final'!$Y$23="Alta",'Mapa final'!$AA$23="Mayor"),CONCATENATE("R3C",'Mapa final'!$O$23),"")</f>
        <v/>
      </c>
      <c r="AD18" s="53" t="str">
        <f>IF(AND('Mapa final'!$Y$24="Alta",'Mapa final'!$AA$24="Mayor"),CONCATENATE("R3C",'Mapa final'!$O$24),"")</f>
        <v/>
      </c>
      <c r="AE18" s="53" t="str">
        <f>IF(AND('Mapa final'!$Y$25="Alta",'Mapa final'!$AA$25="Mayor"),CONCATENATE("R3C",'Mapa final'!$O$25),"")</f>
        <v/>
      </c>
      <c r="AF18" s="53" t="str">
        <f>IF(AND('Mapa final'!$Y$26="Alta",'Mapa final'!$AA$26="Mayor"),CONCATENATE("R3C",'Mapa final'!$O$26),"")</f>
        <v/>
      </c>
      <c r="AG18" s="54" t="str">
        <f>IF(AND('Mapa final'!$Y$27="Alta",'Mapa final'!$AA$27="Mayor"),CONCATENATE("R3C",'Mapa final'!$O$27),"")</f>
        <v/>
      </c>
      <c r="AH18" s="55" t="str">
        <f>IF(AND('Mapa final'!$Y$22="Alta",'Mapa final'!$AA$22="Catastrófico"),CONCATENATE("R3C",'Mapa final'!$O$22),"")</f>
        <v/>
      </c>
      <c r="AI18" s="56" t="str">
        <f>IF(AND('Mapa final'!$Y$23="Alta",'Mapa final'!$AA$23="Catastrófico"),CONCATENATE("R3C",'Mapa final'!$O$23),"")</f>
        <v/>
      </c>
      <c r="AJ18" s="56" t="str">
        <f>IF(AND('Mapa final'!$Y$24="Alta",'Mapa final'!$AA$24="Catastrófico"),CONCATENATE("R3C",'Mapa final'!$O$24),"")</f>
        <v/>
      </c>
      <c r="AK18" s="56" t="str">
        <f>IF(AND('Mapa final'!$Y$25="Alta",'Mapa final'!$AA$25="Catastrófico"),CONCATENATE("R3C",'Mapa final'!$O$25),"")</f>
        <v/>
      </c>
      <c r="AL18" s="56" t="str">
        <f>IF(AND('Mapa final'!$Y$26="Alta",'Mapa final'!$AA$26="Catastrófico"),CONCATENATE("R3C",'Mapa final'!$O$26),"")</f>
        <v/>
      </c>
      <c r="AM18" s="57" t="str">
        <f>IF(AND('Mapa final'!$Y$27="Alta",'Mapa final'!$AA$27="Catastrófico"),CONCATENATE("R3C",'Mapa final'!$O$27),"")</f>
        <v/>
      </c>
      <c r="AN18" s="83"/>
      <c r="AO18" s="335"/>
      <c r="AP18" s="336"/>
      <c r="AQ18" s="336"/>
      <c r="AR18" s="336"/>
      <c r="AS18" s="336"/>
      <c r="AT18" s="337"/>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284"/>
      <c r="C19" s="284"/>
      <c r="D19" s="285"/>
      <c r="E19" s="325"/>
      <c r="F19" s="326"/>
      <c r="G19" s="326"/>
      <c r="H19" s="326"/>
      <c r="I19" s="326"/>
      <c r="J19" s="67" t="str">
        <f>IF(AND('Mapa final'!$Y$28="Alta",'Mapa final'!$AA$28="Leve"),CONCATENATE("R4C",'Mapa final'!$O$28),"")</f>
        <v/>
      </c>
      <c r="K19" s="68" t="str">
        <f>IF(AND('Mapa final'!$Y$29="Alta",'Mapa final'!$AA$29="Leve"),CONCATENATE("R4C",'Mapa final'!$O$29),"")</f>
        <v/>
      </c>
      <c r="L19" s="68" t="str">
        <f>IF(AND('Mapa final'!$Y$30="Alta",'Mapa final'!$AA$30="Leve"),CONCATENATE("R4C",'Mapa final'!$O$30),"")</f>
        <v/>
      </c>
      <c r="M19" s="68" t="str">
        <f>IF(AND('Mapa final'!$Y$31="Alta",'Mapa final'!$AA$31="Leve"),CONCATENATE("R4C",'Mapa final'!$O$31),"")</f>
        <v/>
      </c>
      <c r="N19" s="68" t="str">
        <f>IF(AND('Mapa final'!$Y$32="Alta",'Mapa final'!$AA$32="Leve"),CONCATENATE("R4C",'Mapa final'!$O$32),"")</f>
        <v/>
      </c>
      <c r="O19" s="69" t="str">
        <f>IF(AND('Mapa final'!$Y$33="Alta",'Mapa final'!$AA$33="Leve"),CONCATENATE("R4C",'Mapa final'!$O$33),"")</f>
        <v/>
      </c>
      <c r="P19" s="67" t="str">
        <f>IF(AND('Mapa final'!$Y$28="Alta",'Mapa final'!$AA$28="Menor"),CONCATENATE("R4C",'Mapa final'!$O$28),"")</f>
        <v/>
      </c>
      <c r="Q19" s="68" t="str">
        <f>IF(AND('Mapa final'!$Y$29="Alta",'Mapa final'!$AA$29="Menor"),CONCATENATE("R4C",'Mapa final'!$O$29),"")</f>
        <v/>
      </c>
      <c r="R19" s="68" t="str">
        <f>IF(AND('Mapa final'!$Y$30="Alta",'Mapa final'!$AA$30="Menor"),CONCATENATE("R4C",'Mapa final'!$O$30),"")</f>
        <v/>
      </c>
      <c r="S19" s="68" t="str">
        <f>IF(AND('Mapa final'!$Y$31="Alta",'Mapa final'!$AA$31="Menor"),CONCATENATE("R4C",'Mapa final'!$O$31),"")</f>
        <v/>
      </c>
      <c r="T19" s="68" t="str">
        <f>IF(AND('Mapa final'!$Y$32="Alta",'Mapa final'!$AA$32="Menor"),CONCATENATE("R4C",'Mapa final'!$O$32),"")</f>
        <v/>
      </c>
      <c r="U19" s="69" t="str">
        <f>IF(AND('Mapa final'!$Y$33="Alta",'Mapa final'!$AA$33="Menor"),CONCATENATE("R4C",'Mapa final'!$O$33),"")</f>
        <v/>
      </c>
      <c r="V19" s="52" t="str">
        <f>IF(AND('Mapa final'!$Y$28="Alta",'Mapa final'!$AA$28="Moderado"),CONCATENATE("R4C",'Mapa final'!$O$28),"")</f>
        <v/>
      </c>
      <c r="W19" s="53" t="str">
        <f>IF(AND('Mapa final'!$Y$29="Alta",'Mapa final'!$AA$29="Moderado"),CONCATENATE("R4C",'Mapa final'!$O$29),"")</f>
        <v/>
      </c>
      <c r="X19" s="53" t="str">
        <f>IF(AND('Mapa final'!$Y$30="Alta",'Mapa final'!$AA$30="Moderado"),CONCATENATE("R4C",'Mapa final'!$O$30),"")</f>
        <v/>
      </c>
      <c r="Y19" s="53" t="str">
        <f>IF(AND('Mapa final'!$Y$31="Alta",'Mapa final'!$AA$31="Moderado"),CONCATENATE("R4C",'Mapa final'!$O$31),"")</f>
        <v/>
      </c>
      <c r="Z19" s="53" t="str">
        <f>IF(AND('Mapa final'!$Y$32="Alta",'Mapa final'!$AA$32="Moderado"),CONCATENATE("R4C",'Mapa final'!$O$32),"")</f>
        <v/>
      </c>
      <c r="AA19" s="54" t="str">
        <f>IF(AND('Mapa final'!$Y$33="Alta",'Mapa final'!$AA$33="Moderado"),CONCATENATE("R4C",'Mapa final'!$O$33),"")</f>
        <v/>
      </c>
      <c r="AB19" s="52" t="str">
        <f>IF(AND('Mapa final'!$Y$28="Alta",'Mapa final'!$AA$28="Mayor"),CONCATENATE("R4C",'Mapa final'!$O$28),"")</f>
        <v/>
      </c>
      <c r="AC19" s="53" t="str">
        <f>IF(AND('Mapa final'!$Y$29="Alta",'Mapa final'!$AA$29="Mayor"),CONCATENATE("R4C",'Mapa final'!$O$29),"")</f>
        <v/>
      </c>
      <c r="AD19" s="53" t="str">
        <f>IF(AND('Mapa final'!$Y$30="Alta",'Mapa final'!$AA$30="Mayor"),CONCATENATE("R4C",'Mapa final'!$O$30),"")</f>
        <v/>
      </c>
      <c r="AE19" s="53" t="str">
        <f>IF(AND('Mapa final'!$Y$31="Alta",'Mapa final'!$AA$31="Mayor"),CONCATENATE("R4C",'Mapa final'!$O$31),"")</f>
        <v/>
      </c>
      <c r="AF19" s="53" t="str">
        <f>IF(AND('Mapa final'!$Y$32="Alta",'Mapa final'!$AA$32="Mayor"),CONCATENATE("R4C",'Mapa final'!$O$32),"")</f>
        <v/>
      </c>
      <c r="AG19" s="54" t="str">
        <f>IF(AND('Mapa final'!$Y$33="Alta",'Mapa final'!$AA$33="Mayor"),CONCATENATE("R4C",'Mapa final'!$O$33),"")</f>
        <v/>
      </c>
      <c r="AH19" s="55" t="str">
        <f>IF(AND('Mapa final'!$Y$28="Alta",'Mapa final'!$AA$28="Catastrófico"),CONCATENATE("R4C",'Mapa final'!$O$28),"")</f>
        <v/>
      </c>
      <c r="AI19" s="56" t="str">
        <f>IF(AND('Mapa final'!$Y$29="Alta",'Mapa final'!$AA$29="Catastrófico"),CONCATENATE("R4C",'Mapa final'!$O$29),"")</f>
        <v/>
      </c>
      <c r="AJ19" s="56" t="str">
        <f>IF(AND('Mapa final'!$Y$30="Alta",'Mapa final'!$AA$30="Catastrófico"),CONCATENATE("R4C",'Mapa final'!$O$30),"")</f>
        <v/>
      </c>
      <c r="AK19" s="56" t="str">
        <f>IF(AND('Mapa final'!$Y$31="Alta",'Mapa final'!$AA$31="Catastrófico"),CONCATENATE("R4C",'Mapa final'!$O$31),"")</f>
        <v/>
      </c>
      <c r="AL19" s="56" t="str">
        <f>IF(AND('Mapa final'!$Y$32="Alta",'Mapa final'!$AA$32="Catastrófico"),CONCATENATE("R4C",'Mapa final'!$O$32),"")</f>
        <v/>
      </c>
      <c r="AM19" s="57" t="str">
        <f>IF(AND('Mapa final'!$Y$33="Alta",'Mapa final'!$AA$33="Catastrófico"),CONCATENATE("R4C",'Mapa final'!$O$33),"")</f>
        <v/>
      </c>
      <c r="AN19" s="83"/>
      <c r="AO19" s="335"/>
      <c r="AP19" s="336"/>
      <c r="AQ19" s="336"/>
      <c r="AR19" s="336"/>
      <c r="AS19" s="336"/>
      <c r="AT19" s="337"/>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284"/>
      <c r="C20" s="284"/>
      <c r="D20" s="285"/>
      <c r="E20" s="325"/>
      <c r="F20" s="326"/>
      <c r="G20" s="326"/>
      <c r="H20" s="326"/>
      <c r="I20" s="326"/>
      <c r="J20" s="67" t="str">
        <f>IF(AND('Mapa final'!$Y$34="Alta",'Mapa final'!$AA$34="Leve"),CONCATENATE("R5C",'Mapa final'!$O$34),"")</f>
        <v/>
      </c>
      <c r="K20" s="68" t="str">
        <f>IF(AND('Mapa final'!$Y$35="Alta",'Mapa final'!$AA$35="Leve"),CONCATENATE("R5C",'Mapa final'!$O$35),"")</f>
        <v/>
      </c>
      <c r="L20" s="68" t="str">
        <f>IF(AND('Mapa final'!$Y$36="Alta",'Mapa final'!$AA$36="Leve"),CONCATENATE("R5C",'Mapa final'!$O$36),"")</f>
        <v/>
      </c>
      <c r="M20" s="68" t="str">
        <f>IF(AND('Mapa final'!$Y$37="Alta",'Mapa final'!$AA$37="Leve"),CONCATENATE("R5C",'Mapa final'!$O$37),"")</f>
        <v/>
      </c>
      <c r="N20" s="68" t="str">
        <f>IF(AND('Mapa final'!$Y$38="Alta",'Mapa final'!$AA$38="Leve"),CONCATENATE("R5C",'Mapa final'!$O$38),"")</f>
        <v/>
      </c>
      <c r="O20" s="69" t="str">
        <f>IF(AND('Mapa final'!$Y$39="Alta",'Mapa final'!$AA$39="Leve"),CONCATENATE("R5C",'Mapa final'!$O$39),"")</f>
        <v/>
      </c>
      <c r="P20" s="67" t="str">
        <f>IF(AND('Mapa final'!$Y$34="Alta",'Mapa final'!$AA$34="Menor"),CONCATENATE("R5C",'Mapa final'!$O$34),"")</f>
        <v/>
      </c>
      <c r="Q20" s="68" t="str">
        <f>IF(AND('Mapa final'!$Y$35="Alta",'Mapa final'!$AA$35="Menor"),CONCATENATE("R5C",'Mapa final'!$O$35),"")</f>
        <v/>
      </c>
      <c r="R20" s="68" t="str">
        <f>IF(AND('Mapa final'!$Y$36="Alta",'Mapa final'!$AA$36="Menor"),CONCATENATE("R5C",'Mapa final'!$O$36),"")</f>
        <v/>
      </c>
      <c r="S20" s="68" t="str">
        <f>IF(AND('Mapa final'!$Y$37="Alta",'Mapa final'!$AA$37="Menor"),CONCATENATE("R5C",'Mapa final'!$O$37),"")</f>
        <v/>
      </c>
      <c r="T20" s="68" t="str">
        <f>IF(AND('Mapa final'!$Y$38="Alta",'Mapa final'!$AA$38="Menor"),CONCATENATE("R5C",'Mapa final'!$O$38),"")</f>
        <v/>
      </c>
      <c r="U20" s="69" t="str">
        <f>IF(AND('Mapa final'!$Y$39="Alta",'Mapa final'!$AA$39="Menor"),CONCATENATE("R5C",'Mapa final'!$O$39),"")</f>
        <v/>
      </c>
      <c r="V20" s="52" t="str">
        <f>IF(AND('Mapa final'!$Y$34="Alta",'Mapa final'!$AA$34="Moderado"),CONCATENATE("R5C",'Mapa final'!$O$34),"")</f>
        <v/>
      </c>
      <c r="W20" s="53" t="str">
        <f>IF(AND('Mapa final'!$Y$35="Alta",'Mapa final'!$AA$35="Moderado"),CONCATENATE("R5C",'Mapa final'!$O$35),"")</f>
        <v/>
      </c>
      <c r="X20" s="53" t="str">
        <f>IF(AND('Mapa final'!$Y$36="Alta",'Mapa final'!$AA$36="Moderado"),CONCATENATE("R5C",'Mapa final'!$O$36),"")</f>
        <v/>
      </c>
      <c r="Y20" s="53" t="str">
        <f>IF(AND('Mapa final'!$Y$37="Alta",'Mapa final'!$AA$37="Moderado"),CONCATENATE("R5C",'Mapa final'!$O$37),"")</f>
        <v/>
      </c>
      <c r="Z20" s="53" t="str">
        <f>IF(AND('Mapa final'!$Y$38="Alta",'Mapa final'!$AA$38="Moderado"),CONCATENATE("R5C",'Mapa final'!$O$38),"")</f>
        <v/>
      </c>
      <c r="AA20" s="54" t="str">
        <f>IF(AND('Mapa final'!$Y$39="Alta",'Mapa final'!$AA$39="Moderado"),CONCATENATE("R5C",'Mapa final'!$O$39),"")</f>
        <v/>
      </c>
      <c r="AB20" s="52" t="str">
        <f>IF(AND('Mapa final'!$Y$34="Alta",'Mapa final'!$AA$34="Mayor"),CONCATENATE("R5C",'Mapa final'!$O$34),"")</f>
        <v/>
      </c>
      <c r="AC20" s="53" t="str">
        <f>IF(AND('Mapa final'!$Y$35="Alta",'Mapa final'!$AA$35="Mayor"),CONCATENATE("R5C",'Mapa final'!$O$35),"")</f>
        <v/>
      </c>
      <c r="AD20" s="53" t="str">
        <f>IF(AND('Mapa final'!$Y$36="Alta",'Mapa final'!$AA$36="Mayor"),CONCATENATE("R5C",'Mapa final'!$O$36),"")</f>
        <v/>
      </c>
      <c r="AE20" s="53" t="str">
        <f>IF(AND('Mapa final'!$Y$37="Alta",'Mapa final'!$AA$37="Mayor"),CONCATENATE("R5C",'Mapa final'!$O$37),"")</f>
        <v/>
      </c>
      <c r="AF20" s="53" t="str">
        <f>IF(AND('Mapa final'!$Y$38="Alta",'Mapa final'!$AA$38="Mayor"),CONCATENATE("R5C",'Mapa final'!$O$38),"")</f>
        <v/>
      </c>
      <c r="AG20" s="54" t="str">
        <f>IF(AND('Mapa final'!$Y$39="Alta",'Mapa final'!$AA$39="Mayor"),CONCATENATE("R5C",'Mapa final'!$O$39),"")</f>
        <v/>
      </c>
      <c r="AH20" s="55" t="str">
        <f>IF(AND('Mapa final'!$Y$34="Alta",'Mapa final'!$AA$34="Catastrófico"),CONCATENATE("R5C",'Mapa final'!$O$34),"")</f>
        <v/>
      </c>
      <c r="AI20" s="56" t="str">
        <f>IF(AND('Mapa final'!$Y$35="Alta",'Mapa final'!$AA$35="Catastrófico"),CONCATENATE("R5C",'Mapa final'!$O$35),"")</f>
        <v/>
      </c>
      <c r="AJ20" s="56" t="str">
        <f>IF(AND('Mapa final'!$Y$36="Alta",'Mapa final'!$AA$36="Catastrófico"),CONCATENATE("R5C",'Mapa final'!$O$36),"")</f>
        <v/>
      </c>
      <c r="AK20" s="56" t="str">
        <f>IF(AND('Mapa final'!$Y$37="Alta",'Mapa final'!$AA$37="Catastrófico"),CONCATENATE("R5C",'Mapa final'!$O$37),"")</f>
        <v/>
      </c>
      <c r="AL20" s="56" t="str">
        <f>IF(AND('Mapa final'!$Y$38="Alta",'Mapa final'!$AA$38="Catastrófico"),CONCATENATE("R5C",'Mapa final'!$O$38),"")</f>
        <v/>
      </c>
      <c r="AM20" s="57" t="str">
        <f>IF(AND('Mapa final'!$Y$39="Alta",'Mapa final'!$AA$39="Catastrófico"),CONCATENATE("R5C",'Mapa final'!$O$39),"")</f>
        <v/>
      </c>
      <c r="AN20" s="83"/>
      <c r="AO20" s="335"/>
      <c r="AP20" s="336"/>
      <c r="AQ20" s="336"/>
      <c r="AR20" s="336"/>
      <c r="AS20" s="336"/>
      <c r="AT20" s="337"/>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284"/>
      <c r="C21" s="284"/>
      <c r="D21" s="285"/>
      <c r="E21" s="325"/>
      <c r="F21" s="326"/>
      <c r="G21" s="326"/>
      <c r="H21" s="326"/>
      <c r="I21" s="326"/>
      <c r="J21" s="67" t="str">
        <f>IF(AND('Mapa final'!$Y$40="Alta",'Mapa final'!$AA$40="Leve"),CONCATENATE("R6C",'Mapa final'!$O$40),"")</f>
        <v/>
      </c>
      <c r="K21" s="68" t="str">
        <f>IF(AND('Mapa final'!$Y$41="Alta",'Mapa final'!$AA$41="Leve"),CONCATENATE("R6C",'Mapa final'!$O$41),"")</f>
        <v/>
      </c>
      <c r="L21" s="68" t="str">
        <f>IF(AND('Mapa final'!$Y$42="Alta",'Mapa final'!$AA$42="Leve"),CONCATENATE("R6C",'Mapa final'!$O$42),"")</f>
        <v/>
      </c>
      <c r="M21" s="68" t="str">
        <f>IF(AND('Mapa final'!$Y$43="Alta",'Mapa final'!$AA$43="Leve"),CONCATENATE("R6C",'Mapa final'!$O$43),"")</f>
        <v/>
      </c>
      <c r="N21" s="68" t="str">
        <f>IF(AND('Mapa final'!$Y$44="Alta",'Mapa final'!$AA$44="Leve"),CONCATENATE("R6C",'Mapa final'!$O$44),"")</f>
        <v/>
      </c>
      <c r="O21" s="69" t="str">
        <f>IF(AND('Mapa final'!$Y$45="Alta",'Mapa final'!$AA$45="Leve"),CONCATENATE("R6C",'Mapa final'!$O$45),"")</f>
        <v/>
      </c>
      <c r="P21" s="67" t="str">
        <f>IF(AND('Mapa final'!$Y$40="Alta",'Mapa final'!$AA$40="Menor"),CONCATENATE("R6C",'Mapa final'!$O$40),"")</f>
        <v/>
      </c>
      <c r="Q21" s="68" t="str">
        <f>IF(AND('Mapa final'!$Y$41="Alta",'Mapa final'!$AA$41="Menor"),CONCATENATE("R6C",'Mapa final'!$O$41),"")</f>
        <v/>
      </c>
      <c r="R21" s="68" t="str">
        <f>IF(AND('Mapa final'!$Y$42="Alta",'Mapa final'!$AA$42="Menor"),CONCATENATE("R6C",'Mapa final'!$O$42),"")</f>
        <v/>
      </c>
      <c r="S21" s="68" t="str">
        <f>IF(AND('Mapa final'!$Y$43="Alta",'Mapa final'!$AA$43="Menor"),CONCATENATE("R6C",'Mapa final'!$O$43),"")</f>
        <v/>
      </c>
      <c r="T21" s="68" t="str">
        <f>IF(AND('Mapa final'!$Y$44="Alta",'Mapa final'!$AA$44="Menor"),CONCATENATE("R6C",'Mapa final'!$O$44),"")</f>
        <v/>
      </c>
      <c r="U21" s="69" t="str">
        <f>IF(AND('Mapa final'!$Y$45="Alta",'Mapa final'!$AA$45="Menor"),CONCATENATE("R6C",'Mapa final'!$O$45),"")</f>
        <v/>
      </c>
      <c r="V21" s="52" t="str">
        <f>IF(AND('Mapa final'!$Y$40="Alta",'Mapa final'!$AA$40="Moderado"),CONCATENATE("R6C",'Mapa final'!$O$40),"")</f>
        <v/>
      </c>
      <c r="W21" s="53" t="str">
        <f>IF(AND('Mapa final'!$Y$41="Alta",'Mapa final'!$AA$41="Moderado"),CONCATENATE("R6C",'Mapa final'!$O$41),"")</f>
        <v/>
      </c>
      <c r="X21" s="53" t="str">
        <f>IF(AND('Mapa final'!$Y$42="Alta",'Mapa final'!$AA$42="Moderado"),CONCATENATE("R6C",'Mapa final'!$O$42),"")</f>
        <v/>
      </c>
      <c r="Y21" s="53" t="str">
        <f>IF(AND('Mapa final'!$Y$43="Alta",'Mapa final'!$AA$43="Moderado"),CONCATENATE("R6C",'Mapa final'!$O$43),"")</f>
        <v/>
      </c>
      <c r="Z21" s="53" t="str">
        <f>IF(AND('Mapa final'!$Y$44="Alta",'Mapa final'!$AA$44="Moderado"),CONCATENATE("R6C",'Mapa final'!$O$44),"")</f>
        <v/>
      </c>
      <c r="AA21" s="54" t="str">
        <f>IF(AND('Mapa final'!$Y$45="Alta",'Mapa final'!$AA$45="Moderado"),CONCATENATE("R6C",'Mapa final'!$O$45),"")</f>
        <v/>
      </c>
      <c r="AB21" s="52" t="str">
        <f>IF(AND('Mapa final'!$Y$40="Alta",'Mapa final'!$AA$40="Mayor"),CONCATENATE("R6C",'Mapa final'!$O$40),"")</f>
        <v/>
      </c>
      <c r="AC21" s="53" t="str">
        <f>IF(AND('Mapa final'!$Y$41="Alta",'Mapa final'!$AA$41="Mayor"),CONCATENATE("R6C",'Mapa final'!$O$41),"")</f>
        <v/>
      </c>
      <c r="AD21" s="53" t="str">
        <f>IF(AND('Mapa final'!$Y$42="Alta",'Mapa final'!$AA$42="Mayor"),CONCATENATE("R6C",'Mapa final'!$O$42),"")</f>
        <v/>
      </c>
      <c r="AE21" s="53" t="str">
        <f>IF(AND('Mapa final'!$Y$43="Alta",'Mapa final'!$AA$43="Mayor"),CONCATENATE("R6C",'Mapa final'!$O$43),"")</f>
        <v/>
      </c>
      <c r="AF21" s="53" t="str">
        <f>IF(AND('Mapa final'!$Y$44="Alta",'Mapa final'!$AA$44="Mayor"),CONCATENATE("R6C",'Mapa final'!$O$44),"")</f>
        <v/>
      </c>
      <c r="AG21" s="54" t="str">
        <f>IF(AND('Mapa final'!$Y$45="Alta",'Mapa final'!$AA$45="Mayor"),CONCATENATE("R6C",'Mapa final'!$O$45),"")</f>
        <v/>
      </c>
      <c r="AH21" s="55" t="str">
        <f>IF(AND('Mapa final'!$Y$40="Alta",'Mapa final'!$AA$40="Catastrófico"),CONCATENATE("R6C",'Mapa final'!$O$40),"")</f>
        <v/>
      </c>
      <c r="AI21" s="56" t="str">
        <f>IF(AND('Mapa final'!$Y$41="Alta",'Mapa final'!$AA$41="Catastrófico"),CONCATENATE("R6C",'Mapa final'!$O$41),"")</f>
        <v/>
      </c>
      <c r="AJ21" s="56" t="str">
        <f>IF(AND('Mapa final'!$Y$42="Alta",'Mapa final'!$AA$42="Catastrófico"),CONCATENATE("R6C",'Mapa final'!$O$42),"")</f>
        <v/>
      </c>
      <c r="AK21" s="56" t="str">
        <f>IF(AND('Mapa final'!$Y$43="Alta",'Mapa final'!$AA$43="Catastrófico"),CONCATENATE("R6C",'Mapa final'!$O$43),"")</f>
        <v/>
      </c>
      <c r="AL21" s="56" t="str">
        <f>IF(AND('Mapa final'!$Y$44="Alta",'Mapa final'!$AA$44="Catastrófico"),CONCATENATE("R6C",'Mapa final'!$O$44),"")</f>
        <v/>
      </c>
      <c r="AM21" s="57" t="str">
        <f>IF(AND('Mapa final'!$Y$45="Alta",'Mapa final'!$AA$45="Catastrófico"),CONCATENATE("R6C",'Mapa final'!$O$45),"")</f>
        <v/>
      </c>
      <c r="AN21" s="83"/>
      <c r="AO21" s="335"/>
      <c r="AP21" s="336"/>
      <c r="AQ21" s="336"/>
      <c r="AR21" s="336"/>
      <c r="AS21" s="336"/>
      <c r="AT21" s="337"/>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284"/>
      <c r="C22" s="284"/>
      <c r="D22" s="285"/>
      <c r="E22" s="325"/>
      <c r="F22" s="326"/>
      <c r="G22" s="326"/>
      <c r="H22" s="326"/>
      <c r="I22" s="326"/>
      <c r="J22" s="67" t="str">
        <f>IF(AND('Mapa final'!$Y$46="Alta",'Mapa final'!$AA$46="Leve"),CONCATENATE("R7C",'Mapa final'!$O$46),"")</f>
        <v/>
      </c>
      <c r="K22" s="68" t="str">
        <f>IF(AND('Mapa final'!$Y$47="Alta",'Mapa final'!$AA$47="Leve"),CONCATENATE("R7C",'Mapa final'!$O$47),"")</f>
        <v/>
      </c>
      <c r="L22" s="68" t="str">
        <f>IF(AND('Mapa final'!$Y$48="Alta",'Mapa final'!$AA$48="Leve"),CONCATENATE("R7C",'Mapa final'!$O$48),"")</f>
        <v/>
      </c>
      <c r="M22" s="68" t="str">
        <f>IF(AND('Mapa final'!$Y$49="Alta",'Mapa final'!$AA$49="Leve"),CONCATENATE("R7C",'Mapa final'!$O$49),"")</f>
        <v/>
      </c>
      <c r="N22" s="68" t="str">
        <f>IF(AND('Mapa final'!$Y$50="Alta",'Mapa final'!$AA$50="Leve"),CONCATENATE("R7C",'Mapa final'!$O$50),"")</f>
        <v/>
      </c>
      <c r="O22" s="69" t="str">
        <f>IF(AND('Mapa final'!$Y$51="Alta",'Mapa final'!$AA$51="Leve"),CONCATENATE("R7C",'Mapa final'!$O$51),"")</f>
        <v/>
      </c>
      <c r="P22" s="67" t="str">
        <f>IF(AND('Mapa final'!$Y$46="Alta",'Mapa final'!$AA$46="Menor"),CONCATENATE("R7C",'Mapa final'!$O$46),"")</f>
        <v/>
      </c>
      <c r="Q22" s="68" t="str">
        <f>IF(AND('Mapa final'!$Y$47="Alta",'Mapa final'!$AA$47="Menor"),CONCATENATE("R7C",'Mapa final'!$O$47),"")</f>
        <v/>
      </c>
      <c r="R22" s="68" t="str">
        <f>IF(AND('Mapa final'!$Y$48="Alta",'Mapa final'!$AA$48="Menor"),CONCATENATE("R7C",'Mapa final'!$O$48),"")</f>
        <v/>
      </c>
      <c r="S22" s="68" t="str">
        <f>IF(AND('Mapa final'!$Y$49="Alta",'Mapa final'!$AA$49="Menor"),CONCATENATE("R7C",'Mapa final'!$O$49),"")</f>
        <v/>
      </c>
      <c r="T22" s="68" t="str">
        <f>IF(AND('Mapa final'!$Y$50="Alta",'Mapa final'!$AA$50="Menor"),CONCATENATE("R7C",'Mapa final'!$O$50),"")</f>
        <v/>
      </c>
      <c r="U22" s="69" t="str">
        <f>IF(AND('Mapa final'!$Y$51="Alta",'Mapa final'!$AA$51="Menor"),CONCATENATE("R7C",'Mapa final'!$O$51),"")</f>
        <v/>
      </c>
      <c r="V22" s="52" t="str">
        <f>IF(AND('Mapa final'!$Y$46="Alta",'Mapa final'!$AA$46="Moderado"),CONCATENATE("R7C",'Mapa final'!$O$46),"")</f>
        <v/>
      </c>
      <c r="W22" s="53" t="str">
        <f>IF(AND('Mapa final'!$Y$47="Alta",'Mapa final'!$AA$47="Moderado"),CONCATENATE("R7C",'Mapa final'!$O$47),"")</f>
        <v/>
      </c>
      <c r="X22" s="53" t="str">
        <f>IF(AND('Mapa final'!$Y$48="Alta",'Mapa final'!$AA$48="Moderado"),CONCATENATE("R7C",'Mapa final'!$O$48),"")</f>
        <v/>
      </c>
      <c r="Y22" s="53" t="str">
        <f>IF(AND('Mapa final'!$Y$49="Alta",'Mapa final'!$AA$49="Moderado"),CONCATENATE("R7C",'Mapa final'!$O$49),"")</f>
        <v/>
      </c>
      <c r="Z22" s="53" t="str">
        <f>IF(AND('Mapa final'!$Y$50="Alta",'Mapa final'!$AA$50="Moderado"),CONCATENATE("R7C",'Mapa final'!$O$50),"")</f>
        <v/>
      </c>
      <c r="AA22" s="54" t="str">
        <f>IF(AND('Mapa final'!$Y$51="Alta",'Mapa final'!$AA$51="Moderado"),CONCATENATE("R7C",'Mapa final'!$O$51),"")</f>
        <v/>
      </c>
      <c r="AB22" s="52" t="str">
        <f>IF(AND('Mapa final'!$Y$46="Alta",'Mapa final'!$AA$46="Mayor"),CONCATENATE("R7C",'Mapa final'!$O$46),"")</f>
        <v/>
      </c>
      <c r="AC22" s="53" t="str">
        <f>IF(AND('Mapa final'!$Y$47="Alta",'Mapa final'!$AA$47="Mayor"),CONCATENATE("R7C",'Mapa final'!$O$47),"")</f>
        <v/>
      </c>
      <c r="AD22" s="53" t="str">
        <f>IF(AND('Mapa final'!$Y$48="Alta",'Mapa final'!$AA$48="Mayor"),CONCATENATE("R7C",'Mapa final'!$O$48),"")</f>
        <v/>
      </c>
      <c r="AE22" s="53" t="str">
        <f>IF(AND('Mapa final'!$Y$49="Alta",'Mapa final'!$AA$49="Mayor"),CONCATENATE("R7C",'Mapa final'!$O$49),"")</f>
        <v/>
      </c>
      <c r="AF22" s="53" t="str">
        <f>IF(AND('Mapa final'!$Y$50="Alta",'Mapa final'!$AA$50="Mayor"),CONCATENATE("R7C",'Mapa final'!$O$50),"")</f>
        <v/>
      </c>
      <c r="AG22" s="54" t="str">
        <f>IF(AND('Mapa final'!$Y$51="Alta",'Mapa final'!$AA$51="Mayor"),CONCATENATE("R7C",'Mapa final'!$O$51),"")</f>
        <v/>
      </c>
      <c r="AH22" s="55" t="str">
        <f>IF(AND('Mapa final'!$Y$46="Alta",'Mapa final'!$AA$46="Catastrófico"),CONCATENATE("R7C",'Mapa final'!$O$46),"")</f>
        <v/>
      </c>
      <c r="AI22" s="56" t="str">
        <f>IF(AND('Mapa final'!$Y$47="Alta",'Mapa final'!$AA$47="Catastrófico"),CONCATENATE("R7C",'Mapa final'!$O$47),"")</f>
        <v/>
      </c>
      <c r="AJ22" s="56" t="str">
        <f>IF(AND('Mapa final'!$Y$48="Alta",'Mapa final'!$AA$48="Catastrófico"),CONCATENATE("R7C",'Mapa final'!$O$48),"")</f>
        <v/>
      </c>
      <c r="AK22" s="56" t="str">
        <f>IF(AND('Mapa final'!$Y$49="Alta",'Mapa final'!$AA$49="Catastrófico"),CONCATENATE("R7C",'Mapa final'!$O$49),"")</f>
        <v/>
      </c>
      <c r="AL22" s="56" t="str">
        <f>IF(AND('Mapa final'!$Y$50="Alta",'Mapa final'!$AA$50="Catastrófico"),CONCATENATE("R7C",'Mapa final'!$O$50),"")</f>
        <v/>
      </c>
      <c r="AM22" s="57" t="str">
        <f>IF(AND('Mapa final'!$Y$51="Alta",'Mapa final'!$AA$51="Catastrófico"),CONCATENATE("R7C",'Mapa final'!$O$51),"")</f>
        <v/>
      </c>
      <c r="AN22" s="83"/>
      <c r="AO22" s="335"/>
      <c r="AP22" s="336"/>
      <c r="AQ22" s="336"/>
      <c r="AR22" s="336"/>
      <c r="AS22" s="336"/>
      <c r="AT22" s="337"/>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284"/>
      <c r="C23" s="284"/>
      <c r="D23" s="285"/>
      <c r="E23" s="325"/>
      <c r="F23" s="326"/>
      <c r="G23" s="326"/>
      <c r="H23" s="326"/>
      <c r="I23" s="326"/>
      <c r="J23" s="67" t="str">
        <f>IF(AND('Mapa final'!$Y$52="Alta",'Mapa final'!$AA$52="Leve"),CONCATENATE("R8C",'Mapa final'!$O$52),"")</f>
        <v/>
      </c>
      <c r="K23" s="68" t="str">
        <f>IF(AND('Mapa final'!$Y$53="Alta",'Mapa final'!$AA$53="Leve"),CONCATENATE("R8C",'Mapa final'!$O$53),"")</f>
        <v/>
      </c>
      <c r="L23" s="68" t="str">
        <f>IF(AND('Mapa final'!$Y$54="Alta",'Mapa final'!$AA$54="Leve"),CONCATENATE("R8C",'Mapa final'!$O$54),"")</f>
        <v/>
      </c>
      <c r="M23" s="68" t="str">
        <f>IF(AND('Mapa final'!$Y$55="Alta",'Mapa final'!$AA$55="Leve"),CONCATENATE("R8C",'Mapa final'!$O$55),"")</f>
        <v/>
      </c>
      <c r="N23" s="68" t="str">
        <f>IF(AND('Mapa final'!$Y$56="Alta",'Mapa final'!$AA$56="Leve"),CONCATENATE("R8C",'Mapa final'!$O$56),"")</f>
        <v/>
      </c>
      <c r="O23" s="69" t="str">
        <f>IF(AND('Mapa final'!$Y$57="Alta",'Mapa final'!$AA$57="Leve"),CONCATENATE("R8C",'Mapa final'!$O$57),"")</f>
        <v/>
      </c>
      <c r="P23" s="67" t="str">
        <f>IF(AND('Mapa final'!$Y$52="Alta",'Mapa final'!$AA$52="Menor"),CONCATENATE("R8C",'Mapa final'!$O$52),"")</f>
        <v/>
      </c>
      <c r="Q23" s="68" t="str">
        <f>IF(AND('Mapa final'!$Y$53="Alta",'Mapa final'!$AA$53="Menor"),CONCATENATE("R8C",'Mapa final'!$O$53),"")</f>
        <v/>
      </c>
      <c r="R23" s="68" t="str">
        <f>IF(AND('Mapa final'!$Y$54="Alta",'Mapa final'!$AA$54="Menor"),CONCATENATE("R8C",'Mapa final'!$O$54),"")</f>
        <v/>
      </c>
      <c r="S23" s="68" t="str">
        <f>IF(AND('Mapa final'!$Y$55="Alta",'Mapa final'!$AA$55="Menor"),CONCATENATE("R8C",'Mapa final'!$O$55),"")</f>
        <v/>
      </c>
      <c r="T23" s="68" t="str">
        <f>IF(AND('Mapa final'!$Y$56="Alta",'Mapa final'!$AA$56="Menor"),CONCATENATE("R8C",'Mapa final'!$O$56),"")</f>
        <v/>
      </c>
      <c r="U23" s="69" t="str">
        <f>IF(AND('Mapa final'!$Y$57="Alta",'Mapa final'!$AA$57="Menor"),CONCATENATE("R8C",'Mapa final'!$O$57),"")</f>
        <v/>
      </c>
      <c r="V23" s="52" t="str">
        <f>IF(AND('Mapa final'!$Y$52="Alta",'Mapa final'!$AA$52="Moderado"),CONCATENATE("R8C",'Mapa final'!$O$52),"")</f>
        <v/>
      </c>
      <c r="W23" s="53" t="str">
        <f>IF(AND('Mapa final'!$Y$53="Alta",'Mapa final'!$AA$53="Moderado"),CONCATENATE("R8C",'Mapa final'!$O$53),"")</f>
        <v/>
      </c>
      <c r="X23" s="53" t="str">
        <f>IF(AND('Mapa final'!$Y$54="Alta",'Mapa final'!$AA$54="Moderado"),CONCATENATE("R8C",'Mapa final'!$O$54),"")</f>
        <v/>
      </c>
      <c r="Y23" s="53" t="str">
        <f>IF(AND('Mapa final'!$Y$55="Alta",'Mapa final'!$AA$55="Moderado"),CONCATENATE("R8C",'Mapa final'!$O$55),"")</f>
        <v/>
      </c>
      <c r="Z23" s="53" t="str">
        <f>IF(AND('Mapa final'!$Y$56="Alta",'Mapa final'!$AA$56="Moderado"),CONCATENATE("R8C",'Mapa final'!$O$56),"")</f>
        <v/>
      </c>
      <c r="AA23" s="54" t="str">
        <f>IF(AND('Mapa final'!$Y$57="Alta",'Mapa final'!$AA$57="Moderado"),CONCATENATE("R8C",'Mapa final'!$O$57),"")</f>
        <v/>
      </c>
      <c r="AB23" s="52" t="str">
        <f>IF(AND('Mapa final'!$Y$52="Alta",'Mapa final'!$AA$52="Mayor"),CONCATENATE("R8C",'Mapa final'!$O$52),"")</f>
        <v/>
      </c>
      <c r="AC23" s="53" t="str">
        <f>IF(AND('Mapa final'!$Y$53="Alta",'Mapa final'!$AA$53="Mayor"),CONCATENATE("R8C",'Mapa final'!$O$53),"")</f>
        <v/>
      </c>
      <c r="AD23" s="53" t="str">
        <f>IF(AND('Mapa final'!$Y$54="Alta",'Mapa final'!$AA$54="Mayor"),CONCATENATE("R8C",'Mapa final'!$O$54),"")</f>
        <v/>
      </c>
      <c r="AE23" s="53" t="str">
        <f>IF(AND('Mapa final'!$Y$55="Alta",'Mapa final'!$AA$55="Mayor"),CONCATENATE("R8C",'Mapa final'!$O$55),"")</f>
        <v/>
      </c>
      <c r="AF23" s="53" t="str">
        <f>IF(AND('Mapa final'!$Y$56="Alta",'Mapa final'!$AA$56="Mayor"),CONCATENATE("R8C",'Mapa final'!$O$56),"")</f>
        <v/>
      </c>
      <c r="AG23" s="54" t="str">
        <f>IF(AND('Mapa final'!$Y$57="Alta",'Mapa final'!$AA$57="Mayor"),CONCATENATE("R8C",'Mapa final'!$O$57),"")</f>
        <v/>
      </c>
      <c r="AH23" s="55" t="str">
        <f>IF(AND('Mapa final'!$Y$52="Alta",'Mapa final'!$AA$52="Catastrófico"),CONCATENATE("R8C",'Mapa final'!$O$52),"")</f>
        <v/>
      </c>
      <c r="AI23" s="56" t="str">
        <f>IF(AND('Mapa final'!$Y$53="Alta",'Mapa final'!$AA$53="Catastrófico"),CONCATENATE("R8C",'Mapa final'!$O$53),"")</f>
        <v/>
      </c>
      <c r="AJ23" s="56" t="str">
        <f>IF(AND('Mapa final'!$Y$54="Alta",'Mapa final'!$AA$54="Catastrófico"),CONCATENATE("R8C",'Mapa final'!$O$54),"")</f>
        <v/>
      </c>
      <c r="AK23" s="56" t="str">
        <f>IF(AND('Mapa final'!$Y$55="Alta",'Mapa final'!$AA$55="Catastrófico"),CONCATENATE("R8C",'Mapa final'!$O$55),"")</f>
        <v/>
      </c>
      <c r="AL23" s="56" t="str">
        <f>IF(AND('Mapa final'!$Y$56="Alta",'Mapa final'!$AA$56="Catastrófico"),CONCATENATE("R8C",'Mapa final'!$O$56),"")</f>
        <v/>
      </c>
      <c r="AM23" s="57" t="str">
        <f>IF(AND('Mapa final'!$Y$57="Alta",'Mapa final'!$AA$57="Catastrófico"),CONCATENATE("R8C",'Mapa final'!$O$57),"")</f>
        <v/>
      </c>
      <c r="AN23" s="83"/>
      <c r="AO23" s="335"/>
      <c r="AP23" s="336"/>
      <c r="AQ23" s="336"/>
      <c r="AR23" s="336"/>
      <c r="AS23" s="336"/>
      <c r="AT23" s="337"/>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284"/>
      <c r="C24" s="284"/>
      <c r="D24" s="285"/>
      <c r="E24" s="325"/>
      <c r="F24" s="326"/>
      <c r="G24" s="326"/>
      <c r="H24" s="326"/>
      <c r="I24" s="326"/>
      <c r="J24" s="67" t="str">
        <f>IF(AND('Mapa final'!$Y$58="Alta",'Mapa final'!$AA$58="Leve"),CONCATENATE("R9C",'Mapa final'!$O$58),"")</f>
        <v/>
      </c>
      <c r="K24" s="68" t="str">
        <f>IF(AND('Mapa final'!$Y$59="Alta",'Mapa final'!$AA$59="Leve"),CONCATENATE("R9C",'Mapa final'!$O$59),"")</f>
        <v/>
      </c>
      <c r="L24" s="68" t="str">
        <f>IF(AND('Mapa final'!$Y$60="Alta",'Mapa final'!$AA$60="Leve"),CONCATENATE("R9C",'Mapa final'!$O$60),"")</f>
        <v/>
      </c>
      <c r="M24" s="68" t="str">
        <f>IF(AND('Mapa final'!$Y$61="Alta",'Mapa final'!$AA$61="Leve"),CONCATENATE("R9C",'Mapa final'!$O$61),"")</f>
        <v/>
      </c>
      <c r="N24" s="68" t="str">
        <f>IF(AND('Mapa final'!$Y$62="Alta",'Mapa final'!$AA$62="Leve"),CONCATENATE("R9C",'Mapa final'!$O$62),"")</f>
        <v/>
      </c>
      <c r="O24" s="69" t="str">
        <f>IF(AND('Mapa final'!$Y$63="Alta",'Mapa final'!$AA$63="Leve"),CONCATENATE("R9C",'Mapa final'!$O$63),"")</f>
        <v/>
      </c>
      <c r="P24" s="67" t="str">
        <f>IF(AND('Mapa final'!$Y$58="Alta",'Mapa final'!$AA$58="Menor"),CONCATENATE("R9C",'Mapa final'!$O$58),"")</f>
        <v/>
      </c>
      <c r="Q24" s="68" t="str">
        <f>IF(AND('Mapa final'!$Y$59="Alta",'Mapa final'!$AA$59="Menor"),CONCATENATE("R9C",'Mapa final'!$O$59),"")</f>
        <v/>
      </c>
      <c r="R24" s="68" t="str">
        <f>IF(AND('Mapa final'!$Y$60="Alta",'Mapa final'!$AA$60="Menor"),CONCATENATE("R9C",'Mapa final'!$O$60),"")</f>
        <v/>
      </c>
      <c r="S24" s="68" t="str">
        <f>IF(AND('Mapa final'!$Y$61="Alta",'Mapa final'!$AA$61="Menor"),CONCATENATE("R9C",'Mapa final'!$O$61),"")</f>
        <v/>
      </c>
      <c r="T24" s="68" t="str">
        <f>IF(AND('Mapa final'!$Y$62="Alta",'Mapa final'!$AA$62="Menor"),CONCATENATE("R9C",'Mapa final'!$O$62),"")</f>
        <v/>
      </c>
      <c r="U24" s="69" t="str">
        <f>IF(AND('Mapa final'!$Y$63="Alta",'Mapa final'!$AA$63="Menor"),CONCATENATE("R9C",'Mapa final'!$O$63),"")</f>
        <v/>
      </c>
      <c r="V24" s="52" t="str">
        <f>IF(AND('Mapa final'!$Y$58="Alta",'Mapa final'!$AA$58="Moderado"),CONCATENATE("R9C",'Mapa final'!$O$58),"")</f>
        <v/>
      </c>
      <c r="W24" s="53" t="str">
        <f>IF(AND('Mapa final'!$Y$59="Alta",'Mapa final'!$AA$59="Moderado"),CONCATENATE("R9C",'Mapa final'!$O$59),"")</f>
        <v/>
      </c>
      <c r="X24" s="53" t="str">
        <f>IF(AND('Mapa final'!$Y$60="Alta",'Mapa final'!$AA$60="Moderado"),CONCATENATE("R9C",'Mapa final'!$O$60),"")</f>
        <v/>
      </c>
      <c r="Y24" s="53" t="str">
        <f>IF(AND('Mapa final'!$Y$61="Alta",'Mapa final'!$AA$61="Moderado"),CONCATENATE("R9C",'Mapa final'!$O$61),"")</f>
        <v/>
      </c>
      <c r="Z24" s="53" t="str">
        <f>IF(AND('Mapa final'!$Y$62="Alta",'Mapa final'!$AA$62="Moderado"),CONCATENATE("R9C",'Mapa final'!$O$62),"")</f>
        <v/>
      </c>
      <c r="AA24" s="54" t="str">
        <f>IF(AND('Mapa final'!$Y$63="Alta",'Mapa final'!$AA$63="Moderado"),CONCATENATE("R9C",'Mapa final'!$O$63),"")</f>
        <v/>
      </c>
      <c r="AB24" s="52" t="str">
        <f>IF(AND('Mapa final'!$Y$58="Alta",'Mapa final'!$AA$58="Mayor"),CONCATENATE("R9C",'Mapa final'!$O$58),"")</f>
        <v/>
      </c>
      <c r="AC24" s="53" t="str">
        <f>IF(AND('Mapa final'!$Y$59="Alta",'Mapa final'!$AA$59="Mayor"),CONCATENATE("R9C",'Mapa final'!$O$59),"")</f>
        <v/>
      </c>
      <c r="AD24" s="53" t="str">
        <f>IF(AND('Mapa final'!$Y$60="Alta",'Mapa final'!$AA$60="Mayor"),CONCATENATE("R9C",'Mapa final'!$O$60),"")</f>
        <v/>
      </c>
      <c r="AE24" s="53" t="str">
        <f>IF(AND('Mapa final'!$Y$61="Alta",'Mapa final'!$AA$61="Mayor"),CONCATENATE("R9C",'Mapa final'!$O$61),"")</f>
        <v/>
      </c>
      <c r="AF24" s="53" t="str">
        <f>IF(AND('Mapa final'!$Y$62="Alta",'Mapa final'!$AA$62="Mayor"),CONCATENATE("R9C",'Mapa final'!$O$62),"")</f>
        <v/>
      </c>
      <c r="AG24" s="54" t="str">
        <f>IF(AND('Mapa final'!$Y$63="Alta",'Mapa final'!$AA$63="Mayor"),CONCATENATE("R9C",'Mapa final'!$O$63),"")</f>
        <v/>
      </c>
      <c r="AH24" s="55" t="str">
        <f>IF(AND('Mapa final'!$Y$58="Alta",'Mapa final'!$AA$58="Catastrófico"),CONCATENATE("R9C",'Mapa final'!$O$58),"")</f>
        <v/>
      </c>
      <c r="AI24" s="56" t="str">
        <f>IF(AND('Mapa final'!$Y$59="Alta",'Mapa final'!$AA$59="Catastrófico"),CONCATENATE("R9C",'Mapa final'!$O$59),"")</f>
        <v/>
      </c>
      <c r="AJ24" s="56" t="str">
        <f>IF(AND('Mapa final'!$Y$60="Alta",'Mapa final'!$AA$60="Catastrófico"),CONCATENATE("R9C",'Mapa final'!$O$60),"")</f>
        <v/>
      </c>
      <c r="AK24" s="56" t="str">
        <f>IF(AND('Mapa final'!$Y$61="Alta",'Mapa final'!$AA$61="Catastrófico"),CONCATENATE("R9C",'Mapa final'!$O$61),"")</f>
        <v/>
      </c>
      <c r="AL24" s="56" t="str">
        <f>IF(AND('Mapa final'!$Y$62="Alta",'Mapa final'!$AA$62="Catastrófico"),CONCATENATE("R9C",'Mapa final'!$O$62),"")</f>
        <v/>
      </c>
      <c r="AM24" s="57" t="str">
        <f>IF(AND('Mapa final'!$Y$63="Alta",'Mapa final'!$AA$63="Catastrófico"),CONCATENATE("R9C",'Mapa final'!$O$63),"")</f>
        <v/>
      </c>
      <c r="AN24" s="83"/>
      <c r="AO24" s="335"/>
      <c r="AP24" s="336"/>
      <c r="AQ24" s="336"/>
      <c r="AR24" s="336"/>
      <c r="AS24" s="336"/>
      <c r="AT24" s="337"/>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284"/>
      <c r="C25" s="284"/>
      <c r="D25" s="285"/>
      <c r="E25" s="328"/>
      <c r="F25" s="329"/>
      <c r="G25" s="329"/>
      <c r="H25" s="329"/>
      <c r="I25" s="329"/>
      <c r="J25" s="70" t="str">
        <f>IF(AND('Mapa final'!$Y$64="Alta",'Mapa final'!$AA$64="Leve"),CONCATENATE("R10C",'Mapa final'!$O$64),"")</f>
        <v/>
      </c>
      <c r="K25" s="71" t="str">
        <f>IF(AND('Mapa final'!$Y$65="Alta",'Mapa final'!$AA$65="Leve"),CONCATENATE("R10C",'Mapa final'!$O$65),"")</f>
        <v/>
      </c>
      <c r="L25" s="71" t="str">
        <f>IF(AND('Mapa final'!$Y$66="Alta",'Mapa final'!$AA$66="Leve"),CONCATENATE("R10C",'Mapa final'!$O$66),"")</f>
        <v/>
      </c>
      <c r="M25" s="71" t="str">
        <f>IF(AND('Mapa final'!$Y$67="Alta",'Mapa final'!$AA$67="Leve"),CONCATENATE("R10C",'Mapa final'!$O$67),"")</f>
        <v/>
      </c>
      <c r="N25" s="71" t="str">
        <f>IF(AND('Mapa final'!$Y$68="Alta",'Mapa final'!$AA$68="Leve"),CONCATENATE("R10C",'Mapa final'!$O$68),"")</f>
        <v/>
      </c>
      <c r="O25" s="72" t="str">
        <f>IF(AND('Mapa final'!$Y$69="Alta",'Mapa final'!$AA$69="Leve"),CONCATENATE("R10C",'Mapa final'!$O$69),"")</f>
        <v/>
      </c>
      <c r="P25" s="70" t="str">
        <f>IF(AND('Mapa final'!$Y$64="Alta",'Mapa final'!$AA$64="Menor"),CONCATENATE("R10C",'Mapa final'!$O$64),"")</f>
        <v/>
      </c>
      <c r="Q25" s="71" t="str">
        <f>IF(AND('Mapa final'!$Y$65="Alta",'Mapa final'!$AA$65="Menor"),CONCATENATE("R10C",'Mapa final'!$O$65),"")</f>
        <v/>
      </c>
      <c r="R25" s="71" t="str">
        <f>IF(AND('Mapa final'!$Y$66="Alta",'Mapa final'!$AA$66="Menor"),CONCATENATE("R10C",'Mapa final'!$O$66),"")</f>
        <v/>
      </c>
      <c r="S25" s="71" t="str">
        <f>IF(AND('Mapa final'!$Y$67="Alta",'Mapa final'!$AA$67="Menor"),CONCATENATE("R10C",'Mapa final'!$O$67),"")</f>
        <v/>
      </c>
      <c r="T25" s="71" t="str">
        <f>IF(AND('Mapa final'!$Y$68="Alta",'Mapa final'!$AA$68="Menor"),CONCATENATE("R10C",'Mapa final'!$O$68),"")</f>
        <v/>
      </c>
      <c r="U25" s="72" t="str">
        <f>IF(AND('Mapa final'!$Y$69="Alta",'Mapa final'!$AA$69="Menor"),CONCATENATE("R10C",'Mapa final'!$O$69),"")</f>
        <v/>
      </c>
      <c r="V25" s="58" t="str">
        <f>IF(AND('Mapa final'!$Y$64="Alta",'Mapa final'!$AA$64="Moderado"),CONCATENATE("R10C",'Mapa final'!$O$64),"")</f>
        <v/>
      </c>
      <c r="W25" s="59" t="str">
        <f>IF(AND('Mapa final'!$Y$65="Alta",'Mapa final'!$AA$65="Moderado"),CONCATENATE("R10C",'Mapa final'!$O$65),"")</f>
        <v/>
      </c>
      <c r="X25" s="59" t="str">
        <f>IF(AND('Mapa final'!$Y$66="Alta",'Mapa final'!$AA$66="Moderado"),CONCATENATE("R10C",'Mapa final'!$O$66),"")</f>
        <v/>
      </c>
      <c r="Y25" s="59" t="str">
        <f>IF(AND('Mapa final'!$Y$67="Alta",'Mapa final'!$AA$67="Moderado"),CONCATENATE("R10C",'Mapa final'!$O$67),"")</f>
        <v/>
      </c>
      <c r="Z25" s="59" t="str">
        <f>IF(AND('Mapa final'!$Y$68="Alta",'Mapa final'!$AA$68="Moderado"),CONCATENATE("R10C",'Mapa final'!$O$68),"")</f>
        <v/>
      </c>
      <c r="AA25" s="60" t="str">
        <f>IF(AND('Mapa final'!$Y$69="Alta",'Mapa final'!$AA$69="Moderado"),CONCATENATE("R10C",'Mapa final'!$O$69),"")</f>
        <v/>
      </c>
      <c r="AB25" s="58" t="str">
        <f>IF(AND('Mapa final'!$Y$64="Alta",'Mapa final'!$AA$64="Mayor"),CONCATENATE("R10C",'Mapa final'!$O$64),"")</f>
        <v/>
      </c>
      <c r="AC25" s="59" t="str">
        <f>IF(AND('Mapa final'!$Y$65="Alta",'Mapa final'!$AA$65="Mayor"),CONCATENATE("R10C",'Mapa final'!$O$65),"")</f>
        <v/>
      </c>
      <c r="AD25" s="59" t="str">
        <f>IF(AND('Mapa final'!$Y$66="Alta",'Mapa final'!$AA$66="Mayor"),CONCATENATE("R10C",'Mapa final'!$O$66),"")</f>
        <v/>
      </c>
      <c r="AE25" s="59" t="str">
        <f>IF(AND('Mapa final'!$Y$67="Alta",'Mapa final'!$AA$67="Mayor"),CONCATENATE("R10C",'Mapa final'!$O$67),"")</f>
        <v/>
      </c>
      <c r="AF25" s="59" t="str">
        <f>IF(AND('Mapa final'!$Y$68="Alta",'Mapa final'!$AA$68="Mayor"),CONCATENATE("R10C",'Mapa final'!$O$68),"")</f>
        <v/>
      </c>
      <c r="AG25" s="60" t="str">
        <f>IF(AND('Mapa final'!$Y$69="Alta",'Mapa final'!$AA$69="Mayor"),CONCATENATE("R10C",'Mapa final'!$O$69),"")</f>
        <v/>
      </c>
      <c r="AH25" s="61" t="str">
        <f>IF(AND('Mapa final'!$Y$64="Alta",'Mapa final'!$AA$64="Catastrófico"),CONCATENATE("R10C",'Mapa final'!$O$64),"")</f>
        <v/>
      </c>
      <c r="AI25" s="62" t="str">
        <f>IF(AND('Mapa final'!$Y$65="Alta",'Mapa final'!$AA$65="Catastrófico"),CONCATENATE("R10C",'Mapa final'!$O$65),"")</f>
        <v/>
      </c>
      <c r="AJ25" s="62" t="str">
        <f>IF(AND('Mapa final'!$Y$66="Alta",'Mapa final'!$AA$66="Catastrófico"),CONCATENATE("R10C",'Mapa final'!$O$66),"")</f>
        <v/>
      </c>
      <c r="AK25" s="62" t="str">
        <f>IF(AND('Mapa final'!$Y$67="Alta",'Mapa final'!$AA$67="Catastrófico"),CONCATENATE("R10C",'Mapa final'!$O$67),"")</f>
        <v/>
      </c>
      <c r="AL25" s="62" t="str">
        <f>IF(AND('Mapa final'!$Y$68="Alta",'Mapa final'!$AA$68="Catastrófico"),CONCATENATE("R10C",'Mapa final'!$O$68),"")</f>
        <v/>
      </c>
      <c r="AM25" s="63" t="str">
        <f>IF(AND('Mapa final'!$Y$69="Alta",'Mapa final'!$AA$69="Catastrófico"),CONCATENATE("R10C",'Mapa final'!$O$69),"")</f>
        <v/>
      </c>
      <c r="AN25" s="83"/>
      <c r="AO25" s="338"/>
      <c r="AP25" s="339"/>
      <c r="AQ25" s="339"/>
      <c r="AR25" s="339"/>
      <c r="AS25" s="339"/>
      <c r="AT25" s="340"/>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284"/>
      <c r="C26" s="284"/>
      <c r="D26" s="285"/>
      <c r="E26" s="322" t="s">
        <v>117</v>
      </c>
      <c r="F26" s="323"/>
      <c r="G26" s="323"/>
      <c r="H26" s="323"/>
      <c r="I26" s="324"/>
      <c r="J26" s="64" t="str">
        <f ca="1">IF(AND('Mapa final'!$Y$10="Media",'Mapa final'!$AA$10="Leve"),CONCATENATE("R1C",'Mapa final'!$O$10),"")</f>
        <v/>
      </c>
      <c r="K26" s="65" t="str">
        <f>IF(AND('Mapa final'!$Y$11="Media",'Mapa final'!$AA$11="Leve"),CONCATENATE("R1C",'Mapa final'!$O$11),"")</f>
        <v/>
      </c>
      <c r="L26" s="65" t="str">
        <f>IF(AND('Mapa final'!$Y$12="Media",'Mapa final'!$AA$12="Leve"),CONCATENATE("R1C",'Mapa final'!$O$12),"")</f>
        <v/>
      </c>
      <c r="M26" s="65" t="str">
        <f>IF(AND('Mapa final'!$Y$13="Media",'Mapa final'!$AA$13="Leve"),CONCATENATE("R1C",'Mapa final'!$O$13),"")</f>
        <v/>
      </c>
      <c r="N26" s="65" t="str">
        <f>IF(AND('Mapa final'!$Y$14="Media",'Mapa final'!$AA$14="Leve"),CONCATENATE("R1C",'Mapa final'!$O$14),"")</f>
        <v/>
      </c>
      <c r="O26" s="66" t="str">
        <f>IF(AND('Mapa final'!$Y$15="Media",'Mapa final'!$AA$15="Leve"),CONCATENATE("R1C",'Mapa final'!$O$15),"")</f>
        <v/>
      </c>
      <c r="P26" s="64" t="str">
        <f ca="1">IF(AND('Mapa final'!$Y$10="Media",'Mapa final'!$AA$10="Menor"),CONCATENATE("R1C",'Mapa final'!$O$10),"")</f>
        <v>R1C1</v>
      </c>
      <c r="Q26" s="65" t="str">
        <f>IF(AND('Mapa final'!$Y$11="Media",'Mapa final'!$AA$11="Menor"),CONCATENATE("R1C",'Mapa final'!$O$11),"")</f>
        <v/>
      </c>
      <c r="R26" s="65" t="str">
        <f>IF(AND('Mapa final'!$Y$12="Media",'Mapa final'!$AA$12="Menor"),CONCATENATE("R1C",'Mapa final'!$O$12),"")</f>
        <v/>
      </c>
      <c r="S26" s="65" t="str">
        <f>IF(AND('Mapa final'!$Y$13="Media",'Mapa final'!$AA$13="Menor"),CONCATENATE("R1C",'Mapa final'!$O$13),"")</f>
        <v/>
      </c>
      <c r="T26" s="65" t="str">
        <f>IF(AND('Mapa final'!$Y$14="Media",'Mapa final'!$AA$14="Menor"),CONCATENATE("R1C",'Mapa final'!$O$14),"")</f>
        <v/>
      </c>
      <c r="U26" s="66" t="str">
        <f>IF(AND('Mapa final'!$Y$15="Media",'Mapa final'!$AA$15="Menor"),CONCATENATE("R1C",'Mapa final'!$O$15),"")</f>
        <v/>
      </c>
      <c r="V26" s="64" t="str">
        <f ca="1">IF(AND('Mapa final'!$Y$10="Media",'Mapa final'!$AA$10="Moderado"),CONCATENATE("R1C",'Mapa final'!$O$10),"")</f>
        <v/>
      </c>
      <c r="W26" s="65" t="str">
        <f>IF(AND('Mapa final'!$Y$11="Media",'Mapa final'!$AA$11="Moderado"),CONCATENATE("R1C",'Mapa final'!$O$11),"")</f>
        <v/>
      </c>
      <c r="X26" s="65" t="str">
        <f>IF(AND('Mapa final'!$Y$12="Media",'Mapa final'!$AA$12="Moderado"),CONCATENATE("R1C",'Mapa final'!$O$12),"")</f>
        <v/>
      </c>
      <c r="Y26" s="65" t="str">
        <f>IF(AND('Mapa final'!$Y$13="Media",'Mapa final'!$AA$13="Moderado"),CONCATENATE("R1C",'Mapa final'!$O$13),"")</f>
        <v/>
      </c>
      <c r="Z26" s="65" t="str">
        <f>IF(AND('Mapa final'!$Y$14="Media",'Mapa final'!$AA$14="Moderado"),CONCATENATE("R1C",'Mapa final'!$O$14),"")</f>
        <v/>
      </c>
      <c r="AA26" s="66" t="str">
        <f>IF(AND('Mapa final'!$Y$15="Media",'Mapa final'!$AA$15="Moderado"),CONCATENATE("R1C",'Mapa final'!$O$15),"")</f>
        <v/>
      </c>
      <c r="AB26" s="46" t="str">
        <f ca="1">IF(AND('Mapa final'!$Y$10="Media",'Mapa final'!$AA$10="Mayor"),CONCATENATE("R1C",'Mapa final'!$O$10),"")</f>
        <v/>
      </c>
      <c r="AC26" s="47" t="str">
        <f>IF(AND('Mapa final'!$Y$11="Media",'Mapa final'!$AA$11="Mayor"),CONCATENATE("R1C",'Mapa final'!$O$11),"")</f>
        <v/>
      </c>
      <c r="AD26" s="47" t="str">
        <f>IF(AND('Mapa final'!$Y$12="Media",'Mapa final'!$AA$12="Mayor"),CONCATENATE("R1C",'Mapa final'!$O$12),"")</f>
        <v/>
      </c>
      <c r="AE26" s="47" t="str">
        <f>IF(AND('Mapa final'!$Y$13="Media",'Mapa final'!$AA$13="Mayor"),CONCATENATE("R1C",'Mapa final'!$O$13),"")</f>
        <v/>
      </c>
      <c r="AF26" s="47" t="str">
        <f>IF(AND('Mapa final'!$Y$14="Media",'Mapa final'!$AA$14="Mayor"),CONCATENATE("R1C",'Mapa final'!$O$14),"")</f>
        <v/>
      </c>
      <c r="AG26" s="48" t="str">
        <f>IF(AND('Mapa final'!$Y$15="Media",'Mapa final'!$AA$15="Mayor"),CONCATENATE("R1C",'Mapa final'!$O$15),"")</f>
        <v/>
      </c>
      <c r="AH26" s="49" t="str">
        <f ca="1">IF(AND('Mapa final'!$Y$10="Media",'Mapa final'!$AA$10="Catastrófico"),CONCATENATE("R1C",'Mapa final'!$O$10),"")</f>
        <v/>
      </c>
      <c r="AI26" s="50" t="str">
        <f>IF(AND('Mapa final'!$Y$11="Media",'Mapa final'!$AA$11="Catastrófico"),CONCATENATE("R1C",'Mapa final'!$O$11),"")</f>
        <v/>
      </c>
      <c r="AJ26" s="50" t="str">
        <f>IF(AND('Mapa final'!$Y$12="Media",'Mapa final'!$AA$12="Catastrófico"),CONCATENATE("R1C",'Mapa final'!$O$12),"")</f>
        <v/>
      </c>
      <c r="AK26" s="50" t="str">
        <f>IF(AND('Mapa final'!$Y$13="Media",'Mapa final'!$AA$13="Catastrófico"),CONCATENATE("R1C",'Mapa final'!$O$13),"")</f>
        <v/>
      </c>
      <c r="AL26" s="50" t="str">
        <f>IF(AND('Mapa final'!$Y$14="Media",'Mapa final'!$AA$14="Catastrófico"),CONCATENATE("R1C",'Mapa final'!$O$14),"")</f>
        <v/>
      </c>
      <c r="AM26" s="51" t="str">
        <f>IF(AND('Mapa final'!$Y$15="Media",'Mapa final'!$AA$15="Catastrófico"),CONCATENATE("R1C",'Mapa final'!$O$15),"")</f>
        <v/>
      </c>
      <c r="AN26" s="83"/>
      <c r="AO26" s="362" t="s">
        <v>81</v>
      </c>
      <c r="AP26" s="363"/>
      <c r="AQ26" s="363"/>
      <c r="AR26" s="363"/>
      <c r="AS26" s="363"/>
      <c r="AT26" s="364"/>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284"/>
      <c r="C27" s="284"/>
      <c r="D27" s="285"/>
      <c r="E27" s="341"/>
      <c r="F27" s="326"/>
      <c r="G27" s="326"/>
      <c r="H27" s="326"/>
      <c r="I27" s="327"/>
      <c r="J27" s="67" t="str">
        <f ca="1">IF(AND('Mapa final'!$Y$16="Media",'Mapa final'!$AA$16="Leve"),CONCATENATE("R2C",'Mapa final'!$O$16),"")</f>
        <v/>
      </c>
      <c r="K27" s="68" t="str">
        <f>IF(AND('Mapa final'!$Y$17="Media",'Mapa final'!$AA$17="Leve"),CONCATENATE("R2C",'Mapa final'!$O$17),"")</f>
        <v/>
      </c>
      <c r="L27" s="68" t="str">
        <f>IF(AND('Mapa final'!$Y$18="Media",'Mapa final'!$AA$18="Leve"),CONCATENATE("R2C",'Mapa final'!$O$18),"")</f>
        <v/>
      </c>
      <c r="M27" s="68" t="str">
        <f>IF(AND('Mapa final'!$Y$19="Media",'Mapa final'!$AA$19="Leve"),CONCATENATE("R2C",'Mapa final'!$O$19),"")</f>
        <v/>
      </c>
      <c r="N27" s="68" t="str">
        <f>IF(AND('Mapa final'!$Y$20="Media",'Mapa final'!$AA$20="Leve"),CONCATENATE("R2C",'Mapa final'!$O$20),"")</f>
        <v/>
      </c>
      <c r="O27" s="69" t="str">
        <f>IF(AND('Mapa final'!$Y$21="Media",'Mapa final'!$AA$21="Leve"),CONCATENATE("R2C",'Mapa final'!$O$21),"")</f>
        <v/>
      </c>
      <c r="P27" s="67" t="str">
        <f ca="1">IF(AND('Mapa final'!$Y$16="Media",'Mapa final'!$AA$16="Menor"),CONCATENATE("R2C",'Mapa final'!$O$16),"")</f>
        <v/>
      </c>
      <c r="Q27" s="68" t="str">
        <f>IF(AND('Mapa final'!$Y$17="Media",'Mapa final'!$AA$17="Menor"),CONCATENATE("R2C",'Mapa final'!$O$17),"")</f>
        <v/>
      </c>
      <c r="R27" s="68" t="str">
        <f>IF(AND('Mapa final'!$Y$18="Media",'Mapa final'!$AA$18="Menor"),CONCATENATE("R2C",'Mapa final'!$O$18),"")</f>
        <v/>
      </c>
      <c r="S27" s="68" t="str">
        <f>IF(AND('Mapa final'!$Y$19="Media",'Mapa final'!$AA$19="Menor"),CONCATENATE("R2C",'Mapa final'!$O$19),"")</f>
        <v/>
      </c>
      <c r="T27" s="68" t="str">
        <f>IF(AND('Mapa final'!$Y$20="Media",'Mapa final'!$AA$20="Menor"),CONCATENATE("R2C",'Mapa final'!$O$20),"")</f>
        <v/>
      </c>
      <c r="U27" s="69" t="str">
        <f>IF(AND('Mapa final'!$Y$21="Media",'Mapa final'!$AA$21="Menor"),CONCATENATE("R2C",'Mapa final'!$O$21),"")</f>
        <v/>
      </c>
      <c r="V27" s="67" t="str">
        <f ca="1">IF(AND('Mapa final'!$Y$16="Media",'Mapa final'!$AA$16="Moderado"),CONCATENATE("R2C",'Mapa final'!$O$16),"")</f>
        <v/>
      </c>
      <c r="W27" s="68" t="str">
        <f>IF(AND('Mapa final'!$Y$17="Media",'Mapa final'!$AA$17="Moderado"),CONCATENATE("R2C",'Mapa final'!$O$17),"")</f>
        <v/>
      </c>
      <c r="X27" s="68" t="str">
        <f>IF(AND('Mapa final'!$Y$18="Media",'Mapa final'!$AA$18="Moderado"),CONCATENATE("R2C",'Mapa final'!$O$18),"")</f>
        <v/>
      </c>
      <c r="Y27" s="68" t="str">
        <f>IF(AND('Mapa final'!$Y$19="Media",'Mapa final'!$AA$19="Moderado"),CONCATENATE("R2C",'Mapa final'!$O$19),"")</f>
        <v/>
      </c>
      <c r="Z27" s="68" t="str">
        <f>IF(AND('Mapa final'!$Y$20="Media",'Mapa final'!$AA$20="Moderado"),CONCATENATE("R2C",'Mapa final'!$O$20),"")</f>
        <v/>
      </c>
      <c r="AA27" s="69" t="str">
        <f>IF(AND('Mapa final'!$Y$21="Media",'Mapa final'!$AA$21="Moderado"),CONCATENATE("R2C",'Mapa final'!$O$21),"")</f>
        <v/>
      </c>
      <c r="AB27" s="52" t="str">
        <f ca="1">IF(AND('Mapa final'!$Y$16="Media",'Mapa final'!$AA$16="Mayor"),CONCATENATE("R2C",'Mapa final'!$O$16),"")</f>
        <v/>
      </c>
      <c r="AC27" s="53" t="str">
        <f>IF(AND('Mapa final'!$Y$17="Media",'Mapa final'!$AA$17="Mayor"),CONCATENATE("R2C",'Mapa final'!$O$17),"")</f>
        <v/>
      </c>
      <c r="AD27" s="53" t="str">
        <f>IF(AND('Mapa final'!$Y$18="Media",'Mapa final'!$AA$18="Mayor"),CONCATENATE("R2C",'Mapa final'!$O$18),"")</f>
        <v/>
      </c>
      <c r="AE27" s="53" t="str">
        <f>IF(AND('Mapa final'!$Y$19="Media",'Mapa final'!$AA$19="Mayor"),CONCATENATE("R2C",'Mapa final'!$O$19),"")</f>
        <v/>
      </c>
      <c r="AF27" s="53" t="str">
        <f>IF(AND('Mapa final'!$Y$20="Media",'Mapa final'!$AA$20="Mayor"),CONCATENATE("R2C",'Mapa final'!$O$20),"")</f>
        <v/>
      </c>
      <c r="AG27" s="54" t="str">
        <f>IF(AND('Mapa final'!$Y$21="Media",'Mapa final'!$AA$21="Mayor"),CONCATENATE("R2C",'Mapa final'!$O$21),"")</f>
        <v/>
      </c>
      <c r="AH27" s="55" t="str">
        <f ca="1">IF(AND('Mapa final'!$Y$16="Media",'Mapa final'!$AA$16="Catastrófico"),CONCATENATE("R2C",'Mapa final'!$O$16),"")</f>
        <v/>
      </c>
      <c r="AI27" s="56" t="str">
        <f>IF(AND('Mapa final'!$Y$17="Media",'Mapa final'!$AA$17="Catastrófico"),CONCATENATE("R2C",'Mapa final'!$O$17),"")</f>
        <v/>
      </c>
      <c r="AJ27" s="56" t="str">
        <f>IF(AND('Mapa final'!$Y$18="Media",'Mapa final'!$AA$18="Catastrófico"),CONCATENATE("R2C",'Mapa final'!$O$18),"")</f>
        <v/>
      </c>
      <c r="AK27" s="56" t="str">
        <f>IF(AND('Mapa final'!$Y$19="Media",'Mapa final'!$AA$19="Catastrófico"),CONCATENATE("R2C",'Mapa final'!$O$19),"")</f>
        <v/>
      </c>
      <c r="AL27" s="56" t="str">
        <f>IF(AND('Mapa final'!$Y$20="Media",'Mapa final'!$AA$20="Catastrófico"),CONCATENATE("R2C",'Mapa final'!$O$20),"")</f>
        <v/>
      </c>
      <c r="AM27" s="57" t="str">
        <f>IF(AND('Mapa final'!$Y$21="Media",'Mapa final'!$AA$21="Catastrófico"),CONCATENATE("R2C",'Mapa final'!$O$21),"")</f>
        <v/>
      </c>
      <c r="AN27" s="83"/>
      <c r="AO27" s="365"/>
      <c r="AP27" s="366"/>
      <c r="AQ27" s="366"/>
      <c r="AR27" s="366"/>
      <c r="AS27" s="366"/>
      <c r="AT27" s="367"/>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284"/>
      <c r="C28" s="284"/>
      <c r="D28" s="285"/>
      <c r="E28" s="325"/>
      <c r="F28" s="326"/>
      <c r="G28" s="326"/>
      <c r="H28" s="326"/>
      <c r="I28" s="327"/>
      <c r="J28" s="67" t="str">
        <f>IF(AND('Mapa final'!$Y$22="Media",'Mapa final'!$AA$22="Leve"),CONCATENATE("R3C",'Mapa final'!$O$22),"")</f>
        <v/>
      </c>
      <c r="K28" s="68" t="str">
        <f>IF(AND('Mapa final'!$Y$23="Media",'Mapa final'!$AA$23="Leve"),CONCATENATE("R3C",'Mapa final'!$O$23),"")</f>
        <v/>
      </c>
      <c r="L28" s="68" t="str">
        <f>IF(AND('Mapa final'!$Y$24="Media",'Mapa final'!$AA$24="Leve"),CONCATENATE("R3C",'Mapa final'!$O$24),"")</f>
        <v/>
      </c>
      <c r="M28" s="68" t="str">
        <f>IF(AND('Mapa final'!$Y$25="Media",'Mapa final'!$AA$25="Leve"),CONCATENATE("R3C",'Mapa final'!$O$25),"")</f>
        <v/>
      </c>
      <c r="N28" s="68" t="str">
        <f>IF(AND('Mapa final'!$Y$26="Media",'Mapa final'!$AA$26="Leve"),CONCATENATE("R3C",'Mapa final'!$O$26),"")</f>
        <v/>
      </c>
      <c r="O28" s="69" t="str">
        <f>IF(AND('Mapa final'!$Y$27="Media",'Mapa final'!$AA$27="Leve"),CONCATENATE("R3C",'Mapa final'!$O$27),"")</f>
        <v/>
      </c>
      <c r="P28" s="67" t="str">
        <f>IF(AND('Mapa final'!$Y$22="Media",'Mapa final'!$AA$22="Menor"),CONCATENATE("R3C",'Mapa final'!$O$22),"")</f>
        <v/>
      </c>
      <c r="Q28" s="68" t="str">
        <f>IF(AND('Mapa final'!$Y$23="Media",'Mapa final'!$AA$23="Menor"),CONCATENATE("R3C",'Mapa final'!$O$23),"")</f>
        <v/>
      </c>
      <c r="R28" s="68" t="str">
        <f>IF(AND('Mapa final'!$Y$24="Media",'Mapa final'!$AA$24="Menor"),CONCATENATE("R3C",'Mapa final'!$O$24),"")</f>
        <v/>
      </c>
      <c r="S28" s="68" t="str">
        <f>IF(AND('Mapa final'!$Y$25="Media",'Mapa final'!$AA$25="Menor"),CONCATENATE("R3C",'Mapa final'!$O$25),"")</f>
        <v/>
      </c>
      <c r="T28" s="68" t="str">
        <f>IF(AND('Mapa final'!$Y$26="Media",'Mapa final'!$AA$26="Menor"),CONCATENATE("R3C",'Mapa final'!$O$26),"")</f>
        <v/>
      </c>
      <c r="U28" s="69" t="str">
        <f>IF(AND('Mapa final'!$Y$27="Media",'Mapa final'!$AA$27="Menor"),CONCATENATE("R3C",'Mapa final'!$O$27),"")</f>
        <v/>
      </c>
      <c r="V28" s="67" t="str">
        <f>IF(AND('Mapa final'!$Y$22="Media",'Mapa final'!$AA$22="Moderado"),CONCATENATE("R3C",'Mapa final'!$O$22),"")</f>
        <v/>
      </c>
      <c r="W28" s="68" t="str">
        <f>IF(AND('Mapa final'!$Y$23="Media",'Mapa final'!$AA$23="Moderado"),CONCATENATE("R3C",'Mapa final'!$O$23),"")</f>
        <v/>
      </c>
      <c r="X28" s="68" t="str">
        <f>IF(AND('Mapa final'!$Y$24="Media",'Mapa final'!$AA$24="Moderado"),CONCATENATE("R3C",'Mapa final'!$O$24),"")</f>
        <v/>
      </c>
      <c r="Y28" s="68" t="str">
        <f>IF(AND('Mapa final'!$Y$25="Media",'Mapa final'!$AA$25="Moderado"),CONCATENATE("R3C",'Mapa final'!$O$25),"")</f>
        <v/>
      </c>
      <c r="Z28" s="68" t="str">
        <f>IF(AND('Mapa final'!$Y$26="Media",'Mapa final'!$AA$26="Moderado"),CONCATENATE("R3C",'Mapa final'!$O$26),"")</f>
        <v/>
      </c>
      <c r="AA28" s="69" t="str">
        <f>IF(AND('Mapa final'!$Y$27="Media",'Mapa final'!$AA$27="Moderado"),CONCATENATE("R3C",'Mapa final'!$O$27),"")</f>
        <v/>
      </c>
      <c r="AB28" s="52" t="str">
        <f>IF(AND('Mapa final'!$Y$22="Media",'Mapa final'!$AA$22="Mayor"),CONCATENATE("R3C",'Mapa final'!$O$22),"")</f>
        <v/>
      </c>
      <c r="AC28" s="53" t="str">
        <f>IF(AND('Mapa final'!$Y$23="Media",'Mapa final'!$AA$23="Mayor"),CONCATENATE("R3C",'Mapa final'!$O$23),"")</f>
        <v/>
      </c>
      <c r="AD28" s="53" t="str">
        <f>IF(AND('Mapa final'!$Y$24="Media",'Mapa final'!$AA$24="Mayor"),CONCATENATE("R3C",'Mapa final'!$O$24),"")</f>
        <v/>
      </c>
      <c r="AE28" s="53" t="str">
        <f>IF(AND('Mapa final'!$Y$25="Media",'Mapa final'!$AA$25="Mayor"),CONCATENATE("R3C",'Mapa final'!$O$25),"")</f>
        <v/>
      </c>
      <c r="AF28" s="53" t="str">
        <f>IF(AND('Mapa final'!$Y$26="Media",'Mapa final'!$AA$26="Mayor"),CONCATENATE("R3C",'Mapa final'!$O$26),"")</f>
        <v/>
      </c>
      <c r="AG28" s="54" t="str">
        <f>IF(AND('Mapa final'!$Y$27="Media",'Mapa final'!$AA$27="Mayor"),CONCATENATE("R3C",'Mapa final'!$O$27),"")</f>
        <v/>
      </c>
      <c r="AH28" s="55" t="str">
        <f>IF(AND('Mapa final'!$Y$22="Media",'Mapa final'!$AA$22="Catastrófico"),CONCATENATE("R3C",'Mapa final'!$O$22),"")</f>
        <v/>
      </c>
      <c r="AI28" s="56" t="str">
        <f>IF(AND('Mapa final'!$Y$23="Media",'Mapa final'!$AA$23="Catastrófico"),CONCATENATE("R3C",'Mapa final'!$O$23),"")</f>
        <v/>
      </c>
      <c r="AJ28" s="56" t="str">
        <f>IF(AND('Mapa final'!$Y$24="Media",'Mapa final'!$AA$24="Catastrófico"),CONCATENATE("R3C",'Mapa final'!$O$24),"")</f>
        <v/>
      </c>
      <c r="AK28" s="56" t="str">
        <f>IF(AND('Mapa final'!$Y$25="Media",'Mapa final'!$AA$25="Catastrófico"),CONCATENATE("R3C",'Mapa final'!$O$25),"")</f>
        <v/>
      </c>
      <c r="AL28" s="56" t="str">
        <f>IF(AND('Mapa final'!$Y$26="Media",'Mapa final'!$AA$26="Catastrófico"),CONCATENATE("R3C",'Mapa final'!$O$26),"")</f>
        <v/>
      </c>
      <c r="AM28" s="57" t="str">
        <f>IF(AND('Mapa final'!$Y$27="Media",'Mapa final'!$AA$27="Catastrófico"),CONCATENATE("R3C",'Mapa final'!$O$27),"")</f>
        <v/>
      </c>
      <c r="AN28" s="83"/>
      <c r="AO28" s="365"/>
      <c r="AP28" s="366"/>
      <c r="AQ28" s="366"/>
      <c r="AR28" s="366"/>
      <c r="AS28" s="366"/>
      <c r="AT28" s="367"/>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284"/>
      <c r="C29" s="284"/>
      <c r="D29" s="285"/>
      <c r="E29" s="325"/>
      <c r="F29" s="326"/>
      <c r="G29" s="326"/>
      <c r="H29" s="326"/>
      <c r="I29" s="327"/>
      <c r="J29" s="67" t="str">
        <f>IF(AND('Mapa final'!$Y$28="Media",'Mapa final'!$AA$28="Leve"),CONCATENATE("R4C",'Mapa final'!$O$28),"")</f>
        <v/>
      </c>
      <c r="K29" s="68" t="str">
        <f>IF(AND('Mapa final'!$Y$29="Media",'Mapa final'!$AA$29="Leve"),CONCATENATE("R4C",'Mapa final'!$O$29),"")</f>
        <v/>
      </c>
      <c r="L29" s="68" t="str">
        <f>IF(AND('Mapa final'!$Y$30="Media",'Mapa final'!$AA$30="Leve"),CONCATENATE("R4C",'Mapa final'!$O$30),"")</f>
        <v/>
      </c>
      <c r="M29" s="68" t="str">
        <f>IF(AND('Mapa final'!$Y$31="Media",'Mapa final'!$AA$31="Leve"),CONCATENATE("R4C",'Mapa final'!$O$31),"")</f>
        <v/>
      </c>
      <c r="N29" s="68" t="str">
        <f>IF(AND('Mapa final'!$Y$32="Media",'Mapa final'!$AA$32="Leve"),CONCATENATE("R4C",'Mapa final'!$O$32),"")</f>
        <v/>
      </c>
      <c r="O29" s="69" t="str">
        <f>IF(AND('Mapa final'!$Y$33="Media",'Mapa final'!$AA$33="Leve"),CONCATENATE("R4C",'Mapa final'!$O$33),"")</f>
        <v/>
      </c>
      <c r="P29" s="67" t="str">
        <f>IF(AND('Mapa final'!$Y$28="Media",'Mapa final'!$AA$28="Menor"),CONCATENATE("R4C",'Mapa final'!$O$28),"")</f>
        <v/>
      </c>
      <c r="Q29" s="68" t="str">
        <f>IF(AND('Mapa final'!$Y$29="Media",'Mapa final'!$AA$29="Menor"),CONCATENATE("R4C",'Mapa final'!$O$29),"")</f>
        <v/>
      </c>
      <c r="R29" s="68" t="str">
        <f>IF(AND('Mapa final'!$Y$30="Media",'Mapa final'!$AA$30="Menor"),CONCATENATE("R4C",'Mapa final'!$O$30),"")</f>
        <v/>
      </c>
      <c r="S29" s="68" t="str">
        <f>IF(AND('Mapa final'!$Y$31="Media",'Mapa final'!$AA$31="Menor"),CONCATENATE("R4C",'Mapa final'!$O$31),"")</f>
        <v/>
      </c>
      <c r="T29" s="68" t="str">
        <f>IF(AND('Mapa final'!$Y$32="Media",'Mapa final'!$AA$32="Menor"),CONCATENATE("R4C",'Mapa final'!$O$32),"")</f>
        <v/>
      </c>
      <c r="U29" s="69" t="str">
        <f>IF(AND('Mapa final'!$Y$33="Media",'Mapa final'!$AA$33="Menor"),CONCATENATE("R4C",'Mapa final'!$O$33),"")</f>
        <v/>
      </c>
      <c r="V29" s="67" t="str">
        <f>IF(AND('Mapa final'!$Y$28="Media",'Mapa final'!$AA$28="Moderado"),CONCATENATE("R4C",'Mapa final'!$O$28),"")</f>
        <v/>
      </c>
      <c r="W29" s="68" t="str">
        <f>IF(AND('Mapa final'!$Y$29="Media",'Mapa final'!$AA$29="Moderado"),CONCATENATE("R4C",'Mapa final'!$O$29),"")</f>
        <v/>
      </c>
      <c r="X29" s="68" t="str">
        <f>IF(AND('Mapa final'!$Y$30="Media",'Mapa final'!$AA$30="Moderado"),CONCATENATE("R4C",'Mapa final'!$O$30),"")</f>
        <v/>
      </c>
      <c r="Y29" s="68" t="str">
        <f>IF(AND('Mapa final'!$Y$31="Media",'Mapa final'!$AA$31="Moderado"),CONCATENATE("R4C",'Mapa final'!$O$31),"")</f>
        <v/>
      </c>
      <c r="Z29" s="68" t="str">
        <f>IF(AND('Mapa final'!$Y$32="Media",'Mapa final'!$AA$32="Moderado"),CONCATENATE("R4C",'Mapa final'!$O$32),"")</f>
        <v/>
      </c>
      <c r="AA29" s="69" t="str">
        <f>IF(AND('Mapa final'!$Y$33="Media",'Mapa final'!$AA$33="Moderado"),CONCATENATE("R4C",'Mapa final'!$O$33),"")</f>
        <v/>
      </c>
      <c r="AB29" s="52" t="str">
        <f>IF(AND('Mapa final'!$Y$28="Media",'Mapa final'!$AA$28="Mayor"),CONCATENATE("R4C",'Mapa final'!$O$28),"")</f>
        <v/>
      </c>
      <c r="AC29" s="53" t="str">
        <f>IF(AND('Mapa final'!$Y$29="Media",'Mapa final'!$AA$29="Mayor"),CONCATENATE("R4C",'Mapa final'!$O$29),"")</f>
        <v/>
      </c>
      <c r="AD29" s="53" t="str">
        <f>IF(AND('Mapa final'!$Y$30="Media",'Mapa final'!$AA$30="Mayor"),CONCATENATE("R4C",'Mapa final'!$O$30),"")</f>
        <v/>
      </c>
      <c r="AE29" s="53" t="str">
        <f>IF(AND('Mapa final'!$Y$31="Media",'Mapa final'!$AA$31="Mayor"),CONCATENATE("R4C",'Mapa final'!$O$31),"")</f>
        <v/>
      </c>
      <c r="AF29" s="53" t="str">
        <f>IF(AND('Mapa final'!$Y$32="Media",'Mapa final'!$AA$32="Mayor"),CONCATENATE("R4C",'Mapa final'!$O$32),"")</f>
        <v/>
      </c>
      <c r="AG29" s="54" t="str">
        <f>IF(AND('Mapa final'!$Y$33="Media",'Mapa final'!$AA$33="Mayor"),CONCATENATE("R4C",'Mapa final'!$O$33),"")</f>
        <v/>
      </c>
      <c r="AH29" s="55" t="str">
        <f>IF(AND('Mapa final'!$Y$28="Media",'Mapa final'!$AA$28="Catastrófico"),CONCATENATE("R4C",'Mapa final'!$O$28),"")</f>
        <v/>
      </c>
      <c r="AI29" s="56" t="str">
        <f>IF(AND('Mapa final'!$Y$29="Media",'Mapa final'!$AA$29="Catastrófico"),CONCATENATE("R4C",'Mapa final'!$O$29),"")</f>
        <v/>
      </c>
      <c r="AJ29" s="56" t="str">
        <f>IF(AND('Mapa final'!$Y$30="Media",'Mapa final'!$AA$30="Catastrófico"),CONCATENATE("R4C",'Mapa final'!$O$30),"")</f>
        <v/>
      </c>
      <c r="AK29" s="56" t="str">
        <f>IF(AND('Mapa final'!$Y$31="Media",'Mapa final'!$AA$31="Catastrófico"),CONCATENATE("R4C",'Mapa final'!$O$31),"")</f>
        <v/>
      </c>
      <c r="AL29" s="56" t="str">
        <f>IF(AND('Mapa final'!$Y$32="Media",'Mapa final'!$AA$32="Catastrófico"),CONCATENATE("R4C",'Mapa final'!$O$32),"")</f>
        <v/>
      </c>
      <c r="AM29" s="57" t="str">
        <f>IF(AND('Mapa final'!$Y$33="Media",'Mapa final'!$AA$33="Catastrófico"),CONCATENATE("R4C",'Mapa final'!$O$33),"")</f>
        <v/>
      </c>
      <c r="AN29" s="83"/>
      <c r="AO29" s="365"/>
      <c r="AP29" s="366"/>
      <c r="AQ29" s="366"/>
      <c r="AR29" s="366"/>
      <c r="AS29" s="366"/>
      <c r="AT29" s="367"/>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284"/>
      <c r="C30" s="284"/>
      <c r="D30" s="285"/>
      <c r="E30" s="325"/>
      <c r="F30" s="326"/>
      <c r="G30" s="326"/>
      <c r="H30" s="326"/>
      <c r="I30" s="327"/>
      <c r="J30" s="67" t="str">
        <f>IF(AND('Mapa final'!$Y$34="Media",'Mapa final'!$AA$34="Leve"),CONCATENATE("R5C",'Mapa final'!$O$34),"")</f>
        <v/>
      </c>
      <c r="K30" s="68" t="str">
        <f>IF(AND('Mapa final'!$Y$35="Media",'Mapa final'!$AA$35="Leve"),CONCATENATE("R5C",'Mapa final'!$O$35),"")</f>
        <v/>
      </c>
      <c r="L30" s="68" t="str">
        <f>IF(AND('Mapa final'!$Y$36="Media",'Mapa final'!$AA$36="Leve"),CONCATENATE("R5C",'Mapa final'!$O$36),"")</f>
        <v/>
      </c>
      <c r="M30" s="68" t="str">
        <f>IF(AND('Mapa final'!$Y$37="Media",'Mapa final'!$AA$37="Leve"),CONCATENATE("R5C",'Mapa final'!$O$37),"")</f>
        <v/>
      </c>
      <c r="N30" s="68" t="str">
        <f>IF(AND('Mapa final'!$Y$38="Media",'Mapa final'!$AA$38="Leve"),CONCATENATE("R5C",'Mapa final'!$O$38),"")</f>
        <v/>
      </c>
      <c r="O30" s="69" t="str">
        <f>IF(AND('Mapa final'!$Y$39="Media",'Mapa final'!$AA$39="Leve"),CONCATENATE("R5C",'Mapa final'!$O$39),"")</f>
        <v/>
      </c>
      <c r="P30" s="67" t="str">
        <f>IF(AND('Mapa final'!$Y$34="Media",'Mapa final'!$AA$34="Menor"),CONCATENATE("R5C",'Mapa final'!$O$34),"")</f>
        <v/>
      </c>
      <c r="Q30" s="68" t="str">
        <f>IF(AND('Mapa final'!$Y$35="Media",'Mapa final'!$AA$35="Menor"),CONCATENATE("R5C",'Mapa final'!$O$35),"")</f>
        <v/>
      </c>
      <c r="R30" s="68" t="str">
        <f>IF(AND('Mapa final'!$Y$36="Media",'Mapa final'!$AA$36="Menor"),CONCATENATE("R5C",'Mapa final'!$O$36),"")</f>
        <v/>
      </c>
      <c r="S30" s="68" t="str">
        <f>IF(AND('Mapa final'!$Y$37="Media",'Mapa final'!$AA$37="Menor"),CONCATENATE("R5C",'Mapa final'!$O$37),"")</f>
        <v/>
      </c>
      <c r="T30" s="68" t="str">
        <f>IF(AND('Mapa final'!$Y$38="Media",'Mapa final'!$AA$38="Menor"),CONCATENATE("R5C",'Mapa final'!$O$38),"")</f>
        <v/>
      </c>
      <c r="U30" s="69" t="str">
        <f>IF(AND('Mapa final'!$Y$39="Media",'Mapa final'!$AA$39="Menor"),CONCATENATE("R5C",'Mapa final'!$O$39),"")</f>
        <v/>
      </c>
      <c r="V30" s="67" t="str">
        <f>IF(AND('Mapa final'!$Y$34="Media",'Mapa final'!$AA$34="Moderado"),CONCATENATE("R5C",'Mapa final'!$O$34),"")</f>
        <v/>
      </c>
      <c r="W30" s="68" t="str">
        <f>IF(AND('Mapa final'!$Y$35="Media",'Mapa final'!$AA$35="Moderado"),CONCATENATE("R5C",'Mapa final'!$O$35),"")</f>
        <v/>
      </c>
      <c r="X30" s="68" t="str">
        <f>IF(AND('Mapa final'!$Y$36="Media",'Mapa final'!$AA$36="Moderado"),CONCATENATE("R5C",'Mapa final'!$O$36),"")</f>
        <v/>
      </c>
      <c r="Y30" s="68" t="str">
        <f>IF(AND('Mapa final'!$Y$37="Media",'Mapa final'!$AA$37="Moderado"),CONCATENATE("R5C",'Mapa final'!$O$37),"")</f>
        <v/>
      </c>
      <c r="Z30" s="68" t="str">
        <f>IF(AND('Mapa final'!$Y$38="Media",'Mapa final'!$AA$38="Moderado"),CONCATENATE("R5C",'Mapa final'!$O$38),"")</f>
        <v/>
      </c>
      <c r="AA30" s="69" t="str">
        <f>IF(AND('Mapa final'!$Y$39="Media",'Mapa final'!$AA$39="Moderado"),CONCATENATE("R5C",'Mapa final'!$O$39),"")</f>
        <v/>
      </c>
      <c r="AB30" s="52" t="str">
        <f>IF(AND('Mapa final'!$Y$34="Media",'Mapa final'!$AA$34="Mayor"),CONCATENATE("R5C",'Mapa final'!$O$34),"")</f>
        <v/>
      </c>
      <c r="AC30" s="53" t="str">
        <f>IF(AND('Mapa final'!$Y$35="Media",'Mapa final'!$AA$35="Mayor"),CONCATENATE("R5C",'Mapa final'!$O$35),"")</f>
        <v/>
      </c>
      <c r="AD30" s="53" t="str">
        <f>IF(AND('Mapa final'!$Y$36="Media",'Mapa final'!$AA$36="Mayor"),CONCATENATE("R5C",'Mapa final'!$O$36),"")</f>
        <v/>
      </c>
      <c r="AE30" s="53" t="str">
        <f>IF(AND('Mapa final'!$Y$37="Media",'Mapa final'!$AA$37="Mayor"),CONCATENATE("R5C",'Mapa final'!$O$37),"")</f>
        <v/>
      </c>
      <c r="AF30" s="53" t="str">
        <f>IF(AND('Mapa final'!$Y$38="Media",'Mapa final'!$AA$38="Mayor"),CONCATENATE("R5C",'Mapa final'!$O$38),"")</f>
        <v/>
      </c>
      <c r="AG30" s="54" t="str">
        <f>IF(AND('Mapa final'!$Y$39="Media",'Mapa final'!$AA$39="Mayor"),CONCATENATE("R5C",'Mapa final'!$O$39),"")</f>
        <v/>
      </c>
      <c r="AH30" s="55" t="str">
        <f>IF(AND('Mapa final'!$Y$34="Media",'Mapa final'!$AA$34="Catastrófico"),CONCATENATE("R5C",'Mapa final'!$O$34),"")</f>
        <v/>
      </c>
      <c r="AI30" s="56" t="str">
        <f>IF(AND('Mapa final'!$Y$35="Media",'Mapa final'!$AA$35="Catastrófico"),CONCATENATE("R5C",'Mapa final'!$O$35),"")</f>
        <v/>
      </c>
      <c r="AJ30" s="56" t="str">
        <f>IF(AND('Mapa final'!$Y$36="Media",'Mapa final'!$AA$36="Catastrófico"),CONCATENATE("R5C",'Mapa final'!$O$36),"")</f>
        <v/>
      </c>
      <c r="AK30" s="56" t="str">
        <f>IF(AND('Mapa final'!$Y$37="Media",'Mapa final'!$AA$37="Catastrófico"),CONCATENATE("R5C",'Mapa final'!$O$37),"")</f>
        <v/>
      </c>
      <c r="AL30" s="56" t="str">
        <f>IF(AND('Mapa final'!$Y$38="Media",'Mapa final'!$AA$38="Catastrófico"),CONCATENATE("R5C",'Mapa final'!$O$38),"")</f>
        <v/>
      </c>
      <c r="AM30" s="57" t="str">
        <f>IF(AND('Mapa final'!$Y$39="Media",'Mapa final'!$AA$39="Catastrófico"),CONCATENATE("R5C",'Mapa final'!$O$39),"")</f>
        <v/>
      </c>
      <c r="AN30" s="83"/>
      <c r="AO30" s="365"/>
      <c r="AP30" s="366"/>
      <c r="AQ30" s="366"/>
      <c r="AR30" s="366"/>
      <c r="AS30" s="366"/>
      <c r="AT30" s="367"/>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284"/>
      <c r="C31" s="284"/>
      <c r="D31" s="285"/>
      <c r="E31" s="325"/>
      <c r="F31" s="326"/>
      <c r="G31" s="326"/>
      <c r="H31" s="326"/>
      <c r="I31" s="327"/>
      <c r="J31" s="67" t="str">
        <f>IF(AND('Mapa final'!$Y$40="Media",'Mapa final'!$AA$40="Leve"),CONCATENATE("R6C",'Mapa final'!$O$40),"")</f>
        <v/>
      </c>
      <c r="K31" s="68" t="str">
        <f>IF(AND('Mapa final'!$Y$41="Media",'Mapa final'!$AA$41="Leve"),CONCATENATE("R6C",'Mapa final'!$O$41),"")</f>
        <v/>
      </c>
      <c r="L31" s="68" t="str">
        <f>IF(AND('Mapa final'!$Y$42="Media",'Mapa final'!$AA$42="Leve"),CONCATENATE("R6C",'Mapa final'!$O$42),"")</f>
        <v/>
      </c>
      <c r="M31" s="68" t="str">
        <f>IF(AND('Mapa final'!$Y$43="Media",'Mapa final'!$AA$43="Leve"),CONCATENATE("R6C",'Mapa final'!$O$43),"")</f>
        <v/>
      </c>
      <c r="N31" s="68" t="str">
        <f>IF(AND('Mapa final'!$Y$44="Media",'Mapa final'!$AA$44="Leve"),CONCATENATE("R6C",'Mapa final'!$O$44),"")</f>
        <v/>
      </c>
      <c r="O31" s="69" t="str">
        <f>IF(AND('Mapa final'!$Y$45="Media",'Mapa final'!$AA$45="Leve"),CONCATENATE("R6C",'Mapa final'!$O$45),"")</f>
        <v/>
      </c>
      <c r="P31" s="67" t="str">
        <f>IF(AND('Mapa final'!$Y$40="Media",'Mapa final'!$AA$40="Menor"),CONCATENATE("R6C",'Mapa final'!$O$40),"")</f>
        <v/>
      </c>
      <c r="Q31" s="68" t="str">
        <f>IF(AND('Mapa final'!$Y$41="Media",'Mapa final'!$AA$41="Menor"),CONCATENATE("R6C",'Mapa final'!$O$41),"")</f>
        <v/>
      </c>
      <c r="R31" s="68" t="str">
        <f>IF(AND('Mapa final'!$Y$42="Media",'Mapa final'!$AA$42="Menor"),CONCATENATE("R6C",'Mapa final'!$O$42),"")</f>
        <v/>
      </c>
      <c r="S31" s="68" t="str">
        <f>IF(AND('Mapa final'!$Y$43="Media",'Mapa final'!$AA$43="Menor"),CONCATENATE("R6C",'Mapa final'!$O$43),"")</f>
        <v/>
      </c>
      <c r="T31" s="68" t="str">
        <f>IF(AND('Mapa final'!$Y$44="Media",'Mapa final'!$AA$44="Menor"),CONCATENATE("R6C",'Mapa final'!$O$44),"")</f>
        <v/>
      </c>
      <c r="U31" s="69" t="str">
        <f>IF(AND('Mapa final'!$Y$45="Media",'Mapa final'!$AA$45="Menor"),CONCATENATE("R6C",'Mapa final'!$O$45),"")</f>
        <v/>
      </c>
      <c r="V31" s="67" t="str">
        <f>IF(AND('Mapa final'!$Y$40="Media",'Mapa final'!$AA$40="Moderado"),CONCATENATE("R6C",'Mapa final'!$O$40),"")</f>
        <v/>
      </c>
      <c r="W31" s="68" t="str">
        <f>IF(AND('Mapa final'!$Y$41="Media",'Mapa final'!$AA$41="Moderado"),CONCATENATE("R6C",'Mapa final'!$O$41),"")</f>
        <v/>
      </c>
      <c r="X31" s="68" t="str">
        <f>IF(AND('Mapa final'!$Y$42="Media",'Mapa final'!$AA$42="Moderado"),CONCATENATE("R6C",'Mapa final'!$O$42),"")</f>
        <v/>
      </c>
      <c r="Y31" s="68" t="str">
        <f>IF(AND('Mapa final'!$Y$43="Media",'Mapa final'!$AA$43="Moderado"),CONCATENATE("R6C",'Mapa final'!$O$43),"")</f>
        <v/>
      </c>
      <c r="Z31" s="68" t="str">
        <f>IF(AND('Mapa final'!$Y$44="Media",'Mapa final'!$AA$44="Moderado"),CONCATENATE("R6C",'Mapa final'!$O$44),"")</f>
        <v/>
      </c>
      <c r="AA31" s="69" t="str">
        <f>IF(AND('Mapa final'!$Y$45="Media",'Mapa final'!$AA$45="Moderado"),CONCATENATE("R6C",'Mapa final'!$O$45),"")</f>
        <v/>
      </c>
      <c r="AB31" s="52" t="str">
        <f>IF(AND('Mapa final'!$Y$40="Media",'Mapa final'!$AA$40="Mayor"),CONCATENATE("R6C",'Mapa final'!$O$40),"")</f>
        <v/>
      </c>
      <c r="AC31" s="53" t="str">
        <f>IF(AND('Mapa final'!$Y$41="Media",'Mapa final'!$AA$41="Mayor"),CONCATENATE("R6C",'Mapa final'!$O$41),"")</f>
        <v/>
      </c>
      <c r="AD31" s="53" t="str">
        <f>IF(AND('Mapa final'!$Y$42="Media",'Mapa final'!$AA$42="Mayor"),CONCATENATE("R6C",'Mapa final'!$O$42),"")</f>
        <v/>
      </c>
      <c r="AE31" s="53" t="str">
        <f>IF(AND('Mapa final'!$Y$43="Media",'Mapa final'!$AA$43="Mayor"),CONCATENATE("R6C",'Mapa final'!$O$43),"")</f>
        <v/>
      </c>
      <c r="AF31" s="53" t="str">
        <f>IF(AND('Mapa final'!$Y$44="Media",'Mapa final'!$AA$44="Mayor"),CONCATENATE("R6C",'Mapa final'!$O$44),"")</f>
        <v/>
      </c>
      <c r="AG31" s="54" t="str">
        <f>IF(AND('Mapa final'!$Y$45="Media",'Mapa final'!$AA$45="Mayor"),CONCATENATE("R6C",'Mapa final'!$O$45),"")</f>
        <v/>
      </c>
      <c r="AH31" s="55" t="str">
        <f>IF(AND('Mapa final'!$Y$40="Media",'Mapa final'!$AA$40="Catastrófico"),CONCATENATE("R6C",'Mapa final'!$O$40),"")</f>
        <v/>
      </c>
      <c r="AI31" s="56" t="str">
        <f>IF(AND('Mapa final'!$Y$41="Media",'Mapa final'!$AA$41="Catastrófico"),CONCATENATE("R6C",'Mapa final'!$O$41),"")</f>
        <v/>
      </c>
      <c r="AJ31" s="56" t="str">
        <f>IF(AND('Mapa final'!$Y$42="Media",'Mapa final'!$AA$42="Catastrófico"),CONCATENATE("R6C",'Mapa final'!$O$42),"")</f>
        <v/>
      </c>
      <c r="AK31" s="56" t="str">
        <f>IF(AND('Mapa final'!$Y$43="Media",'Mapa final'!$AA$43="Catastrófico"),CONCATENATE("R6C",'Mapa final'!$O$43),"")</f>
        <v/>
      </c>
      <c r="AL31" s="56" t="str">
        <f>IF(AND('Mapa final'!$Y$44="Media",'Mapa final'!$AA$44="Catastrófico"),CONCATENATE("R6C",'Mapa final'!$O$44),"")</f>
        <v/>
      </c>
      <c r="AM31" s="57" t="str">
        <f>IF(AND('Mapa final'!$Y$45="Media",'Mapa final'!$AA$45="Catastrófico"),CONCATENATE("R6C",'Mapa final'!$O$45),"")</f>
        <v/>
      </c>
      <c r="AN31" s="83"/>
      <c r="AO31" s="365"/>
      <c r="AP31" s="366"/>
      <c r="AQ31" s="366"/>
      <c r="AR31" s="366"/>
      <c r="AS31" s="366"/>
      <c r="AT31" s="367"/>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284"/>
      <c r="C32" s="284"/>
      <c r="D32" s="285"/>
      <c r="E32" s="325"/>
      <c r="F32" s="326"/>
      <c r="G32" s="326"/>
      <c r="H32" s="326"/>
      <c r="I32" s="327"/>
      <c r="J32" s="67" t="str">
        <f>IF(AND('Mapa final'!$Y$46="Media",'Mapa final'!$AA$46="Leve"),CONCATENATE("R7C",'Mapa final'!$O$46),"")</f>
        <v/>
      </c>
      <c r="K32" s="68" t="str">
        <f>IF(AND('Mapa final'!$Y$47="Media",'Mapa final'!$AA$47="Leve"),CONCATENATE("R7C",'Mapa final'!$O$47),"")</f>
        <v/>
      </c>
      <c r="L32" s="68" t="str">
        <f>IF(AND('Mapa final'!$Y$48="Media",'Mapa final'!$AA$48="Leve"),CONCATENATE("R7C",'Mapa final'!$O$48),"")</f>
        <v/>
      </c>
      <c r="M32" s="68" t="str">
        <f>IF(AND('Mapa final'!$Y$49="Media",'Mapa final'!$AA$49="Leve"),CONCATENATE("R7C",'Mapa final'!$O$49),"")</f>
        <v/>
      </c>
      <c r="N32" s="68" t="str">
        <f>IF(AND('Mapa final'!$Y$50="Media",'Mapa final'!$AA$50="Leve"),CONCATENATE("R7C",'Mapa final'!$O$50),"")</f>
        <v/>
      </c>
      <c r="O32" s="69" t="str">
        <f>IF(AND('Mapa final'!$Y$51="Media",'Mapa final'!$AA$51="Leve"),CONCATENATE("R7C",'Mapa final'!$O$51),"")</f>
        <v/>
      </c>
      <c r="P32" s="67" t="str">
        <f>IF(AND('Mapa final'!$Y$46="Media",'Mapa final'!$AA$46="Menor"),CONCATENATE("R7C",'Mapa final'!$O$46),"")</f>
        <v/>
      </c>
      <c r="Q32" s="68" t="str">
        <f>IF(AND('Mapa final'!$Y$47="Media",'Mapa final'!$AA$47="Menor"),CONCATENATE("R7C",'Mapa final'!$O$47),"")</f>
        <v/>
      </c>
      <c r="R32" s="68" t="str">
        <f>IF(AND('Mapa final'!$Y$48="Media",'Mapa final'!$AA$48="Menor"),CONCATENATE("R7C",'Mapa final'!$O$48),"")</f>
        <v/>
      </c>
      <c r="S32" s="68" t="str">
        <f>IF(AND('Mapa final'!$Y$49="Media",'Mapa final'!$AA$49="Menor"),CONCATENATE("R7C",'Mapa final'!$O$49),"")</f>
        <v/>
      </c>
      <c r="T32" s="68" t="str">
        <f>IF(AND('Mapa final'!$Y$50="Media",'Mapa final'!$AA$50="Menor"),CONCATENATE("R7C",'Mapa final'!$O$50),"")</f>
        <v/>
      </c>
      <c r="U32" s="69" t="str">
        <f>IF(AND('Mapa final'!$Y$51="Media",'Mapa final'!$AA$51="Menor"),CONCATENATE("R7C",'Mapa final'!$O$51),"")</f>
        <v/>
      </c>
      <c r="V32" s="67" t="str">
        <f>IF(AND('Mapa final'!$Y$46="Media",'Mapa final'!$AA$46="Moderado"),CONCATENATE("R7C",'Mapa final'!$O$46),"")</f>
        <v/>
      </c>
      <c r="W32" s="68" t="str">
        <f>IF(AND('Mapa final'!$Y$47="Media",'Mapa final'!$AA$47="Moderado"),CONCATENATE("R7C",'Mapa final'!$O$47),"")</f>
        <v/>
      </c>
      <c r="X32" s="68" t="str">
        <f>IF(AND('Mapa final'!$Y$48="Media",'Mapa final'!$AA$48="Moderado"),CONCATENATE("R7C",'Mapa final'!$O$48),"")</f>
        <v/>
      </c>
      <c r="Y32" s="68" t="str">
        <f>IF(AND('Mapa final'!$Y$49="Media",'Mapa final'!$AA$49="Moderado"),CONCATENATE("R7C",'Mapa final'!$O$49),"")</f>
        <v/>
      </c>
      <c r="Z32" s="68" t="str">
        <f>IF(AND('Mapa final'!$Y$50="Media",'Mapa final'!$AA$50="Moderado"),CONCATENATE("R7C",'Mapa final'!$O$50),"")</f>
        <v/>
      </c>
      <c r="AA32" s="69" t="str">
        <f>IF(AND('Mapa final'!$Y$51="Media",'Mapa final'!$AA$51="Moderado"),CONCATENATE("R7C",'Mapa final'!$O$51),"")</f>
        <v/>
      </c>
      <c r="AB32" s="52" t="str">
        <f>IF(AND('Mapa final'!$Y$46="Media",'Mapa final'!$AA$46="Mayor"),CONCATENATE("R7C",'Mapa final'!$O$46),"")</f>
        <v/>
      </c>
      <c r="AC32" s="53" t="str">
        <f>IF(AND('Mapa final'!$Y$47="Media",'Mapa final'!$AA$47="Mayor"),CONCATENATE("R7C",'Mapa final'!$O$47),"")</f>
        <v/>
      </c>
      <c r="AD32" s="53" t="str">
        <f>IF(AND('Mapa final'!$Y$48="Media",'Mapa final'!$AA$48="Mayor"),CONCATENATE("R7C",'Mapa final'!$O$48),"")</f>
        <v/>
      </c>
      <c r="AE32" s="53" t="str">
        <f>IF(AND('Mapa final'!$Y$49="Media",'Mapa final'!$AA$49="Mayor"),CONCATENATE("R7C",'Mapa final'!$O$49),"")</f>
        <v/>
      </c>
      <c r="AF32" s="53" t="str">
        <f>IF(AND('Mapa final'!$Y$50="Media",'Mapa final'!$AA$50="Mayor"),CONCATENATE("R7C",'Mapa final'!$O$50),"")</f>
        <v/>
      </c>
      <c r="AG32" s="54" t="str">
        <f>IF(AND('Mapa final'!$Y$51="Media",'Mapa final'!$AA$51="Mayor"),CONCATENATE("R7C",'Mapa final'!$O$51),"")</f>
        <v/>
      </c>
      <c r="AH32" s="55" t="str">
        <f>IF(AND('Mapa final'!$Y$46="Media",'Mapa final'!$AA$46="Catastrófico"),CONCATENATE("R7C",'Mapa final'!$O$46),"")</f>
        <v/>
      </c>
      <c r="AI32" s="56" t="str">
        <f>IF(AND('Mapa final'!$Y$47="Media",'Mapa final'!$AA$47="Catastrófico"),CONCATENATE("R7C",'Mapa final'!$O$47),"")</f>
        <v/>
      </c>
      <c r="AJ32" s="56" t="str">
        <f>IF(AND('Mapa final'!$Y$48="Media",'Mapa final'!$AA$48="Catastrófico"),CONCATENATE("R7C",'Mapa final'!$O$48),"")</f>
        <v/>
      </c>
      <c r="AK32" s="56" t="str">
        <f>IF(AND('Mapa final'!$Y$49="Media",'Mapa final'!$AA$49="Catastrófico"),CONCATENATE("R7C",'Mapa final'!$O$49),"")</f>
        <v/>
      </c>
      <c r="AL32" s="56" t="str">
        <f>IF(AND('Mapa final'!$Y$50="Media",'Mapa final'!$AA$50="Catastrófico"),CONCATENATE("R7C",'Mapa final'!$O$50),"")</f>
        <v/>
      </c>
      <c r="AM32" s="57" t="str">
        <f>IF(AND('Mapa final'!$Y$51="Media",'Mapa final'!$AA$51="Catastrófico"),CONCATENATE("R7C",'Mapa final'!$O$51),"")</f>
        <v/>
      </c>
      <c r="AN32" s="83"/>
      <c r="AO32" s="365"/>
      <c r="AP32" s="366"/>
      <c r="AQ32" s="366"/>
      <c r="AR32" s="366"/>
      <c r="AS32" s="366"/>
      <c r="AT32" s="367"/>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284"/>
      <c r="C33" s="284"/>
      <c r="D33" s="285"/>
      <c r="E33" s="325"/>
      <c r="F33" s="326"/>
      <c r="G33" s="326"/>
      <c r="H33" s="326"/>
      <c r="I33" s="327"/>
      <c r="J33" s="67" t="str">
        <f>IF(AND('Mapa final'!$Y$52="Media",'Mapa final'!$AA$52="Leve"),CONCATENATE("R8C",'Mapa final'!$O$52),"")</f>
        <v/>
      </c>
      <c r="K33" s="68" t="str">
        <f>IF(AND('Mapa final'!$Y$53="Media",'Mapa final'!$AA$53="Leve"),CONCATENATE("R8C",'Mapa final'!$O$53),"")</f>
        <v/>
      </c>
      <c r="L33" s="68" t="str">
        <f>IF(AND('Mapa final'!$Y$54="Media",'Mapa final'!$AA$54="Leve"),CONCATENATE("R8C",'Mapa final'!$O$54),"")</f>
        <v/>
      </c>
      <c r="M33" s="68" t="str">
        <f>IF(AND('Mapa final'!$Y$55="Media",'Mapa final'!$AA$55="Leve"),CONCATENATE("R8C",'Mapa final'!$O$55),"")</f>
        <v/>
      </c>
      <c r="N33" s="68" t="str">
        <f>IF(AND('Mapa final'!$Y$56="Media",'Mapa final'!$AA$56="Leve"),CONCATENATE("R8C",'Mapa final'!$O$56),"")</f>
        <v/>
      </c>
      <c r="O33" s="69" t="str">
        <f>IF(AND('Mapa final'!$Y$57="Media",'Mapa final'!$AA$57="Leve"),CONCATENATE("R8C",'Mapa final'!$O$57),"")</f>
        <v/>
      </c>
      <c r="P33" s="67" t="str">
        <f>IF(AND('Mapa final'!$Y$52="Media",'Mapa final'!$AA$52="Menor"),CONCATENATE("R8C",'Mapa final'!$O$52),"")</f>
        <v/>
      </c>
      <c r="Q33" s="68" t="str">
        <f>IF(AND('Mapa final'!$Y$53="Media",'Mapa final'!$AA$53="Menor"),CONCATENATE("R8C",'Mapa final'!$O$53),"")</f>
        <v/>
      </c>
      <c r="R33" s="68" t="str">
        <f>IF(AND('Mapa final'!$Y$54="Media",'Mapa final'!$AA$54="Menor"),CONCATENATE("R8C",'Mapa final'!$O$54),"")</f>
        <v/>
      </c>
      <c r="S33" s="68" t="str">
        <f>IF(AND('Mapa final'!$Y$55="Media",'Mapa final'!$AA$55="Menor"),CONCATENATE("R8C",'Mapa final'!$O$55),"")</f>
        <v/>
      </c>
      <c r="T33" s="68" t="str">
        <f>IF(AND('Mapa final'!$Y$56="Media",'Mapa final'!$AA$56="Menor"),CONCATENATE("R8C",'Mapa final'!$O$56),"")</f>
        <v/>
      </c>
      <c r="U33" s="69" t="str">
        <f>IF(AND('Mapa final'!$Y$57="Media",'Mapa final'!$AA$57="Menor"),CONCATENATE("R8C",'Mapa final'!$O$57),"")</f>
        <v/>
      </c>
      <c r="V33" s="67" t="str">
        <f>IF(AND('Mapa final'!$Y$52="Media",'Mapa final'!$AA$52="Moderado"),CONCATENATE("R8C",'Mapa final'!$O$52),"")</f>
        <v/>
      </c>
      <c r="W33" s="68" t="str">
        <f>IF(AND('Mapa final'!$Y$53="Media",'Mapa final'!$AA$53="Moderado"),CONCATENATE("R8C",'Mapa final'!$O$53),"")</f>
        <v/>
      </c>
      <c r="X33" s="68" t="str">
        <f>IF(AND('Mapa final'!$Y$54="Media",'Mapa final'!$AA$54="Moderado"),CONCATENATE("R8C",'Mapa final'!$O$54),"")</f>
        <v/>
      </c>
      <c r="Y33" s="68" t="str">
        <f>IF(AND('Mapa final'!$Y$55="Media",'Mapa final'!$AA$55="Moderado"),CONCATENATE("R8C",'Mapa final'!$O$55),"")</f>
        <v/>
      </c>
      <c r="Z33" s="68" t="str">
        <f>IF(AND('Mapa final'!$Y$56="Media",'Mapa final'!$AA$56="Moderado"),CONCATENATE("R8C",'Mapa final'!$O$56),"")</f>
        <v/>
      </c>
      <c r="AA33" s="69" t="str">
        <f>IF(AND('Mapa final'!$Y$57="Media",'Mapa final'!$AA$57="Moderado"),CONCATENATE("R8C",'Mapa final'!$O$57),"")</f>
        <v/>
      </c>
      <c r="AB33" s="52" t="str">
        <f>IF(AND('Mapa final'!$Y$52="Media",'Mapa final'!$AA$52="Mayor"),CONCATENATE("R8C",'Mapa final'!$O$52),"")</f>
        <v/>
      </c>
      <c r="AC33" s="53" t="str">
        <f>IF(AND('Mapa final'!$Y$53="Media",'Mapa final'!$AA$53="Mayor"),CONCATENATE("R8C",'Mapa final'!$O$53),"")</f>
        <v/>
      </c>
      <c r="AD33" s="53" t="str">
        <f>IF(AND('Mapa final'!$Y$54="Media",'Mapa final'!$AA$54="Mayor"),CONCATENATE("R8C",'Mapa final'!$O$54),"")</f>
        <v/>
      </c>
      <c r="AE33" s="53" t="str">
        <f>IF(AND('Mapa final'!$Y$55="Media",'Mapa final'!$AA$55="Mayor"),CONCATENATE("R8C",'Mapa final'!$O$55),"")</f>
        <v/>
      </c>
      <c r="AF33" s="53" t="str">
        <f>IF(AND('Mapa final'!$Y$56="Media",'Mapa final'!$AA$56="Mayor"),CONCATENATE("R8C",'Mapa final'!$O$56),"")</f>
        <v/>
      </c>
      <c r="AG33" s="54" t="str">
        <f>IF(AND('Mapa final'!$Y$57="Media",'Mapa final'!$AA$57="Mayor"),CONCATENATE("R8C",'Mapa final'!$O$57),"")</f>
        <v/>
      </c>
      <c r="AH33" s="55" t="str">
        <f>IF(AND('Mapa final'!$Y$52="Media",'Mapa final'!$AA$52="Catastrófico"),CONCATENATE("R8C",'Mapa final'!$O$52),"")</f>
        <v/>
      </c>
      <c r="AI33" s="56" t="str">
        <f>IF(AND('Mapa final'!$Y$53="Media",'Mapa final'!$AA$53="Catastrófico"),CONCATENATE("R8C",'Mapa final'!$O$53),"")</f>
        <v/>
      </c>
      <c r="AJ33" s="56" t="str">
        <f>IF(AND('Mapa final'!$Y$54="Media",'Mapa final'!$AA$54="Catastrófico"),CONCATENATE("R8C",'Mapa final'!$O$54),"")</f>
        <v/>
      </c>
      <c r="AK33" s="56" t="str">
        <f>IF(AND('Mapa final'!$Y$55="Media",'Mapa final'!$AA$55="Catastrófico"),CONCATENATE("R8C",'Mapa final'!$O$55),"")</f>
        <v/>
      </c>
      <c r="AL33" s="56" t="str">
        <f>IF(AND('Mapa final'!$Y$56="Media",'Mapa final'!$AA$56="Catastrófico"),CONCATENATE("R8C",'Mapa final'!$O$56),"")</f>
        <v/>
      </c>
      <c r="AM33" s="57" t="str">
        <f>IF(AND('Mapa final'!$Y$57="Media",'Mapa final'!$AA$57="Catastrófico"),CONCATENATE("R8C",'Mapa final'!$O$57),"")</f>
        <v/>
      </c>
      <c r="AN33" s="83"/>
      <c r="AO33" s="365"/>
      <c r="AP33" s="366"/>
      <c r="AQ33" s="366"/>
      <c r="AR33" s="366"/>
      <c r="AS33" s="366"/>
      <c r="AT33" s="367"/>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284"/>
      <c r="C34" s="284"/>
      <c r="D34" s="285"/>
      <c r="E34" s="325"/>
      <c r="F34" s="326"/>
      <c r="G34" s="326"/>
      <c r="H34" s="326"/>
      <c r="I34" s="327"/>
      <c r="J34" s="67" t="str">
        <f>IF(AND('Mapa final'!$Y$58="Media",'Mapa final'!$AA$58="Leve"),CONCATENATE("R9C",'Mapa final'!$O$58),"")</f>
        <v/>
      </c>
      <c r="K34" s="68" t="str">
        <f>IF(AND('Mapa final'!$Y$59="Media",'Mapa final'!$AA$59="Leve"),CONCATENATE("R9C",'Mapa final'!$O$59),"")</f>
        <v/>
      </c>
      <c r="L34" s="68" t="str">
        <f>IF(AND('Mapa final'!$Y$60="Media",'Mapa final'!$AA$60="Leve"),CONCATENATE("R9C",'Mapa final'!$O$60),"")</f>
        <v/>
      </c>
      <c r="M34" s="68" t="str">
        <f>IF(AND('Mapa final'!$Y$61="Media",'Mapa final'!$AA$61="Leve"),CONCATENATE("R9C",'Mapa final'!$O$61),"")</f>
        <v/>
      </c>
      <c r="N34" s="68" t="str">
        <f>IF(AND('Mapa final'!$Y$62="Media",'Mapa final'!$AA$62="Leve"),CONCATENATE("R9C",'Mapa final'!$O$62),"")</f>
        <v/>
      </c>
      <c r="O34" s="69" t="str">
        <f>IF(AND('Mapa final'!$Y$63="Media",'Mapa final'!$AA$63="Leve"),CONCATENATE("R9C",'Mapa final'!$O$63),"")</f>
        <v/>
      </c>
      <c r="P34" s="67" t="str">
        <f>IF(AND('Mapa final'!$Y$58="Media",'Mapa final'!$AA$58="Menor"),CONCATENATE("R9C",'Mapa final'!$O$58),"")</f>
        <v/>
      </c>
      <c r="Q34" s="68" t="str">
        <f>IF(AND('Mapa final'!$Y$59="Media",'Mapa final'!$AA$59="Menor"),CONCATENATE("R9C",'Mapa final'!$O$59),"")</f>
        <v/>
      </c>
      <c r="R34" s="68" t="str">
        <f>IF(AND('Mapa final'!$Y$60="Media",'Mapa final'!$AA$60="Menor"),CONCATENATE("R9C",'Mapa final'!$O$60),"")</f>
        <v/>
      </c>
      <c r="S34" s="68" t="str">
        <f>IF(AND('Mapa final'!$Y$61="Media",'Mapa final'!$AA$61="Menor"),CONCATENATE("R9C",'Mapa final'!$O$61),"")</f>
        <v/>
      </c>
      <c r="T34" s="68" t="str">
        <f>IF(AND('Mapa final'!$Y$62="Media",'Mapa final'!$AA$62="Menor"),CONCATENATE("R9C",'Mapa final'!$O$62),"")</f>
        <v/>
      </c>
      <c r="U34" s="69" t="str">
        <f>IF(AND('Mapa final'!$Y$63="Media",'Mapa final'!$AA$63="Menor"),CONCATENATE("R9C",'Mapa final'!$O$63),"")</f>
        <v/>
      </c>
      <c r="V34" s="67" t="str">
        <f>IF(AND('Mapa final'!$Y$58="Media",'Mapa final'!$AA$58="Moderado"),CONCATENATE("R9C",'Mapa final'!$O$58),"")</f>
        <v/>
      </c>
      <c r="W34" s="68" t="str">
        <f>IF(AND('Mapa final'!$Y$59="Media",'Mapa final'!$AA$59="Moderado"),CONCATENATE("R9C",'Mapa final'!$O$59),"")</f>
        <v/>
      </c>
      <c r="X34" s="68" t="str">
        <f>IF(AND('Mapa final'!$Y$60="Media",'Mapa final'!$AA$60="Moderado"),CONCATENATE("R9C",'Mapa final'!$O$60),"")</f>
        <v/>
      </c>
      <c r="Y34" s="68" t="str">
        <f>IF(AND('Mapa final'!$Y$61="Media",'Mapa final'!$AA$61="Moderado"),CONCATENATE("R9C",'Mapa final'!$O$61),"")</f>
        <v/>
      </c>
      <c r="Z34" s="68" t="str">
        <f>IF(AND('Mapa final'!$Y$62="Media",'Mapa final'!$AA$62="Moderado"),CONCATENATE("R9C",'Mapa final'!$O$62),"")</f>
        <v/>
      </c>
      <c r="AA34" s="69" t="str">
        <f>IF(AND('Mapa final'!$Y$63="Media",'Mapa final'!$AA$63="Moderado"),CONCATENATE("R9C",'Mapa final'!$O$63),"")</f>
        <v/>
      </c>
      <c r="AB34" s="52" t="str">
        <f>IF(AND('Mapa final'!$Y$58="Media",'Mapa final'!$AA$58="Mayor"),CONCATENATE("R9C",'Mapa final'!$O$58),"")</f>
        <v/>
      </c>
      <c r="AC34" s="53" t="str">
        <f>IF(AND('Mapa final'!$Y$59="Media",'Mapa final'!$AA$59="Mayor"),CONCATENATE("R9C",'Mapa final'!$O$59),"")</f>
        <v/>
      </c>
      <c r="AD34" s="53" t="str">
        <f>IF(AND('Mapa final'!$Y$60="Media",'Mapa final'!$AA$60="Mayor"),CONCATENATE("R9C",'Mapa final'!$O$60),"")</f>
        <v/>
      </c>
      <c r="AE34" s="53" t="str">
        <f>IF(AND('Mapa final'!$Y$61="Media",'Mapa final'!$AA$61="Mayor"),CONCATENATE("R9C",'Mapa final'!$O$61),"")</f>
        <v/>
      </c>
      <c r="AF34" s="53" t="str">
        <f>IF(AND('Mapa final'!$Y$62="Media",'Mapa final'!$AA$62="Mayor"),CONCATENATE("R9C",'Mapa final'!$O$62),"")</f>
        <v/>
      </c>
      <c r="AG34" s="54" t="str">
        <f>IF(AND('Mapa final'!$Y$63="Media",'Mapa final'!$AA$63="Mayor"),CONCATENATE("R9C",'Mapa final'!$O$63),"")</f>
        <v/>
      </c>
      <c r="AH34" s="55" t="str">
        <f>IF(AND('Mapa final'!$Y$58="Media",'Mapa final'!$AA$58="Catastrófico"),CONCATENATE("R9C",'Mapa final'!$O$58),"")</f>
        <v/>
      </c>
      <c r="AI34" s="56" t="str">
        <f>IF(AND('Mapa final'!$Y$59="Media",'Mapa final'!$AA$59="Catastrófico"),CONCATENATE("R9C",'Mapa final'!$O$59),"")</f>
        <v/>
      </c>
      <c r="AJ34" s="56" t="str">
        <f>IF(AND('Mapa final'!$Y$60="Media",'Mapa final'!$AA$60="Catastrófico"),CONCATENATE("R9C",'Mapa final'!$O$60),"")</f>
        <v/>
      </c>
      <c r="AK34" s="56" t="str">
        <f>IF(AND('Mapa final'!$Y$61="Media",'Mapa final'!$AA$61="Catastrófico"),CONCATENATE("R9C",'Mapa final'!$O$61),"")</f>
        <v/>
      </c>
      <c r="AL34" s="56" t="str">
        <f>IF(AND('Mapa final'!$Y$62="Media",'Mapa final'!$AA$62="Catastrófico"),CONCATENATE("R9C",'Mapa final'!$O$62),"")</f>
        <v/>
      </c>
      <c r="AM34" s="57" t="str">
        <f>IF(AND('Mapa final'!$Y$63="Media",'Mapa final'!$AA$63="Catastrófico"),CONCATENATE("R9C",'Mapa final'!$O$63),"")</f>
        <v/>
      </c>
      <c r="AN34" s="83"/>
      <c r="AO34" s="365"/>
      <c r="AP34" s="366"/>
      <c r="AQ34" s="366"/>
      <c r="AR34" s="366"/>
      <c r="AS34" s="366"/>
      <c r="AT34" s="367"/>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284"/>
      <c r="C35" s="284"/>
      <c r="D35" s="285"/>
      <c r="E35" s="328"/>
      <c r="F35" s="329"/>
      <c r="G35" s="329"/>
      <c r="H35" s="329"/>
      <c r="I35" s="330"/>
      <c r="J35" s="67" t="str">
        <f>IF(AND('Mapa final'!$Y$64="Media",'Mapa final'!$AA$64="Leve"),CONCATENATE("R10C",'Mapa final'!$O$64),"")</f>
        <v/>
      </c>
      <c r="K35" s="68" t="str">
        <f>IF(AND('Mapa final'!$Y$65="Media",'Mapa final'!$AA$65="Leve"),CONCATENATE("R10C",'Mapa final'!$O$65),"")</f>
        <v/>
      </c>
      <c r="L35" s="68" t="str">
        <f>IF(AND('Mapa final'!$Y$66="Media",'Mapa final'!$AA$66="Leve"),CONCATENATE("R10C",'Mapa final'!$O$66),"")</f>
        <v/>
      </c>
      <c r="M35" s="68" t="str">
        <f>IF(AND('Mapa final'!$Y$67="Media",'Mapa final'!$AA$67="Leve"),CONCATENATE("R10C",'Mapa final'!$O$67),"")</f>
        <v/>
      </c>
      <c r="N35" s="68" t="str">
        <f>IF(AND('Mapa final'!$Y$68="Media",'Mapa final'!$AA$68="Leve"),CONCATENATE("R10C",'Mapa final'!$O$68),"")</f>
        <v/>
      </c>
      <c r="O35" s="69" t="str">
        <f>IF(AND('Mapa final'!$Y$69="Media",'Mapa final'!$AA$69="Leve"),CONCATENATE("R10C",'Mapa final'!$O$69),"")</f>
        <v/>
      </c>
      <c r="P35" s="67" t="str">
        <f>IF(AND('Mapa final'!$Y$64="Media",'Mapa final'!$AA$64="Menor"),CONCATENATE("R10C",'Mapa final'!$O$64),"")</f>
        <v/>
      </c>
      <c r="Q35" s="68" t="str">
        <f>IF(AND('Mapa final'!$Y$65="Media",'Mapa final'!$AA$65="Menor"),CONCATENATE("R10C",'Mapa final'!$O$65),"")</f>
        <v/>
      </c>
      <c r="R35" s="68" t="str">
        <f>IF(AND('Mapa final'!$Y$66="Media",'Mapa final'!$AA$66="Menor"),CONCATENATE("R10C",'Mapa final'!$O$66),"")</f>
        <v/>
      </c>
      <c r="S35" s="68" t="str">
        <f>IF(AND('Mapa final'!$Y$67="Media",'Mapa final'!$AA$67="Menor"),CONCATENATE("R10C",'Mapa final'!$O$67),"")</f>
        <v/>
      </c>
      <c r="T35" s="68" t="str">
        <f>IF(AND('Mapa final'!$Y$68="Media",'Mapa final'!$AA$68="Menor"),CONCATENATE("R10C",'Mapa final'!$O$68),"")</f>
        <v/>
      </c>
      <c r="U35" s="69" t="str">
        <f>IF(AND('Mapa final'!$Y$69="Media",'Mapa final'!$AA$69="Menor"),CONCATENATE("R10C",'Mapa final'!$O$69),"")</f>
        <v/>
      </c>
      <c r="V35" s="67" t="str">
        <f>IF(AND('Mapa final'!$Y$64="Media",'Mapa final'!$AA$64="Moderado"),CONCATENATE("R10C",'Mapa final'!$O$64),"")</f>
        <v/>
      </c>
      <c r="W35" s="68" t="str">
        <f>IF(AND('Mapa final'!$Y$65="Media",'Mapa final'!$AA$65="Moderado"),CONCATENATE("R10C",'Mapa final'!$O$65),"")</f>
        <v/>
      </c>
      <c r="X35" s="68" t="str">
        <f>IF(AND('Mapa final'!$Y$66="Media",'Mapa final'!$AA$66="Moderado"),CONCATENATE("R10C",'Mapa final'!$O$66),"")</f>
        <v/>
      </c>
      <c r="Y35" s="68" t="str">
        <f>IF(AND('Mapa final'!$Y$67="Media",'Mapa final'!$AA$67="Moderado"),CONCATENATE("R10C",'Mapa final'!$O$67),"")</f>
        <v/>
      </c>
      <c r="Z35" s="68" t="str">
        <f>IF(AND('Mapa final'!$Y$68="Media",'Mapa final'!$AA$68="Moderado"),CONCATENATE("R10C",'Mapa final'!$O$68),"")</f>
        <v/>
      </c>
      <c r="AA35" s="69" t="str">
        <f>IF(AND('Mapa final'!$Y$69="Media",'Mapa final'!$AA$69="Moderado"),CONCATENATE("R10C",'Mapa final'!$O$69),"")</f>
        <v/>
      </c>
      <c r="AB35" s="58" t="str">
        <f>IF(AND('Mapa final'!$Y$64="Media",'Mapa final'!$AA$64="Mayor"),CONCATENATE("R10C",'Mapa final'!$O$64),"")</f>
        <v/>
      </c>
      <c r="AC35" s="59" t="str">
        <f>IF(AND('Mapa final'!$Y$65="Media",'Mapa final'!$AA$65="Mayor"),CONCATENATE("R10C",'Mapa final'!$O$65),"")</f>
        <v/>
      </c>
      <c r="AD35" s="59" t="str">
        <f>IF(AND('Mapa final'!$Y$66="Media",'Mapa final'!$AA$66="Mayor"),CONCATENATE("R10C",'Mapa final'!$O$66),"")</f>
        <v/>
      </c>
      <c r="AE35" s="59" t="str">
        <f>IF(AND('Mapa final'!$Y$67="Media",'Mapa final'!$AA$67="Mayor"),CONCATENATE("R10C",'Mapa final'!$O$67),"")</f>
        <v/>
      </c>
      <c r="AF35" s="59" t="str">
        <f>IF(AND('Mapa final'!$Y$68="Media",'Mapa final'!$AA$68="Mayor"),CONCATENATE("R10C",'Mapa final'!$O$68),"")</f>
        <v/>
      </c>
      <c r="AG35" s="60" t="str">
        <f>IF(AND('Mapa final'!$Y$69="Media",'Mapa final'!$AA$69="Mayor"),CONCATENATE("R10C",'Mapa final'!$O$69),"")</f>
        <v/>
      </c>
      <c r="AH35" s="61" t="str">
        <f>IF(AND('Mapa final'!$Y$64="Media",'Mapa final'!$AA$64="Catastrófico"),CONCATENATE("R10C",'Mapa final'!$O$64),"")</f>
        <v/>
      </c>
      <c r="AI35" s="62" t="str">
        <f>IF(AND('Mapa final'!$Y$65="Media",'Mapa final'!$AA$65="Catastrófico"),CONCATENATE("R10C",'Mapa final'!$O$65),"")</f>
        <v/>
      </c>
      <c r="AJ35" s="62" t="str">
        <f>IF(AND('Mapa final'!$Y$66="Media",'Mapa final'!$AA$66="Catastrófico"),CONCATENATE("R10C",'Mapa final'!$O$66),"")</f>
        <v/>
      </c>
      <c r="AK35" s="62" t="str">
        <f>IF(AND('Mapa final'!$Y$67="Media",'Mapa final'!$AA$67="Catastrófico"),CONCATENATE("R10C",'Mapa final'!$O$67),"")</f>
        <v/>
      </c>
      <c r="AL35" s="62" t="str">
        <f>IF(AND('Mapa final'!$Y$68="Media",'Mapa final'!$AA$68="Catastrófico"),CONCATENATE("R10C",'Mapa final'!$O$68),"")</f>
        <v/>
      </c>
      <c r="AM35" s="63" t="str">
        <f>IF(AND('Mapa final'!$Y$69="Media",'Mapa final'!$AA$69="Catastrófico"),CONCATENATE("R10C",'Mapa final'!$O$69),"")</f>
        <v/>
      </c>
      <c r="AN35" s="83"/>
      <c r="AO35" s="368"/>
      <c r="AP35" s="369"/>
      <c r="AQ35" s="369"/>
      <c r="AR35" s="369"/>
      <c r="AS35" s="369"/>
      <c r="AT35" s="370"/>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284"/>
      <c r="C36" s="284"/>
      <c r="D36" s="285"/>
      <c r="E36" s="322" t="s">
        <v>114</v>
      </c>
      <c r="F36" s="323"/>
      <c r="G36" s="323"/>
      <c r="H36" s="323"/>
      <c r="I36" s="323"/>
      <c r="J36" s="73" t="str">
        <f ca="1">IF(AND('Mapa final'!$Y$10="Baja",'Mapa final'!$AA$10="Leve"),CONCATENATE("R1C",'Mapa final'!$O$10),"")</f>
        <v/>
      </c>
      <c r="K36" s="74" t="str">
        <f>IF(AND('Mapa final'!$Y$11="Baja",'Mapa final'!$AA$11="Leve"),CONCATENATE("R1C",'Mapa final'!$O$11),"")</f>
        <v/>
      </c>
      <c r="L36" s="74" t="str">
        <f>IF(AND('Mapa final'!$Y$12="Baja",'Mapa final'!$AA$12="Leve"),CONCATENATE("R1C",'Mapa final'!$O$12),"")</f>
        <v/>
      </c>
      <c r="M36" s="74" t="str">
        <f>IF(AND('Mapa final'!$Y$13="Baja",'Mapa final'!$AA$13="Leve"),CONCATENATE("R1C",'Mapa final'!$O$13),"")</f>
        <v/>
      </c>
      <c r="N36" s="74" t="str">
        <f>IF(AND('Mapa final'!$Y$14="Baja",'Mapa final'!$AA$14="Leve"),CONCATENATE("R1C",'Mapa final'!$O$14),"")</f>
        <v/>
      </c>
      <c r="O36" s="75" t="str">
        <f>IF(AND('Mapa final'!$Y$15="Baja",'Mapa final'!$AA$15="Leve"),CONCATENATE("R1C",'Mapa final'!$O$15),"")</f>
        <v/>
      </c>
      <c r="P36" s="64" t="str">
        <f ca="1">IF(AND('Mapa final'!$Y$10="Baja",'Mapa final'!$AA$10="Menor"),CONCATENATE("R1C",'Mapa final'!$O$10),"")</f>
        <v/>
      </c>
      <c r="Q36" s="65" t="str">
        <f>IF(AND('Mapa final'!$Y$11="Baja",'Mapa final'!$AA$11="Menor"),CONCATENATE("R1C",'Mapa final'!$O$11),"")</f>
        <v/>
      </c>
      <c r="R36" s="65" t="str">
        <f>IF(AND('Mapa final'!$Y$12="Baja",'Mapa final'!$AA$12="Menor"),CONCATENATE("R1C",'Mapa final'!$O$12),"")</f>
        <v/>
      </c>
      <c r="S36" s="65" t="str">
        <f>IF(AND('Mapa final'!$Y$13="Baja",'Mapa final'!$AA$13="Menor"),CONCATENATE("R1C",'Mapa final'!$O$13),"")</f>
        <v/>
      </c>
      <c r="T36" s="65" t="str">
        <f>IF(AND('Mapa final'!$Y$14="Baja",'Mapa final'!$AA$14="Menor"),CONCATENATE("R1C",'Mapa final'!$O$14),"")</f>
        <v/>
      </c>
      <c r="U36" s="66" t="str">
        <f>IF(AND('Mapa final'!$Y$15="Baja",'Mapa final'!$AA$15="Menor"),CONCATENATE("R1C",'Mapa final'!$O$15),"")</f>
        <v/>
      </c>
      <c r="V36" s="64" t="str">
        <f ca="1">IF(AND('Mapa final'!$Y$10="Baja",'Mapa final'!$AA$10="Moderado"),CONCATENATE("R1C",'Mapa final'!$O$10),"")</f>
        <v/>
      </c>
      <c r="W36" s="65" t="str">
        <f>IF(AND('Mapa final'!$Y$11="Baja",'Mapa final'!$AA$11="Moderado"),CONCATENATE("R1C",'Mapa final'!$O$11),"")</f>
        <v/>
      </c>
      <c r="X36" s="65" t="str">
        <f>IF(AND('Mapa final'!$Y$12="Baja",'Mapa final'!$AA$12="Moderado"),CONCATENATE("R1C",'Mapa final'!$O$12),"")</f>
        <v/>
      </c>
      <c r="Y36" s="65" t="str">
        <f>IF(AND('Mapa final'!$Y$13="Baja",'Mapa final'!$AA$13="Moderado"),CONCATENATE("R1C",'Mapa final'!$O$13),"")</f>
        <v/>
      </c>
      <c r="Z36" s="65" t="str">
        <f>IF(AND('Mapa final'!$Y$14="Baja",'Mapa final'!$AA$14="Moderado"),CONCATENATE("R1C",'Mapa final'!$O$14),"")</f>
        <v/>
      </c>
      <c r="AA36" s="66" t="str">
        <f>IF(AND('Mapa final'!$Y$15="Baja",'Mapa final'!$AA$15="Moderado"),CONCATENATE("R1C",'Mapa final'!$O$15),"")</f>
        <v/>
      </c>
      <c r="AB36" s="46" t="str">
        <f ca="1">IF(AND('Mapa final'!$Y$10="Baja",'Mapa final'!$AA$10="Mayor"),CONCATENATE("R1C",'Mapa final'!$O$10),"")</f>
        <v/>
      </c>
      <c r="AC36" s="47" t="str">
        <f>IF(AND('Mapa final'!$Y$11="Baja",'Mapa final'!$AA$11="Mayor"),CONCATENATE("R1C",'Mapa final'!$O$11),"")</f>
        <v/>
      </c>
      <c r="AD36" s="47" t="str">
        <f>IF(AND('Mapa final'!$Y$12="Baja",'Mapa final'!$AA$12="Mayor"),CONCATENATE("R1C",'Mapa final'!$O$12),"")</f>
        <v/>
      </c>
      <c r="AE36" s="47" t="str">
        <f>IF(AND('Mapa final'!$Y$13="Baja",'Mapa final'!$AA$13="Mayor"),CONCATENATE("R1C",'Mapa final'!$O$13),"")</f>
        <v/>
      </c>
      <c r="AF36" s="47" t="str">
        <f>IF(AND('Mapa final'!$Y$14="Baja",'Mapa final'!$AA$14="Mayor"),CONCATENATE("R1C",'Mapa final'!$O$14),"")</f>
        <v/>
      </c>
      <c r="AG36" s="48" t="str">
        <f>IF(AND('Mapa final'!$Y$15="Baja",'Mapa final'!$AA$15="Mayor"),CONCATENATE("R1C",'Mapa final'!$O$15),"")</f>
        <v/>
      </c>
      <c r="AH36" s="49" t="str">
        <f ca="1">IF(AND('Mapa final'!$Y$10="Baja",'Mapa final'!$AA$10="Catastrófico"),CONCATENATE("R1C",'Mapa final'!$O$10),"")</f>
        <v/>
      </c>
      <c r="AI36" s="50" t="str">
        <f>IF(AND('Mapa final'!$Y$11="Baja",'Mapa final'!$AA$11="Catastrófico"),CONCATENATE("R1C",'Mapa final'!$O$11),"")</f>
        <v/>
      </c>
      <c r="AJ36" s="50" t="str">
        <f>IF(AND('Mapa final'!$Y$12="Baja",'Mapa final'!$AA$12="Catastrófico"),CONCATENATE("R1C",'Mapa final'!$O$12),"")</f>
        <v/>
      </c>
      <c r="AK36" s="50" t="str">
        <f>IF(AND('Mapa final'!$Y$13="Baja",'Mapa final'!$AA$13="Catastrófico"),CONCATENATE("R1C",'Mapa final'!$O$13),"")</f>
        <v/>
      </c>
      <c r="AL36" s="50" t="str">
        <f>IF(AND('Mapa final'!$Y$14="Baja",'Mapa final'!$AA$14="Catastrófico"),CONCATENATE("R1C",'Mapa final'!$O$14),"")</f>
        <v/>
      </c>
      <c r="AM36" s="51" t="str">
        <f>IF(AND('Mapa final'!$Y$15="Baja",'Mapa final'!$AA$15="Catastrófico"),CONCATENATE("R1C",'Mapa final'!$O$15),"")</f>
        <v/>
      </c>
      <c r="AN36" s="83"/>
      <c r="AO36" s="353" t="s">
        <v>82</v>
      </c>
      <c r="AP36" s="354"/>
      <c r="AQ36" s="354"/>
      <c r="AR36" s="354"/>
      <c r="AS36" s="354"/>
      <c r="AT36" s="355"/>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284"/>
      <c r="C37" s="284"/>
      <c r="D37" s="285"/>
      <c r="E37" s="341"/>
      <c r="F37" s="326"/>
      <c r="G37" s="326"/>
      <c r="H37" s="326"/>
      <c r="I37" s="326"/>
      <c r="J37" s="76" t="str">
        <f ca="1">IF(AND('Mapa final'!$Y$16="Baja",'Mapa final'!$AA$16="Leve"),CONCATENATE("R2C",'Mapa final'!$O$16),"")</f>
        <v/>
      </c>
      <c r="K37" s="77" t="str">
        <f>IF(AND('Mapa final'!$Y$17="Baja",'Mapa final'!$AA$17="Leve"),CONCATENATE("R2C",'Mapa final'!$O$17),"")</f>
        <v/>
      </c>
      <c r="L37" s="77" t="str">
        <f>IF(AND('Mapa final'!$Y$18="Baja",'Mapa final'!$AA$18="Leve"),CONCATENATE("R2C",'Mapa final'!$O$18),"")</f>
        <v/>
      </c>
      <c r="M37" s="77" t="str">
        <f>IF(AND('Mapa final'!$Y$19="Baja",'Mapa final'!$AA$19="Leve"),CONCATENATE("R2C",'Mapa final'!$O$19),"")</f>
        <v/>
      </c>
      <c r="N37" s="77" t="str">
        <f>IF(AND('Mapa final'!$Y$20="Baja",'Mapa final'!$AA$20="Leve"),CONCATENATE("R2C",'Mapa final'!$O$20),"")</f>
        <v/>
      </c>
      <c r="O37" s="78" t="str">
        <f>IF(AND('Mapa final'!$Y$21="Baja",'Mapa final'!$AA$21="Leve"),CONCATENATE("R2C",'Mapa final'!$O$21),"")</f>
        <v/>
      </c>
      <c r="P37" s="67" t="str">
        <f ca="1">IF(AND('Mapa final'!$Y$16="Baja",'Mapa final'!$AA$16="Menor"),CONCATENATE("R2C",'Mapa final'!$O$16),"")</f>
        <v/>
      </c>
      <c r="Q37" s="68" t="str">
        <f>IF(AND('Mapa final'!$Y$17="Baja",'Mapa final'!$AA$17="Menor"),CONCATENATE("R2C",'Mapa final'!$O$17),"")</f>
        <v/>
      </c>
      <c r="R37" s="68" t="str">
        <f>IF(AND('Mapa final'!$Y$18="Baja",'Mapa final'!$AA$18="Menor"),CONCATENATE("R2C",'Mapa final'!$O$18),"")</f>
        <v/>
      </c>
      <c r="S37" s="68" t="str">
        <f>IF(AND('Mapa final'!$Y$19="Baja",'Mapa final'!$AA$19="Menor"),CONCATENATE("R2C",'Mapa final'!$O$19),"")</f>
        <v/>
      </c>
      <c r="T37" s="68" t="str">
        <f>IF(AND('Mapa final'!$Y$20="Baja",'Mapa final'!$AA$20="Menor"),CONCATENATE("R2C",'Mapa final'!$O$20),"")</f>
        <v/>
      </c>
      <c r="U37" s="69" t="str">
        <f>IF(AND('Mapa final'!$Y$21="Baja",'Mapa final'!$AA$21="Menor"),CONCATENATE("R2C",'Mapa final'!$O$21),"")</f>
        <v/>
      </c>
      <c r="V37" s="67" t="str">
        <f ca="1">IF(AND('Mapa final'!$Y$16="Baja",'Mapa final'!$AA$16="Moderado"),CONCATENATE("R2C",'Mapa final'!$O$16),"")</f>
        <v>R2C1</v>
      </c>
      <c r="W37" s="68" t="str">
        <f>IF(AND('Mapa final'!$Y$17="Baja",'Mapa final'!$AA$17="Moderado"),CONCATENATE("R2C",'Mapa final'!$O$17),"")</f>
        <v/>
      </c>
      <c r="X37" s="68" t="str">
        <f>IF(AND('Mapa final'!$Y$18="Baja",'Mapa final'!$AA$18="Moderado"),CONCATENATE("R2C",'Mapa final'!$O$18),"")</f>
        <v/>
      </c>
      <c r="Y37" s="68" t="str">
        <f>IF(AND('Mapa final'!$Y$19="Baja",'Mapa final'!$AA$19="Moderado"),CONCATENATE("R2C",'Mapa final'!$O$19),"")</f>
        <v/>
      </c>
      <c r="Z37" s="68" t="str">
        <f>IF(AND('Mapa final'!$Y$20="Baja",'Mapa final'!$AA$20="Moderado"),CONCATENATE("R2C",'Mapa final'!$O$20),"")</f>
        <v/>
      </c>
      <c r="AA37" s="69" t="str">
        <f>IF(AND('Mapa final'!$Y$21="Baja",'Mapa final'!$AA$21="Moderado"),CONCATENATE("R2C",'Mapa final'!$O$21),"")</f>
        <v/>
      </c>
      <c r="AB37" s="52" t="str">
        <f ca="1">IF(AND('Mapa final'!$Y$16="Baja",'Mapa final'!$AA$16="Mayor"),CONCATENATE("R2C",'Mapa final'!$O$16),"")</f>
        <v/>
      </c>
      <c r="AC37" s="53" t="str">
        <f>IF(AND('Mapa final'!$Y$17="Baja",'Mapa final'!$AA$17="Mayor"),CONCATENATE("R2C",'Mapa final'!$O$17),"")</f>
        <v/>
      </c>
      <c r="AD37" s="53" t="str">
        <f>IF(AND('Mapa final'!$Y$18="Baja",'Mapa final'!$AA$18="Mayor"),CONCATENATE("R2C",'Mapa final'!$O$18),"")</f>
        <v/>
      </c>
      <c r="AE37" s="53" t="str">
        <f>IF(AND('Mapa final'!$Y$19="Baja",'Mapa final'!$AA$19="Mayor"),CONCATENATE("R2C",'Mapa final'!$O$19),"")</f>
        <v/>
      </c>
      <c r="AF37" s="53" t="str">
        <f>IF(AND('Mapa final'!$Y$20="Baja",'Mapa final'!$AA$20="Mayor"),CONCATENATE("R2C",'Mapa final'!$O$20),"")</f>
        <v/>
      </c>
      <c r="AG37" s="54" t="str">
        <f>IF(AND('Mapa final'!$Y$21="Baja",'Mapa final'!$AA$21="Mayor"),CONCATENATE("R2C",'Mapa final'!$O$21),"")</f>
        <v/>
      </c>
      <c r="AH37" s="55" t="str">
        <f ca="1">IF(AND('Mapa final'!$Y$16="Baja",'Mapa final'!$AA$16="Catastrófico"),CONCATENATE("R2C",'Mapa final'!$O$16),"")</f>
        <v/>
      </c>
      <c r="AI37" s="56" t="str">
        <f>IF(AND('Mapa final'!$Y$17="Baja",'Mapa final'!$AA$17="Catastrófico"),CONCATENATE("R2C",'Mapa final'!$O$17),"")</f>
        <v/>
      </c>
      <c r="AJ37" s="56" t="str">
        <f>IF(AND('Mapa final'!$Y$18="Baja",'Mapa final'!$AA$18="Catastrófico"),CONCATENATE("R2C",'Mapa final'!$O$18),"")</f>
        <v/>
      </c>
      <c r="AK37" s="56" t="str">
        <f>IF(AND('Mapa final'!$Y$19="Baja",'Mapa final'!$AA$19="Catastrófico"),CONCATENATE("R2C",'Mapa final'!$O$19),"")</f>
        <v/>
      </c>
      <c r="AL37" s="56" t="str">
        <f>IF(AND('Mapa final'!$Y$20="Baja",'Mapa final'!$AA$20="Catastrófico"),CONCATENATE("R2C",'Mapa final'!$O$20),"")</f>
        <v/>
      </c>
      <c r="AM37" s="57" t="str">
        <f>IF(AND('Mapa final'!$Y$21="Baja",'Mapa final'!$AA$21="Catastrófico"),CONCATENATE("R2C",'Mapa final'!$O$21),"")</f>
        <v/>
      </c>
      <c r="AN37" s="83"/>
      <c r="AO37" s="356"/>
      <c r="AP37" s="357"/>
      <c r="AQ37" s="357"/>
      <c r="AR37" s="357"/>
      <c r="AS37" s="357"/>
      <c r="AT37" s="358"/>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284"/>
      <c r="C38" s="284"/>
      <c r="D38" s="285"/>
      <c r="E38" s="325"/>
      <c r="F38" s="326"/>
      <c r="G38" s="326"/>
      <c r="H38" s="326"/>
      <c r="I38" s="326"/>
      <c r="J38" s="76" t="str">
        <f>IF(AND('Mapa final'!$Y$22="Baja",'Mapa final'!$AA$22="Leve"),CONCATENATE("R3C",'Mapa final'!$O$22),"")</f>
        <v/>
      </c>
      <c r="K38" s="77" t="str">
        <f>IF(AND('Mapa final'!$Y$23="Baja",'Mapa final'!$AA$23="Leve"),CONCATENATE("R3C",'Mapa final'!$O$23),"")</f>
        <v/>
      </c>
      <c r="L38" s="77" t="str">
        <f>IF(AND('Mapa final'!$Y$24="Baja",'Mapa final'!$AA$24="Leve"),CONCATENATE("R3C",'Mapa final'!$O$24),"")</f>
        <v/>
      </c>
      <c r="M38" s="77" t="str">
        <f>IF(AND('Mapa final'!$Y$25="Baja",'Mapa final'!$AA$25="Leve"),CONCATENATE("R3C",'Mapa final'!$O$25),"")</f>
        <v/>
      </c>
      <c r="N38" s="77" t="str">
        <f>IF(AND('Mapa final'!$Y$26="Baja",'Mapa final'!$AA$26="Leve"),CONCATENATE("R3C",'Mapa final'!$O$26),"")</f>
        <v/>
      </c>
      <c r="O38" s="78" t="str">
        <f>IF(AND('Mapa final'!$Y$27="Baja",'Mapa final'!$AA$27="Leve"),CONCATENATE("R3C",'Mapa final'!$O$27),"")</f>
        <v/>
      </c>
      <c r="P38" s="67" t="str">
        <f>IF(AND('Mapa final'!$Y$22="Baja",'Mapa final'!$AA$22="Menor"),CONCATENATE("R3C",'Mapa final'!$O$22),"")</f>
        <v/>
      </c>
      <c r="Q38" s="68" t="str">
        <f>IF(AND('Mapa final'!$Y$23="Baja",'Mapa final'!$AA$23="Menor"),CONCATENATE("R3C",'Mapa final'!$O$23),"")</f>
        <v/>
      </c>
      <c r="R38" s="68" t="str">
        <f>IF(AND('Mapa final'!$Y$24="Baja",'Mapa final'!$AA$24="Menor"),CONCATENATE("R3C",'Mapa final'!$O$24),"")</f>
        <v/>
      </c>
      <c r="S38" s="68" t="str">
        <f>IF(AND('Mapa final'!$Y$25="Baja",'Mapa final'!$AA$25="Menor"),CONCATENATE("R3C",'Mapa final'!$O$25),"")</f>
        <v/>
      </c>
      <c r="T38" s="68" t="str">
        <f>IF(AND('Mapa final'!$Y$26="Baja",'Mapa final'!$AA$26="Menor"),CONCATENATE("R3C",'Mapa final'!$O$26),"")</f>
        <v/>
      </c>
      <c r="U38" s="69" t="str">
        <f>IF(AND('Mapa final'!$Y$27="Baja",'Mapa final'!$AA$27="Menor"),CONCATENATE("R3C",'Mapa final'!$O$27),"")</f>
        <v/>
      </c>
      <c r="V38" s="67" t="str">
        <f>IF(AND('Mapa final'!$Y$22="Baja",'Mapa final'!$AA$22="Moderado"),CONCATENATE("R3C",'Mapa final'!$O$22),"")</f>
        <v/>
      </c>
      <c r="W38" s="68" t="str">
        <f>IF(AND('Mapa final'!$Y$23="Baja",'Mapa final'!$AA$23="Moderado"),CONCATENATE("R3C",'Mapa final'!$O$23),"")</f>
        <v/>
      </c>
      <c r="X38" s="68" t="str">
        <f>IF(AND('Mapa final'!$Y$24="Baja",'Mapa final'!$AA$24="Moderado"),CONCATENATE("R3C",'Mapa final'!$O$24),"")</f>
        <v/>
      </c>
      <c r="Y38" s="68" t="str">
        <f>IF(AND('Mapa final'!$Y$25="Baja",'Mapa final'!$AA$25="Moderado"),CONCATENATE("R3C",'Mapa final'!$O$25),"")</f>
        <v/>
      </c>
      <c r="Z38" s="68" t="str">
        <f>IF(AND('Mapa final'!$Y$26="Baja",'Mapa final'!$AA$26="Moderado"),CONCATENATE("R3C",'Mapa final'!$O$26),"")</f>
        <v/>
      </c>
      <c r="AA38" s="69" t="str">
        <f>IF(AND('Mapa final'!$Y$27="Baja",'Mapa final'!$AA$27="Moderado"),CONCATENATE("R3C",'Mapa final'!$O$27),"")</f>
        <v/>
      </c>
      <c r="AB38" s="52" t="str">
        <f>IF(AND('Mapa final'!$Y$22="Baja",'Mapa final'!$AA$22="Mayor"),CONCATENATE("R3C",'Mapa final'!$O$22),"")</f>
        <v/>
      </c>
      <c r="AC38" s="53" t="str">
        <f>IF(AND('Mapa final'!$Y$23="Baja",'Mapa final'!$AA$23="Mayor"),CONCATENATE("R3C",'Mapa final'!$O$23),"")</f>
        <v/>
      </c>
      <c r="AD38" s="53" t="str">
        <f>IF(AND('Mapa final'!$Y$24="Baja",'Mapa final'!$AA$24="Mayor"),CONCATENATE("R3C",'Mapa final'!$O$24),"")</f>
        <v/>
      </c>
      <c r="AE38" s="53" t="str">
        <f>IF(AND('Mapa final'!$Y$25="Baja",'Mapa final'!$AA$25="Mayor"),CONCATENATE("R3C",'Mapa final'!$O$25),"")</f>
        <v/>
      </c>
      <c r="AF38" s="53" t="str">
        <f>IF(AND('Mapa final'!$Y$26="Baja",'Mapa final'!$AA$26="Mayor"),CONCATENATE("R3C",'Mapa final'!$O$26),"")</f>
        <v/>
      </c>
      <c r="AG38" s="54" t="str">
        <f>IF(AND('Mapa final'!$Y$27="Baja",'Mapa final'!$AA$27="Mayor"),CONCATENATE("R3C",'Mapa final'!$O$27),"")</f>
        <v/>
      </c>
      <c r="AH38" s="55" t="str">
        <f>IF(AND('Mapa final'!$Y$22="Baja",'Mapa final'!$AA$22="Catastrófico"),CONCATENATE("R3C",'Mapa final'!$O$22),"")</f>
        <v/>
      </c>
      <c r="AI38" s="56" t="str">
        <f>IF(AND('Mapa final'!$Y$23="Baja",'Mapa final'!$AA$23="Catastrófico"),CONCATENATE("R3C",'Mapa final'!$O$23),"")</f>
        <v/>
      </c>
      <c r="AJ38" s="56" t="str">
        <f>IF(AND('Mapa final'!$Y$24="Baja",'Mapa final'!$AA$24="Catastrófico"),CONCATENATE("R3C",'Mapa final'!$O$24),"")</f>
        <v/>
      </c>
      <c r="AK38" s="56" t="str">
        <f>IF(AND('Mapa final'!$Y$25="Baja",'Mapa final'!$AA$25="Catastrófico"),CONCATENATE("R3C",'Mapa final'!$O$25),"")</f>
        <v/>
      </c>
      <c r="AL38" s="56" t="str">
        <f>IF(AND('Mapa final'!$Y$26="Baja",'Mapa final'!$AA$26="Catastrófico"),CONCATENATE("R3C",'Mapa final'!$O$26),"")</f>
        <v/>
      </c>
      <c r="AM38" s="57" t="str">
        <f>IF(AND('Mapa final'!$Y$27="Baja",'Mapa final'!$AA$27="Catastrófico"),CONCATENATE("R3C",'Mapa final'!$O$27),"")</f>
        <v/>
      </c>
      <c r="AN38" s="83"/>
      <c r="AO38" s="356"/>
      <c r="AP38" s="357"/>
      <c r="AQ38" s="357"/>
      <c r="AR38" s="357"/>
      <c r="AS38" s="357"/>
      <c r="AT38" s="358"/>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284"/>
      <c r="C39" s="284"/>
      <c r="D39" s="285"/>
      <c r="E39" s="325"/>
      <c r="F39" s="326"/>
      <c r="G39" s="326"/>
      <c r="H39" s="326"/>
      <c r="I39" s="326"/>
      <c r="J39" s="76" t="str">
        <f>IF(AND('Mapa final'!$Y$28="Baja",'Mapa final'!$AA$28="Leve"),CONCATENATE("R4C",'Mapa final'!$O$28),"")</f>
        <v/>
      </c>
      <c r="K39" s="77" t="str">
        <f>IF(AND('Mapa final'!$Y$29="Baja",'Mapa final'!$AA$29="Leve"),CONCATENATE("R4C",'Mapa final'!$O$29),"")</f>
        <v/>
      </c>
      <c r="L39" s="77" t="str">
        <f>IF(AND('Mapa final'!$Y$30="Baja",'Mapa final'!$AA$30="Leve"),CONCATENATE("R4C",'Mapa final'!$O$30),"")</f>
        <v/>
      </c>
      <c r="M39" s="77" t="str">
        <f>IF(AND('Mapa final'!$Y$31="Baja",'Mapa final'!$AA$31="Leve"),CONCATENATE("R4C",'Mapa final'!$O$31),"")</f>
        <v/>
      </c>
      <c r="N39" s="77" t="str">
        <f>IF(AND('Mapa final'!$Y$32="Baja",'Mapa final'!$AA$32="Leve"),CONCATENATE("R4C",'Mapa final'!$O$32),"")</f>
        <v/>
      </c>
      <c r="O39" s="78" t="str">
        <f>IF(AND('Mapa final'!$Y$33="Baja",'Mapa final'!$AA$33="Leve"),CONCATENATE("R4C",'Mapa final'!$O$33),"")</f>
        <v/>
      </c>
      <c r="P39" s="67" t="str">
        <f>IF(AND('Mapa final'!$Y$28="Baja",'Mapa final'!$AA$28="Menor"),CONCATENATE("R4C",'Mapa final'!$O$28),"")</f>
        <v/>
      </c>
      <c r="Q39" s="68" t="str">
        <f>IF(AND('Mapa final'!$Y$29="Baja",'Mapa final'!$AA$29="Menor"),CONCATENATE("R4C",'Mapa final'!$O$29),"")</f>
        <v/>
      </c>
      <c r="R39" s="68" t="str">
        <f>IF(AND('Mapa final'!$Y$30="Baja",'Mapa final'!$AA$30="Menor"),CONCATENATE("R4C",'Mapa final'!$O$30),"")</f>
        <v/>
      </c>
      <c r="S39" s="68" t="str">
        <f>IF(AND('Mapa final'!$Y$31="Baja",'Mapa final'!$AA$31="Menor"),CONCATENATE("R4C",'Mapa final'!$O$31),"")</f>
        <v/>
      </c>
      <c r="T39" s="68" t="str">
        <f>IF(AND('Mapa final'!$Y$32="Baja",'Mapa final'!$AA$32="Menor"),CONCATENATE("R4C",'Mapa final'!$O$32),"")</f>
        <v/>
      </c>
      <c r="U39" s="69" t="str">
        <f>IF(AND('Mapa final'!$Y$33="Baja",'Mapa final'!$AA$33="Menor"),CONCATENATE("R4C",'Mapa final'!$O$33),"")</f>
        <v/>
      </c>
      <c r="V39" s="67" t="str">
        <f>IF(AND('Mapa final'!$Y$28="Baja",'Mapa final'!$AA$28="Moderado"),CONCATENATE("R4C",'Mapa final'!$O$28),"")</f>
        <v/>
      </c>
      <c r="W39" s="68" t="str">
        <f>IF(AND('Mapa final'!$Y$29="Baja",'Mapa final'!$AA$29="Moderado"),CONCATENATE("R4C",'Mapa final'!$O$29),"")</f>
        <v/>
      </c>
      <c r="X39" s="68" t="str">
        <f>IF(AND('Mapa final'!$Y$30="Baja",'Mapa final'!$AA$30="Moderado"),CONCATENATE("R4C",'Mapa final'!$O$30),"")</f>
        <v/>
      </c>
      <c r="Y39" s="68" t="str">
        <f>IF(AND('Mapa final'!$Y$31="Baja",'Mapa final'!$AA$31="Moderado"),CONCATENATE("R4C",'Mapa final'!$O$31),"")</f>
        <v/>
      </c>
      <c r="Z39" s="68" t="str">
        <f>IF(AND('Mapa final'!$Y$32="Baja",'Mapa final'!$AA$32="Moderado"),CONCATENATE("R4C",'Mapa final'!$O$32),"")</f>
        <v/>
      </c>
      <c r="AA39" s="69" t="str">
        <f>IF(AND('Mapa final'!$Y$33="Baja",'Mapa final'!$AA$33="Moderado"),CONCATENATE("R4C",'Mapa final'!$O$33),"")</f>
        <v/>
      </c>
      <c r="AB39" s="52" t="str">
        <f>IF(AND('Mapa final'!$Y$28="Baja",'Mapa final'!$AA$28="Mayor"),CONCATENATE("R4C",'Mapa final'!$O$28),"")</f>
        <v/>
      </c>
      <c r="AC39" s="53" t="str">
        <f>IF(AND('Mapa final'!$Y$29="Baja",'Mapa final'!$AA$29="Mayor"),CONCATENATE("R4C",'Mapa final'!$O$29),"")</f>
        <v/>
      </c>
      <c r="AD39" s="53" t="str">
        <f>IF(AND('Mapa final'!$Y$30="Baja",'Mapa final'!$AA$30="Mayor"),CONCATENATE("R4C",'Mapa final'!$O$30),"")</f>
        <v/>
      </c>
      <c r="AE39" s="53" t="str">
        <f>IF(AND('Mapa final'!$Y$31="Baja",'Mapa final'!$AA$31="Mayor"),CONCATENATE("R4C",'Mapa final'!$O$31),"")</f>
        <v/>
      </c>
      <c r="AF39" s="53" t="str">
        <f>IF(AND('Mapa final'!$Y$32="Baja",'Mapa final'!$AA$32="Mayor"),CONCATENATE("R4C",'Mapa final'!$O$32),"")</f>
        <v/>
      </c>
      <c r="AG39" s="54" t="str">
        <f>IF(AND('Mapa final'!$Y$33="Baja",'Mapa final'!$AA$33="Mayor"),CONCATENATE("R4C",'Mapa final'!$O$33),"")</f>
        <v/>
      </c>
      <c r="AH39" s="55" t="str">
        <f>IF(AND('Mapa final'!$Y$28="Baja",'Mapa final'!$AA$28="Catastrófico"),CONCATENATE("R4C",'Mapa final'!$O$28),"")</f>
        <v/>
      </c>
      <c r="AI39" s="56" t="str">
        <f>IF(AND('Mapa final'!$Y$29="Baja",'Mapa final'!$AA$29="Catastrófico"),CONCATENATE("R4C",'Mapa final'!$O$29),"")</f>
        <v/>
      </c>
      <c r="AJ39" s="56" t="str">
        <f>IF(AND('Mapa final'!$Y$30="Baja",'Mapa final'!$AA$30="Catastrófico"),CONCATENATE("R4C",'Mapa final'!$O$30),"")</f>
        <v/>
      </c>
      <c r="AK39" s="56" t="str">
        <f>IF(AND('Mapa final'!$Y$31="Baja",'Mapa final'!$AA$31="Catastrófico"),CONCATENATE("R4C",'Mapa final'!$O$31),"")</f>
        <v/>
      </c>
      <c r="AL39" s="56" t="str">
        <f>IF(AND('Mapa final'!$Y$32="Baja",'Mapa final'!$AA$32="Catastrófico"),CONCATENATE("R4C",'Mapa final'!$O$32),"")</f>
        <v/>
      </c>
      <c r="AM39" s="57" t="str">
        <f>IF(AND('Mapa final'!$Y$33="Baja",'Mapa final'!$AA$33="Catastrófico"),CONCATENATE("R4C",'Mapa final'!$O$33),"")</f>
        <v/>
      </c>
      <c r="AN39" s="83"/>
      <c r="AO39" s="356"/>
      <c r="AP39" s="357"/>
      <c r="AQ39" s="357"/>
      <c r="AR39" s="357"/>
      <c r="AS39" s="357"/>
      <c r="AT39" s="358"/>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284"/>
      <c r="C40" s="284"/>
      <c r="D40" s="285"/>
      <c r="E40" s="325"/>
      <c r="F40" s="326"/>
      <c r="G40" s="326"/>
      <c r="H40" s="326"/>
      <c r="I40" s="326"/>
      <c r="J40" s="76" t="str">
        <f>IF(AND('Mapa final'!$Y$34="Baja",'Mapa final'!$AA$34="Leve"),CONCATENATE("R5C",'Mapa final'!$O$34),"")</f>
        <v/>
      </c>
      <c r="K40" s="77" t="str">
        <f>IF(AND('Mapa final'!$Y$35="Baja",'Mapa final'!$AA$35="Leve"),CONCATENATE("R5C",'Mapa final'!$O$35),"")</f>
        <v/>
      </c>
      <c r="L40" s="77" t="str">
        <f>IF(AND('Mapa final'!$Y$36="Baja",'Mapa final'!$AA$36="Leve"),CONCATENATE("R5C",'Mapa final'!$O$36),"")</f>
        <v/>
      </c>
      <c r="M40" s="77" t="str">
        <f>IF(AND('Mapa final'!$Y$37="Baja",'Mapa final'!$AA$37="Leve"),CONCATENATE("R5C",'Mapa final'!$O$37),"")</f>
        <v/>
      </c>
      <c r="N40" s="77" t="str">
        <f>IF(AND('Mapa final'!$Y$38="Baja",'Mapa final'!$AA$38="Leve"),CONCATENATE("R5C",'Mapa final'!$O$38),"")</f>
        <v/>
      </c>
      <c r="O40" s="78" t="str">
        <f>IF(AND('Mapa final'!$Y$39="Baja",'Mapa final'!$AA$39="Leve"),CONCATENATE("R5C",'Mapa final'!$O$39),"")</f>
        <v/>
      </c>
      <c r="P40" s="67" t="str">
        <f>IF(AND('Mapa final'!$Y$34="Baja",'Mapa final'!$AA$34="Menor"),CONCATENATE("R5C",'Mapa final'!$O$34),"")</f>
        <v/>
      </c>
      <c r="Q40" s="68" t="str">
        <f>IF(AND('Mapa final'!$Y$35="Baja",'Mapa final'!$AA$35="Menor"),CONCATENATE("R5C",'Mapa final'!$O$35),"")</f>
        <v/>
      </c>
      <c r="R40" s="68" t="str">
        <f>IF(AND('Mapa final'!$Y$36="Baja",'Mapa final'!$AA$36="Menor"),CONCATENATE("R5C",'Mapa final'!$O$36),"")</f>
        <v/>
      </c>
      <c r="S40" s="68" t="str">
        <f>IF(AND('Mapa final'!$Y$37="Baja",'Mapa final'!$AA$37="Menor"),CONCATENATE("R5C",'Mapa final'!$O$37),"")</f>
        <v/>
      </c>
      <c r="T40" s="68" t="str">
        <f>IF(AND('Mapa final'!$Y$38="Baja",'Mapa final'!$AA$38="Menor"),CONCATENATE("R5C",'Mapa final'!$O$38),"")</f>
        <v/>
      </c>
      <c r="U40" s="69" t="str">
        <f>IF(AND('Mapa final'!$Y$39="Baja",'Mapa final'!$AA$39="Menor"),CONCATENATE("R5C",'Mapa final'!$O$39),"")</f>
        <v/>
      </c>
      <c r="V40" s="67" t="str">
        <f>IF(AND('Mapa final'!$Y$34="Baja",'Mapa final'!$AA$34="Moderado"),CONCATENATE("R5C",'Mapa final'!$O$34),"")</f>
        <v/>
      </c>
      <c r="W40" s="68" t="str">
        <f>IF(AND('Mapa final'!$Y$35="Baja",'Mapa final'!$AA$35="Moderado"),CONCATENATE("R5C",'Mapa final'!$O$35),"")</f>
        <v/>
      </c>
      <c r="X40" s="68" t="str">
        <f>IF(AND('Mapa final'!$Y$36="Baja",'Mapa final'!$AA$36="Moderado"),CONCATENATE("R5C",'Mapa final'!$O$36),"")</f>
        <v/>
      </c>
      <c r="Y40" s="68" t="str">
        <f>IF(AND('Mapa final'!$Y$37="Baja",'Mapa final'!$AA$37="Moderado"),CONCATENATE("R5C",'Mapa final'!$O$37),"")</f>
        <v/>
      </c>
      <c r="Z40" s="68" t="str">
        <f>IF(AND('Mapa final'!$Y$38="Baja",'Mapa final'!$AA$38="Moderado"),CONCATENATE("R5C",'Mapa final'!$O$38),"")</f>
        <v/>
      </c>
      <c r="AA40" s="69" t="str">
        <f>IF(AND('Mapa final'!$Y$39="Baja",'Mapa final'!$AA$39="Moderado"),CONCATENATE("R5C",'Mapa final'!$O$39),"")</f>
        <v/>
      </c>
      <c r="AB40" s="52" t="str">
        <f>IF(AND('Mapa final'!$Y$34="Baja",'Mapa final'!$AA$34="Mayor"),CONCATENATE("R5C",'Mapa final'!$O$34),"")</f>
        <v/>
      </c>
      <c r="AC40" s="53" t="str">
        <f>IF(AND('Mapa final'!$Y$35="Baja",'Mapa final'!$AA$35="Mayor"),CONCATENATE("R5C",'Mapa final'!$O$35),"")</f>
        <v/>
      </c>
      <c r="AD40" s="53" t="str">
        <f>IF(AND('Mapa final'!$Y$36="Baja",'Mapa final'!$AA$36="Mayor"),CONCATENATE("R5C",'Mapa final'!$O$36),"")</f>
        <v/>
      </c>
      <c r="AE40" s="53" t="str">
        <f>IF(AND('Mapa final'!$Y$37="Baja",'Mapa final'!$AA$37="Mayor"),CONCATENATE("R5C",'Mapa final'!$O$37),"")</f>
        <v/>
      </c>
      <c r="AF40" s="53" t="str">
        <f>IF(AND('Mapa final'!$Y$38="Baja",'Mapa final'!$AA$38="Mayor"),CONCATENATE("R5C",'Mapa final'!$O$38),"")</f>
        <v/>
      </c>
      <c r="AG40" s="54" t="str">
        <f>IF(AND('Mapa final'!$Y$39="Baja",'Mapa final'!$AA$39="Mayor"),CONCATENATE("R5C",'Mapa final'!$O$39),"")</f>
        <v/>
      </c>
      <c r="AH40" s="55" t="str">
        <f>IF(AND('Mapa final'!$Y$34="Baja",'Mapa final'!$AA$34="Catastrófico"),CONCATENATE("R5C",'Mapa final'!$O$34),"")</f>
        <v/>
      </c>
      <c r="AI40" s="56" t="str">
        <f>IF(AND('Mapa final'!$Y$35="Baja",'Mapa final'!$AA$35="Catastrófico"),CONCATENATE("R5C",'Mapa final'!$O$35),"")</f>
        <v/>
      </c>
      <c r="AJ40" s="56" t="str">
        <f>IF(AND('Mapa final'!$Y$36="Baja",'Mapa final'!$AA$36="Catastrófico"),CONCATENATE("R5C",'Mapa final'!$O$36),"")</f>
        <v/>
      </c>
      <c r="AK40" s="56" t="str">
        <f>IF(AND('Mapa final'!$Y$37="Baja",'Mapa final'!$AA$37="Catastrófico"),CONCATENATE("R5C",'Mapa final'!$O$37),"")</f>
        <v/>
      </c>
      <c r="AL40" s="56" t="str">
        <f>IF(AND('Mapa final'!$Y$38="Baja",'Mapa final'!$AA$38="Catastrófico"),CONCATENATE("R5C",'Mapa final'!$O$38),"")</f>
        <v/>
      </c>
      <c r="AM40" s="57" t="str">
        <f>IF(AND('Mapa final'!$Y$39="Baja",'Mapa final'!$AA$39="Catastrófico"),CONCATENATE("R5C",'Mapa final'!$O$39),"")</f>
        <v/>
      </c>
      <c r="AN40" s="83"/>
      <c r="AO40" s="356"/>
      <c r="AP40" s="357"/>
      <c r="AQ40" s="357"/>
      <c r="AR40" s="357"/>
      <c r="AS40" s="357"/>
      <c r="AT40" s="358"/>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284"/>
      <c r="C41" s="284"/>
      <c r="D41" s="285"/>
      <c r="E41" s="325"/>
      <c r="F41" s="326"/>
      <c r="G41" s="326"/>
      <c r="H41" s="326"/>
      <c r="I41" s="326"/>
      <c r="J41" s="76" t="str">
        <f>IF(AND('Mapa final'!$Y$40="Baja",'Mapa final'!$AA$40="Leve"),CONCATENATE("R6C",'Mapa final'!$O$40),"")</f>
        <v/>
      </c>
      <c r="K41" s="77" t="str">
        <f>IF(AND('Mapa final'!$Y$41="Baja",'Mapa final'!$AA$41="Leve"),CONCATENATE("R6C",'Mapa final'!$O$41),"")</f>
        <v/>
      </c>
      <c r="L41" s="77" t="str">
        <f>IF(AND('Mapa final'!$Y$42="Baja",'Mapa final'!$AA$42="Leve"),CONCATENATE("R6C",'Mapa final'!$O$42),"")</f>
        <v/>
      </c>
      <c r="M41" s="77" t="str">
        <f>IF(AND('Mapa final'!$Y$43="Baja",'Mapa final'!$AA$43="Leve"),CONCATENATE("R6C",'Mapa final'!$O$43),"")</f>
        <v/>
      </c>
      <c r="N41" s="77" t="str">
        <f>IF(AND('Mapa final'!$Y$44="Baja",'Mapa final'!$AA$44="Leve"),CONCATENATE("R6C",'Mapa final'!$O$44),"")</f>
        <v/>
      </c>
      <c r="O41" s="78" t="str">
        <f>IF(AND('Mapa final'!$Y$45="Baja",'Mapa final'!$AA$45="Leve"),CONCATENATE("R6C",'Mapa final'!$O$45),"")</f>
        <v/>
      </c>
      <c r="P41" s="67" t="str">
        <f>IF(AND('Mapa final'!$Y$40="Baja",'Mapa final'!$AA$40="Menor"),CONCATENATE("R6C",'Mapa final'!$O$40),"")</f>
        <v/>
      </c>
      <c r="Q41" s="68" t="str">
        <f>IF(AND('Mapa final'!$Y$41="Baja",'Mapa final'!$AA$41="Menor"),CONCATENATE("R6C",'Mapa final'!$O$41),"")</f>
        <v/>
      </c>
      <c r="R41" s="68" t="str">
        <f>IF(AND('Mapa final'!$Y$42="Baja",'Mapa final'!$AA$42="Menor"),CONCATENATE("R6C",'Mapa final'!$O$42),"")</f>
        <v/>
      </c>
      <c r="S41" s="68" t="str">
        <f>IF(AND('Mapa final'!$Y$43="Baja",'Mapa final'!$AA$43="Menor"),CONCATENATE("R6C",'Mapa final'!$O$43),"")</f>
        <v/>
      </c>
      <c r="T41" s="68" t="str">
        <f>IF(AND('Mapa final'!$Y$44="Baja",'Mapa final'!$AA$44="Menor"),CONCATENATE("R6C",'Mapa final'!$O$44),"")</f>
        <v/>
      </c>
      <c r="U41" s="69" t="str">
        <f>IF(AND('Mapa final'!$Y$45="Baja",'Mapa final'!$AA$45="Menor"),CONCATENATE("R6C",'Mapa final'!$O$45),"")</f>
        <v/>
      </c>
      <c r="V41" s="67" t="str">
        <f>IF(AND('Mapa final'!$Y$40="Baja",'Mapa final'!$AA$40="Moderado"),CONCATENATE("R6C",'Mapa final'!$O$40),"")</f>
        <v/>
      </c>
      <c r="W41" s="68" t="str">
        <f>IF(AND('Mapa final'!$Y$41="Baja",'Mapa final'!$AA$41="Moderado"),CONCATENATE("R6C",'Mapa final'!$O$41),"")</f>
        <v/>
      </c>
      <c r="X41" s="68" t="str">
        <f>IF(AND('Mapa final'!$Y$42="Baja",'Mapa final'!$AA$42="Moderado"),CONCATENATE("R6C",'Mapa final'!$O$42),"")</f>
        <v/>
      </c>
      <c r="Y41" s="68" t="str">
        <f>IF(AND('Mapa final'!$Y$43="Baja",'Mapa final'!$AA$43="Moderado"),CONCATENATE("R6C",'Mapa final'!$O$43),"")</f>
        <v/>
      </c>
      <c r="Z41" s="68" t="str">
        <f>IF(AND('Mapa final'!$Y$44="Baja",'Mapa final'!$AA$44="Moderado"),CONCATENATE("R6C",'Mapa final'!$O$44),"")</f>
        <v/>
      </c>
      <c r="AA41" s="69" t="str">
        <f>IF(AND('Mapa final'!$Y$45="Baja",'Mapa final'!$AA$45="Moderado"),CONCATENATE("R6C",'Mapa final'!$O$45),"")</f>
        <v/>
      </c>
      <c r="AB41" s="52" t="str">
        <f>IF(AND('Mapa final'!$Y$40="Baja",'Mapa final'!$AA$40="Mayor"),CONCATENATE("R6C",'Mapa final'!$O$40),"")</f>
        <v/>
      </c>
      <c r="AC41" s="53" t="str">
        <f>IF(AND('Mapa final'!$Y$41="Baja",'Mapa final'!$AA$41="Mayor"),CONCATENATE("R6C",'Mapa final'!$O$41),"")</f>
        <v/>
      </c>
      <c r="AD41" s="53" t="str">
        <f>IF(AND('Mapa final'!$Y$42="Baja",'Mapa final'!$AA$42="Mayor"),CONCATENATE("R6C",'Mapa final'!$O$42),"")</f>
        <v/>
      </c>
      <c r="AE41" s="53" t="str">
        <f>IF(AND('Mapa final'!$Y$43="Baja",'Mapa final'!$AA$43="Mayor"),CONCATENATE("R6C",'Mapa final'!$O$43),"")</f>
        <v/>
      </c>
      <c r="AF41" s="53" t="str">
        <f>IF(AND('Mapa final'!$Y$44="Baja",'Mapa final'!$AA$44="Mayor"),CONCATENATE("R6C",'Mapa final'!$O$44),"")</f>
        <v/>
      </c>
      <c r="AG41" s="54" t="str">
        <f>IF(AND('Mapa final'!$Y$45="Baja",'Mapa final'!$AA$45="Mayor"),CONCATENATE("R6C",'Mapa final'!$O$45),"")</f>
        <v/>
      </c>
      <c r="AH41" s="55" t="str">
        <f>IF(AND('Mapa final'!$Y$40="Baja",'Mapa final'!$AA$40="Catastrófico"),CONCATENATE("R6C",'Mapa final'!$O$40),"")</f>
        <v/>
      </c>
      <c r="AI41" s="56" t="str">
        <f>IF(AND('Mapa final'!$Y$41="Baja",'Mapa final'!$AA$41="Catastrófico"),CONCATENATE("R6C",'Mapa final'!$O$41),"")</f>
        <v/>
      </c>
      <c r="AJ41" s="56" t="str">
        <f>IF(AND('Mapa final'!$Y$42="Baja",'Mapa final'!$AA$42="Catastrófico"),CONCATENATE("R6C",'Mapa final'!$O$42),"")</f>
        <v/>
      </c>
      <c r="AK41" s="56" t="str">
        <f>IF(AND('Mapa final'!$Y$43="Baja",'Mapa final'!$AA$43="Catastrófico"),CONCATENATE("R6C",'Mapa final'!$O$43),"")</f>
        <v/>
      </c>
      <c r="AL41" s="56" t="str">
        <f>IF(AND('Mapa final'!$Y$44="Baja",'Mapa final'!$AA$44="Catastrófico"),CONCATENATE("R6C",'Mapa final'!$O$44),"")</f>
        <v/>
      </c>
      <c r="AM41" s="57" t="str">
        <f>IF(AND('Mapa final'!$Y$45="Baja",'Mapa final'!$AA$45="Catastrófico"),CONCATENATE("R6C",'Mapa final'!$O$45),"")</f>
        <v/>
      </c>
      <c r="AN41" s="83"/>
      <c r="AO41" s="356"/>
      <c r="AP41" s="357"/>
      <c r="AQ41" s="357"/>
      <c r="AR41" s="357"/>
      <c r="AS41" s="357"/>
      <c r="AT41" s="358"/>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284"/>
      <c r="C42" s="284"/>
      <c r="D42" s="285"/>
      <c r="E42" s="325"/>
      <c r="F42" s="326"/>
      <c r="G42" s="326"/>
      <c r="H42" s="326"/>
      <c r="I42" s="326"/>
      <c r="J42" s="76" t="str">
        <f>IF(AND('Mapa final'!$Y$46="Baja",'Mapa final'!$AA$46="Leve"),CONCATENATE("R7C",'Mapa final'!$O$46),"")</f>
        <v/>
      </c>
      <c r="K42" s="77" t="str">
        <f>IF(AND('Mapa final'!$Y$47="Baja",'Mapa final'!$AA$47="Leve"),CONCATENATE("R7C",'Mapa final'!$O$47),"")</f>
        <v/>
      </c>
      <c r="L42" s="77" t="str">
        <f>IF(AND('Mapa final'!$Y$48="Baja",'Mapa final'!$AA$48="Leve"),CONCATENATE("R7C",'Mapa final'!$O$48),"")</f>
        <v/>
      </c>
      <c r="M42" s="77" t="str">
        <f>IF(AND('Mapa final'!$Y$49="Baja",'Mapa final'!$AA$49="Leve"),CONCATENATE("R7C",'Mapa final'!$O$49),"")</f>
        <v/>
      </c>
      <c r="N42" s="77" t="str">
        <f>IF(AND('Mapa final'!$Y$50="Baja",'Mapa final'!$AA$50="Leve"),CONCATENATE("R7C",'Mapa final'!$O$50),"")</f>
        <v/>
      </c>
      <c r="O42" s="78" t="str">
        <f>IF(AND('Mapa final'!$Y$51="Baja",'Mapa final'!$AA$51="Leve"),CONCATENATE("R7C",'Mapa final'!$O$51),"")</f>
        <v/>
      </c>
      <c r="P42" s="67" t="str">
        <f>IF(AND('Mapa final'!$Y$46="Baja",'Mapa final'!$AA$46="Menor"),CONCATENATE("R7C",'Mapa final'!$O$46),"")</f>
        <v/>
      </c>
      <c r="Q42" s="68" t="str">
        <f>IF(AND('Mapa final'!$Y$47="Baja",'Mapa final'!$AA$47="Menor"),CONCATENATE("R7C",'Mapa final'!$O$47),"")</f>
        <v/>
      </c>
      <c r="R42" s="68" t="str">
        <f>IF(AND('Mapa final'!$Y$48="Baja",'Mapa final'!$AA$48="Menor"),CONCATENATE("R7C",'Mapa final'!$O$48),"")</f>
        <v/>
      </c>
      <c r="S42" s="68" t="str">
        <f>IF(AND('Mapa final'!$Y$49="Baja",'Mapa final'!$AA$49="Menor"),CONCATENATE("R7C",'Mapa final'!$O$49),"")</f>
        <v/>
      </c>
      <c r="T42" s="68" t="str">
        <f>IF(AND('Mapa final'!$Y$50="Baja",'Mapa final'!$AA$50="Menor"),CONCATENATE("R7C",'Mapa final'!$O$50),"")</f>
        <v/>
      </c>
      <c r="U42" s="69" t="str">
        <f>IF(AND('Mapa final'!$Y$51="Baja",'Mapa final'!$AA$51="Menor"),CONCATENATE("R7C",'Mapa final'!$O$51),"")</f>
        <v/>
      </c>
      <c r="V42" s="67" t="str">
        <f>IF(AND('Mapa final'!$Y$46="Baja",'Mapa final'!$AA$46="Moderado"),CONCATENATE("R7C",'Mapa final'!$O$46),"")</f>
        <v/>
      </c>
      <c r="W42" s="68" t="str">
        <f>IF(AND('Mapa final'!$Y$47="Baja",'Mapa final'!$AA$47="Moderado"),CONCATENATE("R7C",'Mapa final'!$O$47),"")</f>
        <v/>
      </c>
      <c r="X42" s="68" t="str">
        <f>IF(AND('Mapa final'!$Y$48="Baja",'Mapa final'!$AA$48="Moderado"),CONCATENATE("R7C",'Mapa final'!$O$48),"")</f>
        <v/>
      </c>
      <c r="Y42" s="68" t="str">
        <f>IF(AND('Mapa final'!$Y$49="Baja",'Mapa final'!$AA$49="Moderado"),CONCATENATE("R7C",'Mapa final'!$O$49),"")</f>
        <v/>
      </c>
      <c r="Z42" s="68" t="str">
        <f>IF(AND('Mapa final'!$Y$50="Baja",'Mapa final'!$AA$50="Moderado"),CONCATENATE("R7C",'Mapa final'!$O$50),"")</f>
        <v/>
      </c>
      <c r="AA42" s="69" t="str">
        <f>IF(AND('Mapa final'!$Y$51="Baja",'Mapa final'!$AA$51="Moderado"),CONCATENATE("R7C",'Mapa final'!$O$51),"")</f>
        <v/>
      </c>
      <c r="AB42" s="52" t="str">
        <f>IF(AND('Mapa final'!$Y$46="Baja",'Mapa final'!$AA$46="Mayor"),CONCATENATE("R7C",'Mapa final'!$O$46),"")</f>
        <v/>
      </c>
      <c r="AC42" s="53" t="str">
        <f>IF(AND('Mapa final'!$Y$47="Baja",'Mapa final'!$AA$47="Mayor"),CONCATENATE("R7C",'Mapa final'!$O$47),"")</f>
        <v/>
      </c>
      <c r="AD42" s="53" t="str">
        <f>IF(AND('Mapa final'!$Y$48="Baja",'Mapa final'!$AA$48="Mayor"),CONCATENATE("R7C",'Mapa final'!$O$48),"")</f>
        <v/>
      </c>
      <c r="AE42" s="53" t="str">
        <f>IF(AND('Mapa final'!$Y$49="Baja",'Mapa final'!$AA$49="Mayor"),CONCATENATE("R7C",'Mapa final'!$O$49),"")</f>
        <v/>
      </c>
      <c r="AF42" s="53" t="str">
        <f>IF(AND('Mapa final'!$Y$50="Baja",'Mapa final'!$AA$50="Mayor"),CONCATENATE("R7C",'Mapa final'!$O$50),"")</f>
        <v/>
      </c>
      <c r="AG42" s="54" t="str">
        <f>IF(AND('Mapa final'!$Y$51="Baja",'Mapa final'!$AA$51="Mayor"),CONCATENATE("R7C",'Mapa final'!$O$51),"")</f>
        <v/>
      </c>
      <c r="AH42" s="55" t="str">
        <f>IF(AND('Mapa final'!$Y$46="Baja",'Mapa final'!$AA$46="Catastrófico"),CONCATENATE("R7C",'Mapa final'!$O$46),"")</f>
        <v/>
      </c>
      <c r="AI42" s="56" t="str">
        <f>IF(AND('Mapa final'!$Y$47="Baja",'Mapa final'!$AA$47="Catastrófico"),CONCATENATE("R7C",'Mapa final'!$O$47),"")</f>
        <v/>
      </c>
      <c r="AJ42" s="56" t="str">
        <f>IF(AND('Mapa final'!$Y$48="Baja",'Mapa final'!$AA$48="Catastrófico"),CONCATENATE("R7C",'Mapa final'!$O$48),"")</f>
        <v/>
      </c>
      <c r="AK42" s="56" t="str">
        <f>IF(AND('Mapa final'!$Y$49="Baja",'Mapa final'!$AA$49="Catastrófico"),CONCATENATE("R7C",'Mapa final'!$O$49),"")</f>
        <v/>
      </c>
      <c r="AL42" s="56" t="str">
        <f>IF(AND('Mapa final'!$Y$50="Baja",'Mapa final'!$AA$50="Catastrófico"),CONCATENATE("R7C",'Mapa final'!$O$50),"")</f>
        <v/>
      </c>
      <c r="AM42" s="57" t="str">
        <f>IF(AND('Mapa final'!$Y$51="Baja",'Mapa final'!$AA$51="Catastrófico"),CONCATENATE("R7C",'Mapa final'!$O$51),"")</f>
        <v/>
      </c>
      <c r="AN42" s="83"/>
      <c r="AO42" s="356"/>
      <c r="AP42" s="357"/>
      <c r="AQ42" s="357"/>
      <c r="AR42" s="357"/>
      <c r="AS42" s="357"/>
      <c r="AT42" s="358"/>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284"/>
      <c r="C43" s="284"/>
      <c r="D43" s="285"/>
      <c r="E43" s="325"/>
      <c r="F43" s="326"/>
      <c r="G43" s="326"/>
      <c r="H43" s="326"/>
      <c r="I43" s="326"/>
      <c r="J43" s="76" t="str">
        <f>IF(AND('Mapa final'!$Y$52="Baja",'Mapa final'!$AA$52="Leve"),CONCATENATE("R8C",'Mapa final'!$O$52),"")</f>
        <v/>
      </c>
      <c r="K43" s="77" t="str">
        <f>IF(AND('Mapa final'!$Y$53="Baja",'Mapa final'!$AA$53="Leve"),CONCATENATE("R8C",'Mapa final'!$O$53),"")</f>
        <v/>
      </c>
      <c r="L43" s="77" t="str">
        <f>IF(AND('Mapa final'!$Y$54="Baja",'Mapa final'!$AA$54="Leve"),CONCATENATE("R8C",'Mapa final'!$O$54),"")</f>
        <v/>
      </c>
      <c r="M43" s="77" t="str">
        <f>IF(AND('Mapa final'!$Y$55="Baja",'Mapa final'!$AA$55="Leve"),CONCATENATE("R8C",'Mapa final'!$O$55),"")</f>
        <v/>
      </c>
      <c r="N43" s="77" t="str">
        <f>IF(AND('Mapa final'!$Y$56="Baja",'Mapa final'!$AA$56="Leve"),CONCATENATE("R8C",'Mapa final'!$O$56),"")</f>
        <v/>
      </c>
      <c r="O43" s="78" t="str">
        <f>IF(AND('Mapa final'!$Y$57="Baja",'Mapa final'!$AA$57="Leve"),CONCATENATE("R8C",'Mapa final'!$O$57),"")</f>
        <v/>
      </c>
      <c r="P43" s="67" t="str">
        <f>IF(AND('Mapa final'!$Y$52="Baja",'Mapa final'!$AA$52="Menor"),CONCATENATE("R8C",'Mapa final'!$O$52),"")</f>
        <v/>
      </c>
      <c r="Q43" s="68" t="str">
        <f>IF(AND('Mapa final'!$Y$53="Baja",'Mapa final'!$AA$53="Menor"),CONCATENATE("R8C",'Mapa final'!$O$53),"")</f>
        <v/>
      </c>
      <c r="R43" s="68" t="str">
        <f>IF(AND('Mapa final'!$Y$54="Baja",'Mapa final'!$AA$54="Menor"),CONCATENATE("R8C",'Mapa final'!$O$54),"")</f>
        <v/>
      </c>
      <c r="S43" s="68" t="str">
        <f>IF(AND('Mapa final'!$Y$55="Baja",'Mapa final'!$AA$55="Menor"),CONCATENATE("R8C",'Mapa final'!$O$55),"")</f>
        <v/>
      </c>
      <c r="T43" s="68" t="str">
        <f>IF(AND('Mapa final'!$Y$56="Baja",'Mapa final'!$AA$56="Menor"),CONCATENATE("R8C",'Mapa final'!$O$56),"")</f>
        <v/>
      </c>
      <c r="U43" s="69" t="str">
        <f>IF(AND('Mapa final'!$Y$57="Baja",'Mapa final'!$AA$57="Menor"),CONCATENATE("R8C",'Mapa final'!$O$57),"")</f>
        <v/>
      </c>
      <c r="V43" s="67" t="str">
        <f>IF(AND('Mapa final'!$Y$52="Baja",'Mapa final'!$AA$52="Moderado"),CONCATENATE("R8C",'Mapa final'!$O$52),"")</f>
        <v/>
      </c>
      <c r="W43" s="68" t="str">
        <f>IF(AND('Mapa final'!$Y$53="Baja",'Mapa final'!$AA$53="Moderado"),CONCATENATE("R8C",'Mapa final'!$O$53),"")</f>
        <v/>
      </c>
      <c r="X43" s="68" t="str">
        <f>IF(AND('Mapa final'!$Y$54="Baja",'Mapa final'!$AA$54="Moderado"),CONCATENATE("R8C",'Mapa final'!$O$54),"")</f>
        <v/>
      </c>
      <c r="Y43" s="68" t="str">
        <f>IF(AND('Mapa final'!$Y$55="Baja",'Mapa final'!$AA$55="Moderado"),CONCATENATE("R8C",'Mapa final'!$O$55),"")</f>
        <v/>
      </c>
      <c r="Z43" s="68" t="str">
        <f>IF(AND('Mapa final'!$Y$56="Baja",'Mapa final'!$AA$56="Moderado"),CONCATENATE("R8C",'Mapa final'!$O$56),"")</f>
        <v/>
      </c>
      <c r="AA43" s="69" t="str">
        <f>IF(AND('Mapa final'!$Y$57="Baja",'Mapa final'!$AA$57="Moderado"),CONCATENATE("R8C",'Mapa final'!$O$57),"")</f>
        <v/>
      </c>
      <c r="AB43" s="52" t="str">
        <f>IF(AND('Mapa final'!$Y$52="Baja",'Mapa final'!$AA$52="Mayor"),CONCATENATE("R8C",'Mapa final'!$O$52),"")</f>
        <v/>
      </c>
      <c r="AC43" s="53" t="str">
        <f>IF(AND('Mapa final'!$Y$53="Baja",'Mapa final'!$AA$53="Mayor"),CONCATENATE("R8C",'Mapa final'!$O$53),"")</f>
        <v/>
      </c>
      <c r="AD43" s="53" t="str">
        <f>IF(AND('Mapa final'!$Y$54="Baja",'Mapa final'!$AA$54="Mayor"),CONCATENATE("R8C",'Mapa final'!$O$54),"")</f>
        <v/>
      </c>
      <c r="AE43" s="53" t="str">
        <f>IF(AND('Mapa final'!$Y$55="Baja",'Mapa final'!$AA$55="Mayor"),CONCATENATE("R8C",'Mapa final'!$O$55),"")</f>
        <v/>
      </c>
      <c r="AF43" s="53" t="str">
        <f>IF(AND('Mapa final'!$Y$56="Baja",'Mapa final'!$AA$56="Mayor"),CONCATENATE("R8C",'Mapa final'!$O$56),"")</f>
        <v/>
      </c>
      <c r="AG43" s="54" t="str">
        <f>IF(AND('Mapa final'!$Y$57="Baja",'Mapa final'!$AA$57="Mayor"),CONCATENATE("R8C",'Mapa final'!$O$57),"")</f>
        <v/>
      </c>
      <c r="AH43" s="55" t="str">
        <f>IF(AND('Mapa final'!$Y$52="Baja",'Mapa final'!$AA$52="Catastrófico"),CONCATENATE("R8C",'Mapa final'!$O$52),"")</f>
        <v/>
      </c>
      <c r="AI43" s="56" t="str">
        <f>IF(AND('Mapa final'!$Y$53="Baja",'Mapa final'!$AA$53="Catastrófico"),CONCATENATE("R8C",'Mapa final'!$O$53),"")</f>
        <v/>
      </c>
      <c r="AJ43" s="56" t="str">
        <f>IF(AND('Mapa final'!$Y$54="Baja",'Mapa final'!$AA$54="Catastrófico"),CONCATENATE("R8C",'Mapa final'!$O$54),"")</f>
        <v/>
      </c>
      <c r="AK43" s="56" t="str">
        <f>IF(AND('Mapa final'!$Y$55="Baja",'Mapa final'!$AA$55="Catastrófico"),CONCATENATE("R8C",'Mapa final'!$O$55),"")</f>
        <v/>
      </c>
      <c r="AL43" s="56" t="str">
        <f>IF(AND('Mapa final'!$Y$56="Baja",'Mapa final'!$AA$56="Catastrófico"),CONCATENATE("R8C",'Mapa final'!$O$56),"")</f>
        <v/>
      </c>
      <c r="AM43" s="57" t="str">
        <f>IF(AND('Mapa final'!$Y$57="Baja",'Mapa final'!$AA$57="Catastrófico"),CONCATENATE("R8C",'Mapa final'!$O$57),"")</f>
        <v/>
      </c>
      <c r="AN43" s="83"/>
      <c r="AO43" s="356"/>
      <c r="AP43" s="357"/>
      <c r="AQ43" s="357"/>
      <c r="AR43" s="357"/>
      <c r="AS43" s="357"/>
      <c r="AT43" s="358"/>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284"/>
      <c r="C44" s="284"/>
      <c r="D44" s="285"/>
      <c r="E44" s="325"/>
      <c r="F44" s="326"/>
      <c r="G44" s="326"/>
      <c r="H44" s="326"/>
      <c r="I44" s="326"/>
      <c r="J44" s="76" t="str">
        <f>IF(AND('Mapa final'!$Y$58="Baja",'Mapa final'!$AA$58="Leve"),CONCATENATE("R9C",'Mapa final'!$O$58),"")</f>
        <v/>
      </c>
      <c r="K44" s="77" t="str">
        <f>IF(AND('Mapa final'!$Y$59="Baja",'Mapa final'!$AA$59="Leve"),CONCATENATE("R9C",'Mapa final'!$O$59),"")</f>
        <v/>
      </c>
      <c r="L44" s="77" t="str">
        <f>IF(AND('Mapa final'!$Y$60="Baja",'Mapa final'!$AA$60="Leve"),CONCATENATE("R9C",'Mapa final'!$O$60),"")</f>
        <v/>
      </c>
      <c r="M44" s="77" t="str">
        <f>IF(AND('Mapa final'!$Y$61="Baja",'Mapa final'!$AA$61="Leve"),CONCATENATE("R9C",'Mapa final'!$O$61),"")</f>
        <v/>
      </c>
      <c r="N44" s="77" t="str">
        <f>IF(AND('Mapa final'!$Y$62="Baja",'Mapa final'!$AA$62="Leve"),CONCATENATE("R9C",'Mapa final'!$O$62),"")</f>
        <v/>
      </c>
      <c r="O44" s="78" t="str">
        <f>IF(AND('Mapa final'!$Y$63="Baja",'Mapa final'!$AA$63="Leve"),CONCATENATE("R9C",'Mapa final'!$O$63),"")</f>
        <v/>
      </c>
      <c r="P44" s="67" t="str">
        <f>IF(AND('Mapa final'!$Y$58="Baja",'Mapa final'!$AA$58="Menor"),CONCATENATE("R9C",'Mapa final'!$O$58),"")</f>
        <v/>
      </c>
      <c r="Q44" s="68" t="str">
        <f>IF(AND('Mapa final'!$Y$59="Baja",'Mapa final'!$AA$59="Menor"),CONCATENATE("R9C",'Mapa final'!$O$59),"")</f>
        <v/>
      </c>
      <c r="R44" s="68" t="str">
        <f>IF(AND('Mapa final'!$Y$60="Baja",'Mapa final'!$AA$60="Menor"),CONCATENATE("R9C",'Mapa final'!$O$60),"")</f>
        <v/>
      </c>
      <c r="S44" s="68" t="str">
        <f>IF(AND('Mapa final'!$Y$61="Baja",'Mapa final'!$AA$61="Menor"),CONCATENATE("R9C",'Mapa final'!$O$61),"")</f>
        <v/>
      </c>
      <c r="T44" s="68" t="str">
        <f>IF(AND('Mapa final'!$Y$62="Baja",'Mapa final'!$AA$62="Menor"),CONCATENATE("R9C",'Mapa final'!$O$62),"")</f>
        <v/>
      </c>
      <c r="U44" s="69" t="str">
        <f>IF(AND('Mapa final'!$Y$63="Baja",'Mapa final'!$AA$63="Menor"),CONCATENATE("R9C",'Mapa final'!$O$63),"")</f>
        <v/>
      </c>
      <c r="V44" s="67" t="str">
        <f>IF(AND('Mapa final'!$Y$58="Baja",'Mapa final'!$AA$58="Moderado"),CONCATENATE("R9C",'Mapa final'!$O$58),"")</f>
        <v/>
      </c>
      <c r="W44" s="68" t="str">
        <f>IF(AND('Mapa final'!$Y$59="Baja",'Mapa final'!$AA$59="Moderado"),CONCATENATE("R9C",'Mapa final'!$O$59),"")</f>
        <v/>
      </c>
      <c r="X44" s="68" t="str">
        <f>IF(AND('Mapa final'!$Y$60="Baja",'Mapa final'!$AA$60="Moderado"),CONCATENATE("R9C",'Mapa final'!$O$60),"")</f>
        <v/>
      </c>
      <c r="Y44" s="68" t="str">
        <f>IF(AND('Mapa final'!$Y$61="Baja",'Mapa final'!$AA$61="Moderado"),CONCATENATE("R9C",'Mapa final'!$O$61),"")</f>
        <v/>
      </c>
      <c r="Z44" s="68" t="str">
        <f>IF(AND('Mapa final'!$Y$62="Baja",'Mapa final'!$AA$62="Moderado"),CONCATENATE("R9C",'Mapa final'!$O$62),"")</f>
        <v/>
      </c>
      <c r="AA44" s="69" t="str">
        <f>IF(AND('Mapa final'!$Y$63="Baja",'Mapa final'!$AA$63="Moderado"),CONCATENATE("R9C",'Mapa final'!$O$63),"")</f>
        <v/>
      </c>
      <c r="AB44" s="52" t="str">
        <f>IF(AND('Mapa final'!$Y$58="Baja",'Mapa final'!$AA$58="Mayor"),CONCATENATE("R9C",'Mapa final'!$O$58),"")</f>
        <v/>
      </c>
      <c r="AC44" s="53" t="str">
        <f>IF(AND('Mapa final'!$Y$59="Baja",'Mapa final'!$AA$59="Mayor"),CONCATENATE("R9C",'Mapa final'!$O$59),"")</f>
        <v/>
      </c>
      <c r="AD44" s="53" t="str">
        <f>IF(AND('Mapa final'!$Y$60="Baja",'Mapa final'!$AA$60="Mayor"),CONCATENATE("R9C",'Mapa final'!$O$60),"")</f>
        <v/>
      </c>
      <c r="AE44" s="53" t="str">
        <f>IF(AND('Mapa final'!$Y$61="Baja",'Mapa final'!$AA$61="Mayor"),CONCATENATE("R9C",'Mapa final'!$O$61),"")</f>
        <v/>
      </c>
      <c r="AF44" s="53" t="str">
        <f>IF(AND('Mapa final'!$Y$62="Baja",'Mapa final'!$AA$62="Mayor"),CONCATENATE("R9C",'Mapa final'!$O$62),"")</f>
        <v/>
      </c>
      <c r="AG44" s="54" t="str">
        <f>IF(AND('Mapa final'!$Y$63="Baja",'Mapa final'!$AA$63="Mayor"),CONCATENATE("R9C",'Mapa final'!$O$63),"")</f>
        <v/>
      </c>
      <c r="AH44" s="55" t="str">
        <f>IF(AND('Mapa final'!$Y$58="Baja",'Mapa final'!$AA$58="Catastrófico"),CONCATENATE("R9C",'Mapa final'!$O$58),"")</f>
        <v/>
      </c>
      <c r="AI44" s="56" t="str">
        <f>IF(AND('Mapa final'!$Y$59="Baja",'Mapa final'!$AA$59="Catastrófico"),CONCATENATE("R9C",'Mapa final'!$O$59),"")</f>
        <v/>
      </c>
      <c r="AJ44" s="56" t="str">
        <f>IF(AND('Mapa final'!$Y$60="Baja",'Mapa final'!$AA$60="Catastrófico"),CONCATENATE("R9C",'Mapa final'!$O$60),"")</f>
        <v/>
      </c>
      <c r="AK44" s="56" t="str">
        <f>IF(AND('Mapa final'!$Y$61="Baja",'Mapa final'!$AA$61="Catastrófico"),CONCATENATE("R9C",'Mapa final'!$O$61),"")</f>
        <v/>
      </c>
      <c r="AL44" s="56" t="str">
        <f>IF(AND('Mapa final'!$Y$62="Baja",'Mapa final'!$AA$62="Catastrófico"),CONCATENATE("R9C",'Mapa final'!$O$62),"")</f>
        <v/>
      </c>
      <c r="AM44" s="57" t="str">
        <f>IF(AND('Mapa final'!$Y$63="Baja",'Mapa final'!$AA$63="Catastrófico"),CONCATENATE("R9C",'Mapa final'!$O$63),"")</f>
        <v/>
      </c>
      <c r="AN44" s="83"/>
      <c r="AO44" s="356"/>
      <c r="AP44" s="357"/>
      <c r="AQ44" s="357"/>
      <c r="AR44" s="357"/>
      <c r="AS44" s="357"/>
      <c r="AT44" s="358"/>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284"/>
      <c r="C45" s="284"/>
      <c r="D45" s="285"/>
      <c r="E45" s="328"/>
      <c r="F45" s="329"/>
      <c r="G45" s="329"/>
      <c r="H45" s="329"/>
      <c r="I45" s="329"/>
      <c r="J45" s="79" t="str">
        <f>IF(AND('Mapa final'!$Y$64="Baja",'Mapa final'!$AA$64="Leve"),CONCATENATE("R10C",'Mapa final'!$O$64),"")</f>
        <v/>
      </c>
      <c r="K45" s="80" t="str">
        <f>IF(AND('Mapa final'!$Y$65="Baja",'Mapa final'!$AA$65="Leve"),CONCATENATE("R10C",'Mapa final'!$O$65),"")</f>
        <v/>
      </c>
      <c r="L45" s="80" t="str">
        <f>IF(AND('Mapa final'!$Y$66="Baja",'Mapa final'!$AA$66="Leve"),CONCATENATE("R10C",'Mapa final'!$O$66),"")</f>
        <v/>
      </c>
      <c r="M45" s="80" t="str">
        <f>IF(AND('Mapa final'!$Y$67="Baja",'Mapa final'!$AA$67="Leve"),CONCATENATE("R10C",'Mapa final'!$O$67),"")</f>
        <v/>
      </c>
      <c r="N45" s="80" t="str">
        <f>IF(AND('Mapa final'!$Y$68="Baja",'Mapa final'!$AA$68="Leve"),CONCATENATE("R10C",'Mapa final'!$O$68),"")</f>
        <v/>
      </c>
      <c r="O45" s="81" t="str">
        <f>IF(AND('Mapa final'!$Y$69="Baja",'Mapa final'!$AA$69="Leve"),CONCATENATE("R10C",'Mapa final'!$O$69),"")</f>
        <v/>
      </c>
      <c r="P45" s="67" t="str">
        <f>IF(AND('Mapa final'!$Y$64="Baja",'Mapa final'!$AA$64="Menor"),CONCATENATE("R10C",'Mapa final'!$O$64),"")</f>
        <v/>
      </c>
      <c r="Q45" s="68" t="str">
        <f>IF(AND('Mapa final'!$Y$65="Baja",'Mapa final'!$AA$65="Menor"),CONCATENATE("R10C",'Mapa final'!$O$65),"")</f>
        <v/>
      </c>
      <c r="R45" s="68" t="str">
        <f>IF(AND('Mapa final'!$Y$66="Baja",'Mapa final'!$AA$66="Menor"),CONCATENATE("R10C",'Mapa final'!$O$66),"")</f>
        <v/>
      </c>
      <c r="S45" s="68" t="str">
        <f>IF(AND('Mapa final'!$Y$67="Baja",'Mapa final'!$AA$67="Menor"),CONCATENATE("R10C",'Mapa final'!$O$67),"")</f>
        <v/>
      </c>
      <c r="T45" s="68" t="str">
        <f>IF(AND('Mapa final'!$Y$68="Baja",'Mapa final'!$AA$68="Menor"),CONCATENATE("R10C",'Mapa final'!$O$68),"")</f>
        <v/>
      </c>
      <c r="U45" s="69" t="str">
        <f>IF(AND('Mapa final'!$Y$69="Baja",'Mapa final'!$AA$69="Menor"),CONCATENATE("R10C",'Mapa final'!$O$69),"")</f>
        <v/>
      </c>
      <c r="V45" s="70" t="str">
        <f>IF(AND('Mapa final'!$Y$64="Baja",'Mapa final'!$AA$64="Moderado"),CONCATENATE("R10C",'Mapa final'!$O$64),"")</f>
        <v/>
      </c>
      <c r="W45" s="71" t="str">
        <f>IF(AND('Mapa final'!$Y$65="Baja",'Mapa final'!$AA$65="Moderado"),CONCATENATE("R10C",'Mapa final'!$O$65),"")</f>
        <v/>
      </c>
      <c r="X45" s="71" t="str">
        <f>IF(AND('Mapa final'!$Y$66="Baja",'Mapa final'!$AA$66="Moderado"),CONCATENATE("R10C",'Mapa final'!$O$66),"")</f>
        <v/>
      </c>
      <c r="Y45" s="71" t="str">
        <f>IF(AND('Mapa final'!$Y$67="Baja",'Mapa final'!$AA$67="Moderado"),CONCATENATE("R10C",'Mapa final'!$O$67),"")</f>
        <v/>
      </c>
      <c r="Z45" s="71" t="str">
        <f>IF(AND('Mapa final'!$Y$68="Baja",'Mapa final'!$AA$68="Moderado"),CONCATENATE("R10C",'Mapa final'!$O$68),"")</f>
        <v/>
      </c>
      <c r="AA45" s="72" t="str">
        <f>IF(AND('Mapa final'!$Y$69="Baja",'Mapa final'!$AA$69="Moderado"),CONCATENATE("R10C",'Mapa final'!$O$69),"")</f>
        <v/>
      </c>
      <c r="AB45" s="58" t="str">
        <f>IF(AND('Mapa final'!$Y$64="Baja",'Mapa final'!$AA$64="Mayor"),CONCATENATE("R10C",'Mapa final'!$O$64),"")</f>
        <v/>
      </c>
      <c r="AC45" s="59" t="str">
        <f>IF(AND('Mapa final'!$Y$65="Baja",'Mapa final'!$AA$65="Mayor"),CONCATENATE("R10C",'Mapa final'!$O$65),"")</f>
        <v/>
      </c>
      <c r="AD45" s="59" t="str">
        <f>IF(AND('Mapa final'!$Y$66="Baja",'Mapa final'!$AA$66="Mayor"),CONCATENATE("R10C",'Mapa final'!$O$66),"")</f>
        <v/>
      </c>
      <c r="AE45" s="59" t="str">
        <f>IF(AND('Mapa final'!$Y$67="Baja",'Mapa final'!$AA$67="Mayor"),CONCATENATE("R10C",'Mapa final'!$O$67),"")</f>
        <v/>
      </c>
      <c r="AF45" s="59" t="str">
        <f>IF(AND('Mapa final'!$Y$68="Baja",'Mapa final'!$AA$68="Mayor"),CONCATENATE("R10C",'Mapa final'!$O$68),"")</f>
        <v/>
      </c>
      <c r="AG45" s="60" t="str">
        <f>IF(AND('Mapa final'!$Y$69="Baja",'Mapa final'!$AA$69="Mayor"),CONCATENATE("R10C",'Mapa final'!$O$69),"")</f>
        <v/>
      </c>
      <c r="AH45" s="61" t="str">
        <f>IF(AND('Mapa final'!$Y$64="Baja",'Mapa final'!$AA$64="Catastrófico"),CONCATENATE("R10C",'Mapa final'!$O$64),"")</f>
        <v/>
      </c>
      <c r="AI45" s="62" t="str">
        <f>IF(AND('Mapa final'!$Y$65="Baja",'Mapa final'!$AA$65="Catastrófico"),CONCATENATE("R10C",'Mapa final'!$O$65),"")</f>
        <v/>
      </c>
      <c r="AJ45" s="62" t="str">
        <f>IF(AND('Mapa final'!$Y$66="Baja",'Mapa final'!$AA$66="Catastrófico"),CONCATENATE("R10C",'Mapa final'!$O$66),"")</f>
        <v/>
      </c>
      <c r="AK45" s="62" t="str">
        <f>IF(AND('Mapa final'!$Y$67="Baja",'Mapa final'!$AA$67="Catastrófico"),CONCATENATE("R10C",'Mapa final'!$O$67),"")</f>
        <v/>
      </c>
      <c r="AL45" s="62" t="str">
        <f>IF(AND('Mapa final'!$Y$68="Baja",'Mapa final'!$AA$68="Catastrófico"),CONCATENATE("R10C",'Mapa final'!$O$68),"")</f>
        <v/>
      </c>
      <c r="AM45" s="63" t="str">
        <f>IF(AND('Mapa final'!$Y$69="Baja",'Mapa final'!$AA$69="Catastrófico"),CONCATENATE("R10C",'Mapa final'!$O$69),"")</f>
        <v/>
      </c>
      <c r="AN45" s="83"/>
      <c r="AO45" s="359"/>
      <c r="AP45" s="360"/>
      <c r="AQ45" s="360"/>
      <c r="AR45" s="360"/>
      <c r="AS45" s="360"/>
      <c r="AT45" s="361"/>
    </row>
    <row r="46" spans="1:80" ht="46.5" customHeight="1" x14ac:dyDescent="0.35">
      <c r="A46" s="83"/>
      <c r="B46" s="284"/>
      <c r="C46" s="284"/>
      <c r="D46" s="285"/>
      <c r="E46" s="322" t="s">
        <v>113</v>
      </c>
      <c r="F46" s="323"/>
      <c r="G46" s="323"/>
      <c r="H46" s="323"/>
      <c r="I46" s="324"/>
      <c r="J46" s="73" t="str">
        <f ca="1">IF(AND('Mapa final'!$Y$10="Muy Baja",'Mapa final'!$AA$10="Leve"),CONCATENATE("R1C",'Mapa final'!$O$10),"")</f>
        <v/>
      </c>
      <c r="K46" s="74" t="str">
        <f>IF(AND('Mapa final'!$Y$11="Muy Baja",'Mapa final'!$AA$11="Leve"),CONCATENATE("R1C",'Mapa final'!$O$11),"")</f>
        <v/>
      </c>
      <c r="L46" s="74" t="str">
        <f>IF(AND('Mapa final'!$Y$12="Muy Baja",'Mapa final'!$AA$12="Leve"),CONCATENATE("R1C",'Mapa final'!$O$12),"")</f>
        <v/>
      </c>
      <c r="M46" s="74" t="str">
        <f>IF(AND('Mapa final'!$Y$13="Muy Baja",'Mapa final'!$AA$13="Leve"),CONCATENATE("R1C",'Mapa final'!$O$13),"")</f>
        <v/>
      </c>
      <c r="N46" s="74" t="str">
        <f>IF(AND('Mapa final'!$Y$14="Muy Baja",'Mapa final'!$AA$14="Leve"),CONCATENATE("R1C",'Mapa final'!$O$14),"")</f>
        <v/>
      </c>
      <c r="O46" s="75" t="str">
        <f>IF(AND('Mapa final'!$Y$15="Muy Baja",'Mapa final'!$AA$15="Leve"),CONCATENATE("R1C",'Mapa final'!$O$15),"")</f>
        <v/>
      </c>
      <c r="P46" s="73" t="str">
        <f ca="1">IF(AND('Mapa final'!$Y$10="Muy Baja",'Mapa final'!$AA$10="Menor"),CONCATENATE("R1C",'Mapa final'!$O$10),"")</f>
        <v/>
      </c>
      <c r="Q46" s="74" t="str">
        <f>IF(AND('Mapa final'!$Y$11="Muy Baja",'Mapa final'!$AA$11="Menor"),CONCATENATE("R1C",'Mapa final'!$O$11),"")</f>
        <v/>
      </c>
      <c r="R46" s="74" t="str">
        <f>IF(AND('Mapa final'!$Y$12="Muy Baja",'Mapa final'!$AA$12="Menor"),CONCATENATE("R1C",'Mapa final'!$O$12),"")</f>
        <v/>
      </c>
      <c r="S46" s="74" t="str">
        <f>IF(AND('Mapa final'!$Y$13="Muy Baja",'Mapa final'!$AA$13="Menor"),CONCATENATE("R1C",'Mapa final'!$O$13),"")</f>
        <v/>
      </c>
      <c r="T46" s="74" t="str">
        <f>IF(AND('Mapa final'!$Y$14="Muy Baja",'Mapa final'!$AA$14="Menor"),CONCATENATE("R1C",'Mapa final'!$O$14),"")</f>
        <v/>
      </c>
      <c r="U46" s="75" t="str">
        <f>IF(AND('Mapa final'!$Y$15="Muy Baja",'Mapa final'!$AA$15="Menor"),CONCATENATE("R1C",'Mapa final'!$O$15),"")</f>
        <v/>
      </c>
      <c r="V46" s="64" t="str">
        <f ca="1">IF(AND('Mapa final'!$Y$10="Muy Baja",'Mapa final'!$AA$10="Moderado"),CONCATENATE("R1C",'Mapa final'!$O$10),"")</f>
        <v/>
      </c>
      <c r="W46" s="82" t="str">
        <f>IF(AND('Mapa final'!$Y$11="Muy Baja",'Mapa final'!$AA$11="Moderado"),CONCATENATE("R1C",'Mapa final'!$O$11),"")</f>
        <v/>
      </c>
      <c r="X46" s="65" t="str">
        <f>IF(AND('Mapa final'!$Y$12="Muy Baja",'Mapa final'!$AA$12="Moderado"),CONCATENATE("R1C",'Mapa final'!$O$12),"")</f>
        <v/>
      </c>
      <c r="Y46" s="65" t="str">
        <f>IF(AND('Mapa final'!$Y$13="Muy Baja",'Mapa final'!$AA$13="Moderado"),CONCATENATE("R1C",'Mapa final'!$O$13),"")</f>
        <v/>
      </c>
      <c r="Z46" s="65" t="str">
        <f>IF(AND('Mapa final'!$Y$14="Muy Baja",'Mapa final'!$AA$14="Moderado"),CONCATENATE("R1C",'Mapa final'!$O$14),"")</f>
        <v/>
      </c>
      <c r="AA46" s="66" t="str">
        <f>IF(AND('Mapa final'!$Y$15="Muy Baja",'Mapa final'!$AA$15="Moderado"),CONCATENATE("R1C",'Mapa final'!$O$15),"")</f>
        <v/>
      </c>
      <c r="AB46" s="46" t="str">
        <f ca="1">IF(AND('Mapa final'!$Y$10="Muy Baja",'Mapa final'!$AA$10="Mayor"),CONCATENATE("R1C",'Mapa final'!$O$10),"")</f>
        <v/>
      </c>
      <c r="AC46" s="47" t="str">
        <f>IF(AND('Mapa final'!$Y$11="Muy Baja",'Mapa final'!$AA$11="Mayor"),CONCATENATE("R1C",'Mapa final'!$O$11),"")</f>
        <v/>
      </c>
      <c r="AD46" s="47" t="str">
        <f>IF(AND('Mapa final'!$Y$12="Muy Baja",'Mapa final'!$AA$12="Mayor"),CONCATENATE("R1C",'Mapa final'!$O$12),"")</f>
        <v/>
      </c>
      <c r="AE46" s="47" t="str">
        <f>IF(AND('Mapa final'!$Y$13="Muy Baja",'Mapa final'!$AA$13="Mayor"),CONCATENATE("R1C",'Mapa final'!$O$13),"")</f>
        <v/>
      </c>
      <c r="AF46" s="47" t="str">
        <f>IF(AND('Mapa final'!$Y$14="Muy Baja",'Mapa final'!$AA$14="Mayor"),CONCATENATE("R1C",'Mapa final'!$O$14),"")</f>
        <v/>
      </c>
      <c r="AG46" s="48" t="str">
        <f>IF(AND('Mapa final'!$Y$15="Muy Baja",'Mapa final'!$AA$15="Mayor"),CONCATENATE("R1C",'Mapa final'!$O$15),"")</f>
        <v/>
      </c>
      <c r="AH46" s="49" t="str">
        <f ca="1">IF(AND('Mapa final'!$Y$10="Muy Baja",'Mapa final'!$AA$10="Catastrófico"),CONCATENATE("R1C",'Mapa final'!$O$10),"")</f>
        <v/>
      </c>
      <c r="AI46" s="50" t="str">
        <f>IF(AND('Mapa final'!$Y$11="Muy Baja",'Mapa final'!$AA$11="Catastrófico"),CONCATENATE("R1C",'Mapa final'!$O$11),"")</f>
        <v/>
      </c>
      <c r="AJ46" s="50" t="str">
        <f>IF(AND('Mapa final'!$Y$12="Muy Baja",'Mapa final'!$AA$12="Catastrófico"),CONCATENATE("R1C",'Mapa final'!$O$12),"")</f>
        <v/>
      </c>
      <c r="AK46" s="50" t="str">
        <f>IF(AND('Mapa final'!$Y$13="Muy Baja",'Mapa final'!$AA$13="Catastrófico"),CONCATENATE("R1C",'Mapa final'!$O$13),"")</f>
        <v/>
      </c>
      <c r="AL46" s="50" t="str">
        <f>IF(AND('Mapa final'!$Y$14="Muy Baja",'Mapa final'!$AA$14="Catastrófico"),CONCATENATE("R1C",'Mapa final'!$O$14),"")</f>
        <v/>
      </c>
      <c r="AM46" s="51" t="str">
        <f>IF(AND('Mapa final'!$Y$15="Muy Baja",'Mapa final'!$AA$15="Catastrófico"),CONCATENATE("R1C",'Mapa final'!$O$15),"")</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284"/>
      <c r="C47" s="284"/>
      <c r="D47" s="285"/>
      <c r="E47" s="341"/>
      <c r="F47" s="326"/>
      <c r="G47" s="326"/>
      <c r="H47" s="326"/>
      <c r="I47" s="327"/>
      <c r="J47" s="76" t="str">
        <f ca="1">IF(AND('Mapa final'!$Y$16="Muy Baja",'Mapa final'!$AA$16="Leve"),CONCATENATE("R2C",'Mapa final'!$O$16),"")</f>
        <v/>
      </c>
      <c r="K47" s="77" t="str">
        <f>IF(AND('Mapa final'!$Y$17="Muy Baja",'Mapa final'!$AA$17="Leve"),CONCATENATE("R2C",'Mapa final'!$O$17),"")</f>
        <v/>
      </c>
      <c r="L47" s="77" t="str">
        <f>IF(AND('Mapa final'!$Y$18="Muy Baja",'Mapa final'!$AA$18="Leve"),CONCATENATE("R2C",'Mapa final'!$O$18),"")</f>
        <v/>
      </c>
      <c r="M47" s="77" t="str">
        <f>IF(AND('Mapa final'!$Y$19="Muy Baja",'Mapa final'!$AA$19="Leve"),CONCATENATE("R2C",'Mapa final'!$O$19),"")</f>
        <v/>
      </c>
      <c r="N47" s="77" t="str">
        <f>IF(AND('Mapa final'!$Y$20="Muy Baja",'Mapa final'!$AA$20="Leve"),CONCATENATE("R2C",'Mapa final'!$O$20),"")</f>
        <v/>
      </c>
      <c r="O47" s="78" t="str">
        <f>IF(AND('Mapa final'!$Y$21="Muy Baja",'Mapa final'!$AA$21="Leve"),CONCATENATE("R2C",'Mapa final'!$O$21),"")</f>
        <v/>
      </c>
      <c r="P47" s="76" t="str">
        <f ca="1">IF(AND('Mapa final'!$Y$16="Muy Baja",'Mapa final'!$AA$16="Menor"),CONCATENATE("R2C",'Mapa final'!$O$16),"")</f>
        <v/>
      </c>
      <c r="Q47" s="77" t="str">
        <f>IF(AND('Mapa final'!$Y$17="Muy Baja",'Mapa final'!$AA$17="Menor"),CONCATENATE("R2C",'Mapa final'!$O$17),"")</f>
        <v/>
      </c>
      <c r="R47" s="77" t="str">
        <f>IF(AND('Mapa final'!$Y$18="Muy Baja",'Mapa final'!$AA$18="Menor"),CONCATENATE("R2C",'Mapa final'!$O$18),"")</f>
        <v/>
      </c>
      <c r="S47" s="77" t="str">
        <f>IF(AND('Mapa final'!$Y$19="Muy Baja",'Mapa final'!$AA$19="Menor"),CONCATENATE("R2C",'Mapa final'!$O$19),"")</f>
        <v/>
      </c>
      <c r="T47" s="77" t="str">
        <f>IF(AND('Mapa final'!$Y$20="Muy Baja",'Mapa final'!$AA$20="Menor"),CONCATENATE("R2C",'Mapa final'!$O$20),"")</f>
        <v/>
      </c>
      <c r="U47" s="78" t="str">
        <f>IF(AND('Mapa final'!$Y$21="Muy Baja",'Mapa final'!$AA$21="Menor"),CONCATENATE("R2C",'Mapa final'!$O$21),"")</f>
        <v/>
      </c>
      <c r="V47" s="67" t="str">
        <f ca="1">IF(AND('Mapa final'!$Y$16="Muy Baja",'Mapa final'!$AA$16="Moderado"),CONCATENATE("R2C",'Mapa final'!$O$16),"")</f>
        <v/>
      </c>
      <c r="W47" s="68" t="str">
        <f>IF(AND('Mapa final'!$Y$17="Muy Baja",'Mapa final'!$AA$17="Moderado"),CONCATENATE("R2C",'Mapa final'!$O$17),"")</f>
        <v/>
      </c>
      <c r="X47" s="68" t="str">
        <f>IF(AND('Mapa final'!$Y$18="Muy Baja",'Mapa final'!$AA$18="Moderado"),CONCATENATE("R2C",'Mapa final'!$O$18),"")</f>
        <v/>
      </c>
      <c r="Y47" s="68" t="str">
        <f>IF(AND('Mapa final'!$Y$19="Muy Baja",'Mapa final'!$AA$19="Moderado"),CONCATENATE("R2C",'Mapa final'!$O$19),"")</f>
        <v/>
      </c>
      <c r="Z47" s="68" t="str">
        <f>IF(AND('Mapa final'!$Y$20="Muy Baja",'Mapa final'!$AA$20="Moderado"),CONCATENATE("R2C",'Mapa final'!$O$20),"")</f>
        <v/>
      </c>
      <c r="AA47" s="69" t="str">
        <f>IF(AND('Mapa final'!$Y$21="Muy Baja",'Mapa final'!$AA$21="Moderado"),CONCATENATE("R2C",'Mapa final'!$O$21),"")</f>
        <v/>
      </c>
      <c r="AB47" s="52" t="str">
        <f ca="1">IF(AND('Mapa final'!$Y$16="Muy Baja",'Mapa final'!$AA$16="Mayor"),CONCATENATE("R2C",'Mapa final'!$O$16),"")</f>
        <v/>
      </c>
      <c r="AC47" s="53" t="str">
        <f>IF(AND('Mapa final'!$Y$17="Muy Baja",'Mapa final'!$AA$17="Mayor"),CONCATENATE("R2C",'Mapa final'!$O$17),"")</f>
        <v/>
      </c>
      <c r="AD47" s="53" t="str">
        <f>IF(AND('Mapa final'!$Y$18="Muy Baja",'Mapa final'!$AA$18="Mayor"),CONCATENATE("R2C",'Mapa final'!$O$18),"")</f>
        <v/>
      </c>
      <c r="AE47" s="53" t="str">
        <f>IF(AND('Mapa final'!$Y$19="Muy Baja",'Mapa final'!$AA$19="Mayor"),CONCATENATE("R2C",'Mapa final'!$O$19),"")</f>
        <v/>
      </c>
      <c r="AF47" s="53" t="str">
        <f>IF(AND('Mapa final'!$Y$20="Muy Baja",'Mapa final'!$AA$20="Mayor"),CONCATENATE("R2C",'Mapa final'!$O$20),"")</f>
        <v/>
      </c>
      <c r="AG47" s="54" t="str">
        <f>IF(AND('Mapa final'!$Y$21="Muy Baja",'Mapa final'!$AA$21="Mayor"),CONCATENATE("R2C",'Mapa final'!$O$21),"")</f>
        <v/>
      </c>
      <c r="AH47" s="55" t="str">
        <f ca="1">IF(AND('Mapa final'!$Y$16="Muy Baja",'Mapa final'!$AA$16="Catastrófico"),CONCATENATE("R2C",'Mapa final'!$O$16),"")</f>
        <v/>
      </c>
      <c r="AI47" s="56" t="str">
        <f>IF(AND('Mapa final'!$Y$17="Muy Baja",'Mapa final'!$AA$17="Catastrófico"),CONCATENATE("R2C",'Mapa final'!$O$17),"")</f>
        <v/>
      </c>
      <c r="AJ47" s="56" t="str">
        <f>IF(AND('Mapa final'!$Y$18="Muy Baja",'Mapa final'!$AA$18="Catastrófico"),CONCATENATE("R2C",'Mapa final'!$O$18),"")</f>
        <v/>
      </c>
      <c r="AK47" s="56" t="str">
        <f>IF(AND('Mapa final'!$Y$19="Muy Baja",'Mapa final'!$AA$19="Catastrófico"),CONCATENATE("R2C",'Mapa final'!$O$19),"")</f>
        <v/>
      </c>
      <c r="AL47" s="56" t="str">
        <f>IF(AND('Mapa final'!$Y$20="Muy Baja",'Mapa final'!$AA$20="Catastrófico"),CONCATENATE("R2C",'Mapa final'!$O$20),"")</f>
        <v/>
      </c>
      <c r="AM47" s="57" t="str">
        <f>IF(AND('Mapa final'!$Y$21="Muy Baja",'Mapa final'!$AA$21="Catastrófico"),CONCATENATE("R2C",'Mapa final'!$O$21),"")</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284"/>
      <c r="C48" s="284"/>
      <c r="D48" s="285"/>
      <c r="E48" s="341"/>
      <c r="F48" s="326"/>
      <c r="G48" s="326"/>
      <c r="H48" s="326"/>
      <c r="I48" s="327"/>
      <c r="J48" s="76" t="str">
        <f>IF(AND('Mapa final'!$Y$22="Muy Baja",'Mapa final'!$AA$22="Leve"),CONCATENATE("R3C",'Mapa final'!$O$22),"")</f>
        <v/>
      </c>
      <c r="K48" s="77" t="str">
        <f>IF(AND('Mapa final'!$Y$23="Muy Baja",'Mapa final'!$AA$23="Leve"),CONCATENATE("R3C",'Mapa final'!$O$23),"")</f>
        <v/>
      </c>
      <c r="L48" s="77" t="str">
        <f>IF(AND('Mapa final'!$Y$24="Muy Baja",'Mapa final'!$AA$24="Leve"),CONCATENATE("R3C",'Mapa final'!$O$24),"")</f>
        <v/>
      </c>
      <c r="M48" s="77" t="str">
        <f>IF(AND('Mapa final'!$Y$25="Muy Baja",'Mapa final'!$AA$25="Leve"),CONCATENATE("R3C",'Mapa final'!$O$25),"")</f>
        <v/>
      </c>
      <c r="N48" s="77" t="str">
        <f>IF(AND('Mapa final'!$Y$26="Muy Baja",'Mapa final'!$AA$26="Leve"),CONCATENATE("R3C",'Mapa final'!$O$26),"")</f>
        <v/>
      </c>
      <c r="O48" s="78" t="str">
        <f>IF(AND('Mapa final'!$Y$27="Muy Baja",'Mapa final'!$AA$27="Leve"),CONCATENATE("R3C",'Mapa final'!$O$27),"")</f>
        <v/>
      </c>
      <c r="P48" s="76" t="str">
        <f>IF(AND('Mapa final'!$Y$22="Muy Baja",'Mapa final'!$AA$22="Menor"),CONCATENATE("R3C",'Mapa final'!$O$22),"")</f>
        <v/>
      </c>
      <c r="Q48" s="77" t="str">
        <f>IF(AND('Mapa final'!$Y$23="Muy Baja",'Mapa final'!$AA$23="Menor"),CONCATENATE("R3C",'Mapa final'!$O$23),"")</f>
        <v/>
      </c>
      <c r="R48" s="77" t="str">
        <f>IF(AND('Mapa final'!$Y$24="Muy Baja",'Mapa final'!$AA$24="Menor"),CONCATENATE("R3C",'Mapa final'!$O$24),"")</f>
        <v/>
      </c>
      <c r="S48" s="77" t="str">
        <f>IF(AND('Mapa final'!$Y$25="Muy Baja",'Mapa final'!$AA$25="Menor"),CONCATENATE("R3C",'Mapa final'!$O$25),"")</f>
        <v/>
      </c>
      <c r="T48" s="77" t="str">
        <f>IF(AND('Mapa final'!$Y$26="Muy Baja",'Mapa final'!$AA$26="Menor"),CONCATENATE("R3C",'Mapa final'!$O$26),"")</f>
        <v/>
      </c>
      <c r="U48" s="78" t="str">
        <f>IF(AND('Mapa final'!$Y$27="Muy Baja",'Mapa final'!$AA$27="Menor"),CONCATENATE("R3C",'Mapa final'!$O$27),"")</f>
        <v/>
      </c>
      <c r="V48" s="67" t="str">
        <f>IF(AND('Mapa final'!$Y$22="Muy Baja",'Mapa final'!$AA$22="Moderado"),CONCATENATE("R3C",'Mapa final'!$O$22),"")</f>
        <v/>
      </c>
      <c r="W48" s="68" t="str">
        <f>IF(AND('Mapa final'!$Y$23="Muy Baja",'Mapa final'!$AA$23="Moderado"),CONCATENATE("R3C",'Mapa final'!$O$23),"")</f>
        <v/>
      </c>
      <c r="X48" s="68" t="str">
        <f>IF(AND('Mapa final'!$Y$24="Muy Baja",'Mapa final'!$AA$24="Moderado"),CONCATENATE("R3C",'Mapa final'!$O$24),"")</f>
        <v/>
      </c>
      <c r="Y48" s="68" t="str">
        <f>IF(AND('Mapa final'!$Y$25="Muy Baja",'Mapa final'!$AA$25="Moderado"),CONCATENATE("R3C",'Mapa final'!$O$25),"")</f>
        <v/>
      </c>
      <c r="Z48" s="68" t="str">
        <f>IF(AND('Mapa final'!$Y$26="Muy Baja",'Mapa final'!$AA$26="Moderado"),CONCATENATE("R3C",'Mapa final'!$O$26),"")</f>
        <v/>
      </c>
      <c r="AA48" s="69" t="str">
        <f>IF(AND('Mapa final'!$Y$27="Muy Baja",'Mapa final'!$AA$27="Moderado"),CONCATENATE("R3C",'Mapa final'!$O$27),"")</f>
        <v/>
      </c>
      <c r="AB48" s="52" t="str">
        <f>IF(AND('Mapa final'!$Y$22="Muy Baja",'Mapa final'!$AA$22="Mayor"),CONCATENATE("R3C",'Mapa final'!$O$22),"")</f>
        <v/>
      </c>
      <c r="AC48" s="53" t="str">
        <f>IF(AND('Mapa final'!$Y$23="Muy Baja",'Mapa final'!$AA$23="Mayor"),CONCATENATE("R3C",'Mapa final'!$O$23),"")</f>
        <v/>
      </c>
      <c r="AD48" s="53" t="str">
        <f>IF(AND('Mapa final'!$Y$24="Muy Baja",'Mapa final'!$AA$24="Mayor"),CONCATENATE("R3C",'Mapa final'!$O$24),"")</f>
        <v/>
      </c>
      <c r="AE48" s="53" t="str">
        <f>IF(AND('Mapa final'!$Y$25="Muy Baja",'Mapa final'!$AA$25="Mayor"),CONCATENATE("R3C",'Mapa final'!$O$25),"")</f>
        <v/>
      </c>
      <c r="AF48" s="53" t="str">
        <f>IF(AND('Mapa final'!$Y$26="Muy Baja",'Mapa final'!$AA$26="Mayor"),CONCATENATE("R3C",'Mapa final'!$O$26),"")</f>
        <v/>
      </c>
      <c r="AG48" s="54" t="str">
        <f>IF(AND('Mapa final'!$Y$27="Muy Baja",'Mapa final'!$AA$27="Mayor"),CONCATENATE("R3C",'Mapa final'!$O$27),"")</f>
        <v/>
      </c>
      <c r="AH48" s="55" t="str">
        <f>IF(AND('Mapa final'!$Y$22="Muy Baja",'Mapa final'!$AA$22="Catastrófico"),CONCATENATE("R3C",'Mapa final'!$O$22),"")</f>
        <v/>
      </c>
      <c r="AI48" s="56" t="str">
        <f>IF(AND('Mapa final'!$Y$23="Muy Baja",'Mapa final'!$AA$23="Catastrófico"),CONCATENATE("R3C",'Mapa final'!$O$23),"")</f>
        <v/>
      </c>
      <c r="AJ48" s="56" t="str">
        <f>IF(AND('Mapa final'!$Y$24="Muy Baja",'Mapa final'!$AA$24="Catastrófico"),CONCATENATE("R3C",'Mapa final'!$O$24),"")</f>
        <v/>
      </c>
      <c r="AK48" s="56" t="str">
        <f>IF(AND('Mapa final'!$Y$25="Muy Baja",'Mapa final'!$AA$25="Catastrófico"),CONCATENATE("R3C",'Mapa final'!$O$25),"")</f>
        <v/>
      </c>
      <c r="AL48" s="56" t="str">
        <f>IF(AND('Mapa final'!$Y$26="Muy Baja",'Mapa final'!$AA$26="Catastrófico"),CONCATENATE("R3C",'Mapa final'!$O$26),"")</f>
        <v/>
      </c>
      <c r="AM48" s="57" t="str">
        <f>IF(AND('Mapa final'!$Y$27="Muy Baja",'Mapa final'!$AA$27="Catastrófico"),CONCATENATE("R3C",'Mapa final'!$O$27),"")</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284"/>
      <c r="C49" s="284"/>
      <c r="D49" s="285"/>
      <c r="E49" s="325"/>
      <c r="F49" s="326"/>
      <c r="G49" s="326"/>
      <c r="H49" s="326"/>
      <c r="I49" s="327"/>
      <c r="J49" s="76" t="str">
        <f>IF(AND('Mapa final'!$Y$28="Muy Baja",'Mapa final'!$AA$28="Leve"),CONCATENATE("R4C",'Mapa final'!$O$28),"")</f>
        <v/>
      </c>
      <c r="K49" s="77" t="str">
        <f>IF(AND('Mapa final'!$Y$29="Muy Baja",'Mapa final'!$AA$29="Leve"),CONCATENATE("R4C",'Mapa final'!$O$29),"")</f>
        <v/>
      </c>
      <c r="L49" s="77" t="str">
        <f>IF(AND('Mapa final'!$Y$30="Muy Baja",'Mapa final'!$AA$30="Leve"),CONCATENATE("R4C",'Mapa final'!$O$30),"")</f>
        <v/>
      </c>
      <c r="M49" s="77" t="str">
        <f>IF(AND('Mapa final'!$Y$31="Muy Baja",'Mapa final'!$AA$31="Leve"),CONCATENATE("R4C",'Mapa final'!$O$31),"")</f>
        <v/>
      </c>
      <c r="N49" s="77" t="str">
        <f>IF(AND('Mapa final'!$Y$32="Muy Baja",'Mapa final'!$AA$32="Leve"),CONCATENATE("R4C",'Mapa final'!$O$32),"")</f>
        <v/>
      </c>
      <c r="O49" s="78" t="str">
        <f>IF(AND('Mapa final'!$Y$33="Muy Baja",'Mapa final'!$AA$33="Leve"),CONCATENATE("R4C",'Mapa final'!$O$33),"")</f>
        <v/>
      </c>
      <c r="P49" s="76" t="str">
        <f>IF(AND('Mapa final'!$Y$28="Muy Baja",'Mapa final'!$AA$28="Menor"),CONCATENATE("R4C",'Mapa final'!$O$28),"")</f>
        <v/>
      </c>
      <c r="Q49" s="77" t="str">
        <f>IF(AND('Mapa final'!$Y$29="Muy Baja",'Mapa final'!$AA$29="Menor"),CONCATENATE("R4C",'Mapa final'!$O$29),"")</f>
        <v/>
      </c>
      <c r="R49" s="77" t="str">
        <f>IF(AND('Mapa final'!$Y$30="Muy Baja",'Mapa final'!$AA$30="Menor"),CONCATENATE("R4C",'Mapa final'!$O$30),"")</f>
        <v/>
      </c>
      <c r="S49" s="77" t="str">
        <f>IF(AND('Mapa final'!$Y$31="Muy Baja",'Mapa final'!$AA$31="Menor"),CONCATENATE("R4C",'Mapa final'!$O$31),"")</f>
        <v/>
      </c>
      <c r="T49" s="77" t="str">
        <f>IF(AND('Mapa final'!$Y$32="Muy Baja",'Mapa final'!$AA$32="Menor"),CONCATENATE("R4C",'Mapa final'!$O$32),"")</f>
        <v/>
      </c>
      <c r="U49" s="78" t="str">
        <f>IF(AND('Mapa final'!$Y$33="Muy Baja",'Mapa final'!$AA$33="Menor"),CONCATENATE("R4C",'Mapa final'!$O$33),"")</f>
        <v/>
      </c>
      <c r="V49" s="67" t="str">
        <f>IF(AND('Mapa final'!$Y$28="Muy Baja",'Mapa final'!$AA$28="Moderado"),CONCATENATE("R4C",'Mapa final'!$O$28),"")</f>
        <v/>
      </c>
      <c r="W49" s="68" t="str">
        <f>IF(AND('Mapa final'!$Y$29="Muy Baja",'Mapa final'!$AA$29="Moderado"),CONCATENATE("R4C",'Mapa final'!$O$29),"")</f>
        <v/>
      </c>
      <c r="X49" s="68" t="str">
        <f>IF(AND('Mapa final'!$Y$30="Muy Baja",'Mapa final'!$AA$30="Moderado"),CONCATENATE("R4C",'Mapa final'!$O$30),"")</f>
        <v/>
      </c>
      <c r="Y49" s="68" t="str">
        <f>IF(AND('Mapa final'!$Y$31="Muy Baja",'Mapa final'!$AA$31="Moderado"),CONCATENATE("R4C",'Mapa final'!$O$31),"")</f>
        <v/>
      </c>
      <c r="Z49" s="68" t="str">
        <f>IF(AND('Mapa final'!$Y$32="Muy Baja",'Mapa final'!$AA$32="Moderado"),CONCATENATE("R4C",'Mapa final'!$O$32),"")</f>
        <v/>
      </c>
      <c r="AA49" s="69" t="str">
        <f>IF(AND('Mapa final'!$Y$33="Muy Baja",'Mapa final'!$AA$33="Moderado"),CONCATENATE("R4C",'Mapa final'!$O$33),"")</f>
        <v/>
      </c>
      <c r="AB49" s="52" t="str">
        <f>IF(AND('Mapa final'!$Y$28="Muy Baja",'Mapa final'!$AA$28="Mayor"),CONCATENATE("R4C",'Mapa final'!$O$28),"")</f>
        <v/>
      </c>
      <c r="AC49" s="53" t="str">
        <f>IF(AND('Mapa final'!$Y$29="Muy Baja",'Mapa final'!$AA$29="Mayor"),CONCATENATE("R4C",'Mapa final'!$O$29),"")</f>
        <v/>
      </c>
      <c r="AD49" s="53" t="str">
        <f>IF(AND('Mapa final'!$Y$30="Muy Baja",'Mapa final'!$AA$30="Mayor"),CONCATENATE("R4C",'Mapa final'!$O$30),"")</f>
        <v/>
      </c>
      <c r="AE49" s="53" t="str">
        <f>IF(AND('Mapa final'!$Y$31="Muy Baja",'Mapa final'!$AA$31="Mayor"),CONCATENATE("R4C",'Mapa final'!$O$31),"")</f>
        <v/>
      </c>
      <c r="AF49" s="53" t="str">
        <f>IF(AND('Mapa final'!$Y$32="Muy Baja",'Mapa final'!$AA$32="Mayor"),CONCATENATE("R4C",'Mapa final'!$O$32),"")</f>
        <v/>
      </c>
      <c r="AG49" s="54" t="str">
        <f>IF(AND('Mapa final'!$Y$33="Muy Baja",'Mapa final'!$AA$33="Mayor"),CONCATENATE("R4C",'Mapa final'!$O$33),"")</f>
        <v/>
      </c>
      <c r="AH49" s="55" t="str">
        <f>IF(AND('Mapa final'!$Y$28="Muy Baja",'Mapa final'!$AA$28="Catastrófico"),CONCATENATE("R4C",'Mapa final'!$O$28),"")</f>
        <v/>
      </c>
      <c r="AI49" s="56" t="str">
        <f>IF(AND('Mapa final'!$Y$29="Muy Baja",'Mapa final'!$AA$29="Catastrófico"),CONCATENATE("R4C",'Mapa final'!$O$29),"")</f>
        <v/>
      </c>
      <c r="AJ49" s="56" t="str">
        <f>IF(AND('Mapa final'!$Y$30="Muy Baja",'Mapa final'!$AA$30="Catastrófico"),CONCATENATE("R4C",'Mapa final'!$O$30),"")</f>
        <v/>
      </c>
      <c r="AK49" s="56" t="str">
        <f>IF(AND('Mapa final'!$Y$31="Muy Baja",'Mapa final'!$AA$31="Catastrófico"),CONCATENATE("R4C",'Mapa final'!$O$31),"")</f>
        <v/>
      </c>
      <c r="AL49" s="56" t="str">
        <f>IF(AND('Mapa final'!$Y$32="Muy Baja",'Mapa final'!$AA$32="Catastrófico"),CONCATENATE("R4C",'Mapa final'!$O$32),"")</f>
        <v/>
      </c>
      <c r="AM49" s="57" t="str">
        <f>IF(AND('Mapa final'!$Y$33="Muy Baja",'Mapa final'!$AA$33="Catastrófico"),CONCATENATE("R4C",'Mapa final'!$O$33),"")</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284"/>
      <c r="C50" s="284"/>
      <c r="D50" s="285"/>
      <c r="E50" s="325"/>
      <c r="F50" s="326"/>
      <c r="G50" s="326"/>
      <c r="H50" s="326"/>
      <c r="I50" s="327"/>
      <c r="J50" s="76" t="str">
        <f>IF(AND('Mapa final'!$Y$34="Muy Baja",'Mapa final'!$AA$34="Leve"),CONCATENATE("R5C",'Mapa final'!$O$34),"")</f>
        <v/>
      </c>
      <c r="K50" s="77" t="str">
        <f>IF(AND('Mapa final'!$Y$35="Muy Baja",'Mapa final'!$AA$35="Leve"),CONCATENATE("R5C",'Mapa final'!$O$35),"")</f>
        <v/>
      </c>
      <c r="L50" s="77" t="str">
        <f>IF(AND('Mapa final'!$Y$36="Muy Baja",'Mapa final'!$AA$36="Leve"),CONCATENATE("R5C",'Mapa final'!$O$36),"")</f>
        <v/>
      </c>
      <c r="M50" s="77" t="str">
        <f>IF(AND('Mapa final'!$Y$37="Muy Baja",'Mapa final'!$AA$37="Leve"),CONCATENATE("R5C",'Mapa final'!$O$37),"")</f>
        <v/>
      </c>
      <c r="N50" s="77" t="str">
        <f>IF(AND('Mapa final'!$Y$38="Muy Baja",'Mapa final'!$AA$38="Leve"),CONCATENATE("R5C",'Mapa final'!$O$38),"")</f>
        <v/>
      </c>
      <c r="O50" s="78" t="str">
        <f>IF(AND('Mapa final'!$Y$39="Muy Baja",'Mapa final'!$AA$39="Leve"),CONCATENATE("R5C",'Mapa final'!$O$39),"")</f>
        <v/>
      </c>
      <c r="P50" s="76" t="str">
        <f>IF(AND('Mapa final'!$Y$34="Muy Baja",'Mapa final'!$AA$34="Menor"),CONCATENATE("R5C",'Mapa final'!$O$34),"")</f>
        <v/>
      </c>
      <c r="Q50" s="77" t="str">
        <f>IF(AND('Mapa final'!$Y$35="Muy Baja",'Mapa final'!$AA$35="Menor"),CONCATENATE("R5C",'Mapa final'!$O$35),"")</f>
        <v/>
      </c>
      <c r="R50" s="77" t="str">
        <f>IF(AND('Mapa final'!$Y$36="Muy Baja",'Mapa final'!$AA$36="Menor"),CONCATENATE("R5C",'Mapa final'!$O$36),"")</f>
        <v/>
      </c>
      <c r="S50" s="77" t="str">
        <f>IF(AND('Mapa final'!$Y$37="Muy Baja",'Mapa final'!$AA$37="Menor"),CONCATENATE("R5C",'Mapa final'!$O$37),"")</f>
        <v/>
      </c>
      <c r="T50" s="77" t="str">
        <f>IF(AND('Mapa final'!$Y$38="Muy Baja",'Mapa final'!$AA$38="Menor"),CONCATENATE("R5C",'Mapa final'!$O$38),"")</f>
        <v/>
      </c>
      <c r="U50" s="78" t="str">
        <f>IF(AND('Mapa final'!$Y$39="Muy Baja",'Mapa final'!$AA$39="Menor"),CONCATENATE("R5C",'Mapa final'!$O$39),"")</f>
        <v/>
      </c>
      <c r="V50" s="67" t="str">
        <f>IF(AND('Mapa final'!$Y$34="Muy Baja",'Mapa final'!$AA$34="Moderado"),CONCATENATE("R5C",'Mapa final'!$O$34),"")</f>
        <v/>
      </c>
      <c r="W50" s="68" t="str">
        <f>IF(AND('Mapa final'!$Y$35="Muy Baja",'Mapa final'!$AA$35="Moderado"),CONCATENATE("R5C",'Mapa final'!$O$35),"")</f>
        <v/>
      </c>
      <c r="X50" s="68" t="str">
        <f>IF(AND('Mapa final'!$Y$36="Muy Baja",'Mapa final'!$AA$36="Moderado"),CONCATENATE("R5C",'Mapa final'!$O$36),"")</f>
        <v/>
      </c>
      <c r="Y50" s="68" t="str">
        <f>IF(AND('Mapa final'!$Y$37="Muy Baja",'Mapa final'!$AA$37="Moderado"),CONCATENATE("R5C",'Mapa final'!$O$37),"")</f>
        <v/>
      </c>
      <c r="Z50" s="68" t="str">
        <f>IF(AND('Mapa final'!$Y$38="Muy Baja",'Mapa final'!$AA$38="Moderado"),CONCATENATE("R5C",'Mapa final'!$O$38),"")</f>
        <v/>
      </c>
      <c r="AA50" s="69" t="str">
        <f>IF(AND('Mapa final'!$Y$39="Muy Baja",'Mapa final'!$AA$39="Moderado"),CONCATENATE("R5C",'Mapa final'!$O$39),"")</f>
        <v/>
      </c>
      <c r="AB50" s="52" t="str">
        <f>IF(AND('Mapa final'!$Y$34="Muy Baja",'Mapa final'!$AA$34="Mayor"),CONCATENATE("R5C",'Mapa final'!$O$34),"")</f>
        <v/>
      </c>
      <c r="AC50" s="53" t="str">
        <f>IF(AND('Mapa final'!$Y$35="Muy Baja",'Mapa final'!$AA$35="Mayor"),CONCATENATE("R5C",'Mapa final'!$O$35),"")</f>
        <v/>
      </c>
      <c r="AD50" s="53" t="str">
        <f>IF(AND('Mapa final'!$Y$36="Muy Baja",'Mapa final'!$AA$36="Mayor"),CONCATENATE("R5C",'Mapa final'!$O$36),"")</f>
        <v/>
      </c>
      <c r="AE50" s="53" t="str">
        <f>IF(AND('Mapa final'!$Y$37="Muy Baja",'Mapa final'!$AA$37="Mayor"),CONCATENATE("R5C",'Mapa final'!$O$37),"")</f>
        <v/>
      </c>
      <c r="AF50" s="53" t="str">
        <f>IF(AND('Mapa final'!$Y$38="Muy Baja",'Mapa final'!$AA$38="Mayor"),CONCATENATE("R5C",'Mapa final'!$O$38),"")</f>
        <v/>
      </c>
      <c r="AG50" s="54" t="str">
        <f>IF(AND('Mapa final'!$Y$39="Muy Baja",'Mapa final'!$AA$39="Mayor"),CONCATENATE("R5C",'Mapa final'!$O$39),"")</f>
        <v/>
      </c>
      <c r="AH50" s="55" t="str">
        <f>IF(AND('Mapa final'!$Y$34="Muy Baja",'Mapa final'!$AA$34="Catastrófico"),CONCATENATE("R5C",'Mapa final'!$O$34),"")</f>
        <v/>
      </c>
      <c r="AI50" s="56" t="str">
        <f>IF(AND('Mapa final'!$Y$35="Muy Baja",'Mapa final'!$AA$35="Catastrófico"),CONCATENATE("R5C",'Mapa final'!$O$35),"")</f>
        <v/>
      </c>
      <c r="AJ50" s="56" t="str">
        <f>IF(AND('Mapa final'!$Y$36="Muy Baja",'Mapa final'!$AA$36="Catastrófico"),CONCATENATE("R5C",'Mapa final'!$O$36),"")</f>
        <v/>
      </c>
      <c r="AK50" s="56" t="str">
        <f>IF(AND('Mapa final'!$Y$37="Muy Baja",'Mapa final'!$AA$37="Catastrófico"),CONCATENATE("R5C",'Mapa final'!$O$37),"")</f>
        <v/>
      </c>
      <c r="AL50" s="56" t="str">
        <f>IF(AND('Mapa final'!$Y$38="Muy Baja",'Mapa final'!$AA$38="Catastrófico"),CONCATENATE("R5C",'Mapa final'!$O$38),"")</f>
        <v/>
      </c>
      <c r="AM50" s="57" t="str">
        <f>IF(AND('Mapa final'!$Y$39="Muy Baja",'Mapa final'!$AA$39="Catastrófico"),CONCATENATE("R5C",'Mapa final'!$O$39),"")</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284"/>
      <c r="C51" s="284"/>
      <c r="D51" s="285"/>
      <c r="E51" s="325"/>
      <c r="F51" s="326"/>
      <c r="G51" s="326"/>
      <c r="H51" s="326"/>
      <c r="I51" s="327"/>
      <c r="J51" s="76" t="str">
        <f>IF(AND('Mapa final'!$Y$40="Muy Baja",'Mapa final'!$AA$40="Leve"),CONCATENATE("R6C",'Mapa final'!$O$40),"")</f>
        <v/>
      </c>
      <c r="K51" s="77" t="str">
        <f>IF(AND('Mapa final'!$Y$41="Muy Baja",'Mapa final'!$AA$41="Leve"),CONCATENATE("R6C",'Mapa final'!$O$41),"")</f>
        <v/>
      </c>
      <c r="L51" s="77" t="str">
        <f>IF(AND('Mapa final'!$Y$42="Muy Baja",'Mapa final'!$AA$42="Leve"),CONCATENATE("R6C",'Mapa final'!$O$42),"")</f>
        <v/>
      </c>
      <c r="M51" s="77" t="str">
        <f>IF(AND('Mapa final'!$Y$43="Muy Baja",'Mapa final'!$AA$43="Leve"),CONCATENATE("R6C",'Mapa final'!$O$43),"")</f>
        <v/>
      </c>
      <c r="N51" s="77" t="str">
        <f>IF(AND('Mapa final'!$Y$44="Muy Baja",'Mapa final'!$AA$44="Leve"),CONCATENATE("R6C",'Mapa final'!$O$44),"")</f>
        <v/>
      </c>
      <c r="O51" s="78" t="str">
        <f>IF(AND('Mapa final'!$Y$45="Muy Baja",'Mapa final'!$AA$45="Leve"),CONCATENATE("R6C",'Mapa final'!$O$45),"")</f>
        <v/>
      </c>
      <c r="P51" s="76" t="str">
        <f>IF(AND('Mapa final'!$Y$40="Muy Baja",'Mapa final'!$AA$40="Menor"),CONCATENATE("R6C",'Mapa final'!$O$40),"")</f>
        <v/>
      </c>
      <c r="Q51" s="77" t="str">
        <f>IF(AND('Mapa final'!$Y$41="Muy Baja",'Mapa final'!$AA$41="Menor"),CONCATENATE("R6C",'Mapa final'!$O$41),"")</f>
        <v/>
      </c>
      <c r="R51" s="77" t="str">
        <f>IF(AND('Mapa final'!$Y$42="Muy Baja",'Mapa final'!$AA$42="Menor"),CONCATENATE("R6C",'Mapa final'!$O$42),"")</f>
        <v/>
      </c>
      <c r="S51" s="77" t="str">
        <f>IF(AND('Mapa final'!$Y$43="Muy Baja",'Mapa final'!$AA$43="Menor"),CONCATENATE("R6C",'Mapa final'!$O$43),"")</f>
        <v/>
      </c>
      <c r="T51" s="77" t="str">
        <f>IF(AND('Mapa final'!$Y$44="Muy Baja",'Mapa final'!$AA$44="Menor"),CONCATENATE("R6C",'Mapa final'!$O$44),"")</f>
        <v/>
      </c>
      <c r="U51" s="78" t="str">
        <f>IF(AND('Mapa final'!$Y$45="Muy Baja",'Mapa final'!$AA$45="Menor"),CONCATENATE("R6C",'Mapa final'!$O$45),"")</f>
        <v/>
      </c>
      <c r="V51" s="67" t="str">
        <f>IF(AND('Mapa final'!$Y$40="Muy Baja",'Mapa final'!$AA$40="Moderado"),CONCATENATE("R6C",'Mapa final'!$O$40),"")</f>
        <v/>
      </c>
      <c r="W51" s="68" t="str">
        <f>IF(AND('Mapa final'!$Y$41="Muy Baja",'Mapa final'!$AA$41="Moderado"),CONCATENATE("R6C",'Mapa final'!$O$41),"")</f>
        <v/>
      </c>
      <c r="X51" s="68" t="str">
        <f>IF(AND('Mapa final'!$Y$42="Muy Baja",'Mapa final'!$AA$42="Moderado"),CONCATENATE("R6C",'Mapa final'!$O$42),"")</f>
        <v/>
      </c>
      <c r="Y51" s="68" t="str">
        <f>IF(AND('Mapa final'!$Y$43="Muy Baja",'Mapa final'!$AA$43="Moderado"),CONCATENATE("R6C",'Mapa final'!$O$43),"")</f>
        <v/>
      </c>
      <c r="Z51" s="68" t="str">
        <f>IF(AND('Mapa final'!$Y$44="Muy Baja",'Mapa final'!$AA$44="Moderado"),CONCATENATE("R6C",'Mapa final'!$O$44),"")</f>
        <v/>
      </c>
      <c r="AA51" s="69" t="str">
        <f>IF(AND('Mapa final'!$Y$45="Muy Baja",'Mapa final'!$AA$45="Moderado"),CONCATENATE("R6C",'Mapa final'!$O$45),"")</f>
        <v/>
      </c>
      <c r="AB51" s="52" t="str">
        <f>IF(AND('Mapa final'!$Y$40="Muy Baja",'Mapa final'!$AA$40="Mayor"),CONCATENATE("R6C",'Mapa final'!$O$40),"")</f>
        <v/>
      </c>
      <c r="AC51" s="53" t="str">
        <f>IF(AND('Mapa final'!$Y$41="Muy Baja",'Mapa final'!$AA$41="Mayor"),CONCATENATE("R6C",'Mapa final'!$O$41),"")</f>
        <v/>
      </c>
      <c r="AD51" s="53" t="str">
        <f>IF(AND('Mapa final'!$Y$42="Muy Baja",'Mapa final'!$AA$42="Mayor"),CONCATENATE("R6C",'Mapa final'!$O$42),"")</f>
        <v/>
      </c>
      <c r="AE51" s="53" t="str">
        <f>IF(AND('Mapa final'!$Y$43="Muy Baja",'Mapa final'!$AA$43="Mayor"),CONCATENATE("R6C",'Mapa final'!$O$43),"")</f>
        <v/>
      </c>
      <c r="AF51" s="53" t="str">
        <f>IF(AND('Mapa final'!$Y$44="Muy Baja",'Mapa final'!$AA$44="Mayor"),CONCATENATE("R6C",'Mapa final'!$O$44),"")</f>
        <v/>
      </c>
      <c r="AG51" s="54" t="str">
        <f>IF(AND('Mapa final'!$Y$45="Muy Baja",'Mapa final'!$AA$45="Mayor"),CONCATENATE("R6C",'Mapa final'!$O$45),"")</f>
        <v/>
      </c>
      <c r="AH51" s="55" t="str">
        <f>IF(AND('Mapa final'!$Y$40="Muy Baja",'Mapa final'!$AA$40="Catastrófico"),CONCATENATE("R6C",'Mapa final'!$O$40),"")</f>
        <v/>
      </c>
      <c r="AI51" s="56" t="str">
        <f>IF(AND('Mapa final'!$Y$41="Muy Baja",'Mapa final'!$AA$41="Catastrófico"),CONCATENATE("R6C",'Mapa final'!$O$41),"")</f>
        <v/>
      </c>
      <c r="AJ51" s="56" t="str">
        <f>IF(AND('Mapa final'!$Y$42="Muy Baja",'Mapa final'!$AA$42="Catastrófico"),CONCATENATE("R6C",'Mapa final'!$O$42),"")</f>
        <v/>
      </c>
      <c r="AK51" s="56" t="str">
        <f>IF(AND('Mapa final'!$Y$43="Muy Baja",'Mapa final'!$AA$43="Catastrófico"),CONCATENATE("R6C",'Mapa final'!$O$43),"")</f>
        <v/>
      </c>
      <c r="AL51" s="56" t="str">
        <f>IF(AND('Mapa final'!$Y$44="Muy Baja",'Mapa final'!$AA$44="Catastrófico"),CONCATENATE("R6C",'Mapa final'!$O$44),"")</f>
        <v/>
      </c>
      <c r="AM51" s="57" t="str">
        <f>IF(AND('Mapa final'!$Y$45="Muy Baja",'Mapa final'!$AA$45="Catastrófico"),CONCATENATE("R6C",'Mapa final'!$O$45),"")</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284"/>
      <c r="C52" s="284"/>
      <c r="D52" s="285"/>
      <c r="E52" s="325"/>
      <c r="F52" s="326"/>
      <c r="G52" s="326"/>
      <c r="H52" s="326"/>
      <c r="I52" s="327"/>
      <c r="J52" s="76" t="str">
        <f>IF(AND('Mapa final'!$Y$46="Muy Baja",'Mapa final'!$AA$46="Leve"),CONCATENATE("R7C",'Mapa final'!$O$46),"")</f>
        <v/>
      </c>
      <c r="K52" s="77" t="str">
        <f>IF(AND('Mapa final'!$Y$47="Muy Baja",'Mapa final'!$AA$47="Leve"),CONCATENATE("R7C",'Mapa final'!$O$47),"")</f>
        <v/>
      </c>
      <c r="L52" s="77" t="str">
        <f>IF(AND('Mapa final'!$Y$48="Muy Baja",'Mapa final'!$AA$48="Leve"),CONCATENATE("R7C",'Mapa final'!$O$48),"")</f>
        <v/>
      </c>
      <c r="M52" s="77" t="str">
        <f>IF(AND('Mapa final'!$Y$49="Muy Baja",'Mapa final'!$AA$49="Leve"),CONCATENATE("R7C",'Mapa final'!$O$49),"")</f>
        <v/>
      </c>
      <c r="N52" s="77" t="str">
        <f>IF(AND('Mapa final'!$Y$50="Muy Baja",'Mapa final'!$AA$50="Leve"),CONCATENATE("R7C",'Mapa final'!$O$50),"")</f>
        <v/>
      </c>
      <c r="O52" s="78" t="str">
        <f>IF(AND('Mapa final'!$Y$51="Muy Baja",'Mapa final'!$AA$51="Leve"),CONCATENATE("R7C",'Mapa final'!$O$51),"")</f>
        <v/>
      </c>
      <c r="P52" s="76" t="str">
        <f>IF(AND('Mapa final'!$Y$46="Muy Baja",'Mapa final'!$AA$46="Menor"),CONCATENATE("R7C",'Mapa final'!$O$46),"")</f>
        <v/>
      </c>
      <c r="Q52" s="77" t="str">
        <f>IF(AND('Mapa final'!$Y$47="Muy Baja",'Mapa final'!$AA$47="Menor"),CONCATENATE("R7C",'Mapa final'!$O$47),"")</f>
        <v/>
      </c>
      <c r="R52" s="77" t="str">
        <f>IF(AND('Mapa final'!$Y$48="Muy Baja",'Mapa final'!$AA$48="Menor"),CONCATENATE("R7C",'Mapa final'!$O$48),"")</f>
        <v/>
      </c>
      <c r="S52" s="77" t="str">
        <f>IF(AND('Mapa final'!$Y$49="Muy Baja",'Mapa final'!$AA$49="Menor"),CONCATENATE("R7C",'Mapa final'!$O$49),"")</f>
        <v/>
      </c>
      <c r="T52" s="77" t="str">
        <f>IF(AND('Mapa final'!$Y$50="Muy Baja",'Mapa final'!$AA$50="Menor"),CONCATENATE("R7C",'Mapa final'!$O$50),"")</f>
        <v/>
      </c>
      <c r="U52" s="78" t="str">
        <f>IF(AND('Mapa final'!$Y$51="Muy Baja",'Mapa final'!$AA$51="Menor"),CONCATENATE("R7C",'Mapa final'!$O$51),"")</f>
        <v/>
      </c>
      <c r="V52" s="67" t="str">
        <f>IF(AND('Mapa final'!$Y$46="Muy Baja",'Mapa final'!$AA$46="Moderado"),CONCATENATE("R7C",'Mapa final'!$O$46),"")</f>
        <v/>
      </c>
      <c r="W52" s="68" t="str">
        <f>IF(AND('Mapa final'!$Y$47="Muy Baja",'Mapa final'!$AA$47="Moderado"),CONCATENATE("R7C",'Mapa final'!$O$47),"")</f>
        <v/>
      </c>
      <c r="X52" s="68" t="str">
        <f>IF(AND('Mapa final'!$Y$48="Muy Baja",'Mapa final'!$AA$48="Moderado"),CONCATENATE("R7C",'Mapa final'!$O$48),"")</f>
        <v/>
      </c>
      <c r="Y52" s="68" t="str">
        <f>IF(AND('Mapa final'!$Y$49="Muy Baja",'Mapa final'!$AA$49="Moderado"),CONCATENATE("R7C",'Mapa final'!$O$49),"")</f>
        <v/>
      </c>
      <c r="Z52" s="68" t="str">
        <f>IF(AND('Mapa final'!$Y$50="Muy Baja",'Mapa final'!$AA$50="Moderado"),CONCATENATE("R7C",'Mapa final'!$O$50),"")</f>
        <v/>
      </c>
      <c r="AA52" s="69" t="str">
        <f>IF(AND('Mapa final'!$Y$51="Muy Baja",'Mapa final'!$AA$51="Moderado"),CONCATENATE("R7C",'Mapa final'!$O$51),"")</f>
        <v/>
      </c>
      <c r="AB52" s="52" t="str">
        <f>IF(AND('Mapa final'!$Y$46="Muy Baja",'Mapa final'!$AA$46="Mayor"),CONCATENATE("R7C",'Mapa final'!$O$46),"")</f>
        <v/>
      </c>
      <c r="AC52" s="53" t="str">
        <f>IF(AND('Mapa final'!$Y$47="Muy Baja",'Mapa final'!$AA$47="Mayor"),CONCATENATE("R7C",'Mapa final'!$O$47),"")</f>
        <v/>
      </c>
      <c r="AD52" s="53" t="str">
        <f>IF(AND('Mapa final'!$Y$48="Muy Baja",'Mapa final'!$AA$48="Mayor"),CONCATENATE("R7C",'Mapa final'!$O$48),"")</f>
        <v/>
      </c>
      <c r="AE52" s="53" t="str">
        <f>IF(AND('Mapa final'!$Y$49="Muy Baja",'Mapa final'!$AA$49="Mayor"),CONCATENATE("R7C",'Mapa final'!$O$49),"")</f>
        <v/>
      </c>
      <c r="AF52" s="53" t="str">
        <f>IF(AND('Mapa final'!$Y$50="Muy Baja",'Mapa final'!$AA$50="Mayor"),CONCATENATE("R7C",'Mapa final'!$O$50),"")</f>
        <v/>
      </c>
      <c r="AG52" s="54" t="str">
        <f>IF(AND('Mapa final'!$Y$51="Muy Baja",'Mapa final'!$AA$51="Mayor"),CONCATENATE("R7C",'Mapa final'!$O$51),"")</f>
        <v/>
      </c>
      <c r="AH52" s="55" t="str">
        <f>IF(AND('Mapa final'!$Y$46="Muy Baja",'Mapa final'!$AA$46="Catastrófico"),CONCATENATE("R7C",'Mapa final'!$O$46),"")</f>
        <v/>
      </c>
      <c r="AI52" s="56" t="str">
        <f>IF(AND('Mapa final'!$Y$47="Muy Baja",'Mapa final'!$AA$47="Catastrófico"),CONCATENATE("R7C",'Mapa final'!$O$47),"")</f>
        <v/>
      </c>
      <c r="AJ52" s="56" t="str">
        <f>IF(AND('Mapa final'!$Y$48="Muy Baja",'Mapa final'!$AA$48="Catastrófico"),CONCATENATE("R7C",'Mapa final'!$O$48),"")</f>
        <v/>
      </c>
      <c r="AK52" s="56" t="str">
        <f>IF(AND('Mapa final'!$Y$49="Muy Baja",'Mapa final'!$AA$49="Catastrófico"),CONCATENATE("R7C",'Mapa final'!$O$49),"")</f>
        <v/>
      </c>
      <c r="AL52" s="56" t="str">
        <f>IF(AND('Mapa final'!$Y$50="Muy Baja",'Mapa final'!$AA$50="Catastrófico"),CONCATENATE("R7C",'Mapa final'!$O$50),"")</f>
        <v/>
      </c>
      <c r="AM52" s="57" t="str">
        <f>IF(AND('Mapa final'!$Y$51="Muy Baja",'Mapa final'!$AA$51="Catastrófico"),CONCATENATE("R7C",'Mapa final'!$O$51),"")</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284"/>
      <c r="C53" s="284"/>
      <c r="D53" s="285"/>
      <c r="E53" s="325"/>
      <c r="F53" s="326"/>
      <c r="G53" s="326"/>
      <c r="H53" s="326"/>
      <c r="I53" s="327"/>
      <c r="J53" s="76" t="str">
        <f>IF(AND('Mapa final'!$Y$52="Muy Baja",'Mapa final'!$AA$52="Leve"),CONCATENATE("R8C",'Mapa final'!$O$52),"")</f>
        <v/>
      </c>
      <c r="K53" s="77" t="str">
        <f>IF(AND('Mapa final'!$Y$53="Muy Baja",'Mapa final'!$AA$53="Leve"),CONCATENATE("R8C",'Mapa final'!$O$53),"")</f>
        <v/>
      </c>
      <c r="L53" s="77" t="str">
        <f>IF(AND('Mapa final'!$Y$54="Muy Baja",'Mapa final'!$AA$54="Leve"),CONCATENATE("R8C",'Mapa final'!$O$54),"")</f>
        <v/>
      </c>
      <c r="M53" s="77" t="str">
        <f>IF(AND('Mapa final'!$Y$55="Muy Baja",'Mapa final'!$AA$55="Leve"),CONCATENATE("R8C",'Mapa final'!$O$55),"")</f>
        <v/>
      </c>
      <c r="N53" s="77" t="str">
        <f>IF(AND('Mapa final'!$Y$56="Muy Baja",'Mapa final'!$AA$56="Leve"),CONCATENATE("R8C",'Mapa final'!$O$56),"")</f>
        <v/>
      </c>
      <c r="O53" s="78" t="str">
        <f>IF(AND('Mapa final'!$Y$57="Muy Baja",'Mapa final'!$AA$57="Leve"),CONCATENATE("R8C",'Mapa final'!$O$57),"")</f>
        <v/>
      </c>
      <c r="P53" s="76" t="str">
        <f>IF(AND('Mapa final'!$Y$52="Muy Baja",'Mapa final'!$AA$52="Menor"),CONCATENATE("R8C",'Mapa final'!$O$52),"")</f>
        <v/>
      </c>
      <c r="Q53" s="77" t="str">
        <f>IF(AND('Mapa final'!$Y$53="Muy Baja",'Mapa final'!$AA$53="Menor"),CONCATENATE("R8C",'Mapa final'!$O$53),"")</f>
        <v/>
      </c>
      <c r="R53" s="77" t="str">
        <f>IF(AND('Mapa final'!$Y$54="Muy Baja",'Mapa final'!$AA$54="Menor"),CONCATENATE("R8C",'Mapa final'!$O$54),"")</f>
        <v/>
      </c>
      <c r="S53" s="77" t="str">
        <f>IF(AND('Mapa final'!$Y$55="Muy Baja",'Mapa final'!$AA$55="Menor"),CONCATENATE("R8C",'Mapa final'!$O$55),"")</f>
        <v/>
      </c>
      <c r="T53" s="77" t="str">
        <f>IF(AND('Mapa final'!$Y$56="Muy Baja",'Mapa final'!$AA$56="Menor"),CONCATENATE("R8C",'Mapa final'!$O$56),"")</f>
        <v/>
      </c>
      <c r="U53" s="78" t="str">
        <f>IF(AND('Mapa final'!$Y$57="Muy Baja",'Mapa final'!$AA$57="Menor"),CONCATENATE("R8C",'Mapa final'!$O$57),"")</f>
        <v/>
      </c>
      <c r="V53" s="67" t="str">
        <f>IF(AND('Mapa final'!$Y$52="Muy Baja",'Mapa final'!$AA$52="Moderado"),CONCATENATE("R8C",'Mapa final'!$O$52),"")</f>
        <v/>
      </c>
      <c r="W53" s="68" t="str">
        <f>IF(AND('Mapa final'!$Y$53="Muy Baja",'Mapa final'!$AA$53="Moderado"),CONCATENATE("R8C",'Mapa final'!$O$53),"")</f>
        <v/>
      </c>
      <c r="X53" s="68" t="str">
        <f>IF(AND('Mapa final'!$Y$54="Muy Baja",'Mapa final'!$AA$54="Moderado"),CONCATENATE("R8C",'Mapa final'!$O$54),"")</f>
        <v/>
      </c>
      <c r="Y53" s="68" t="str">
        <f>IF(AND('Mapa final'!$Y$55="Muy Baja",'Mapa final'!$AA$55="Moderado"),CONCATENATE("R8C",'Mapa final'!$O$55),"")</f>
        <v/>
      </c>
      <c r="Z53" s="68" t="str">
        <f>IF(AND('Mapa final'!$Y$56="Muy Baja",'Mapa final'!$AA$56="Moderado"),CONCATENATE("R8C",'Mapa final'!$O$56),"")</f>
        <v/>
      </c>
      <c r="AA53" s="69" t="str">
        <f>IF(AND('Mapa final'!$Y$57="Muy Baja",'Mapa final'!$AA$57="Moderado"),CONCATENATE("R8C",'Mapa final'!$O$57),"")</f>
        <v/>
      </c>
      <c r="AB53" s="52" t="str">
        <f>IF(AND('Mapa final'!$Y$52="Muy Baja",'Mapa final'!$AA$52="Mayor"),CONCATENATE("R8C",'Mapa final'!$O$52),"")</f>
        <v/>
      </c>
      <c r="AC53" s="53" t="str">
        <f>IF(AND('Mapa final'!$Y$53="Muy Baja",'Mapa final'!$AA$53="Mayor"),CONCATENATE("R8C",'Mapa final'!$O$53),"")</f>
        <v/>
      </c>
      <c r="AD53" s="53" t="str">
        <f>IF(AND('Mapa final'!$Y$54="Muy Baja",'Mapa final'!$AA$54="Mayor"),CONCATENATE("R8C",'Mapa final'!$O$54),"")</f>
        <v/>
      </c>
      <c r="AE53" s="53" t="str">
        <f>IF(AND('Mapa final'!$Y$55="Muy Baja",'Mapa final'!$AA$55="Mayor"),CONCATENATE("R8C",'Mapa final'!$O$55),"")</f>
        <v/>
      </c>
      <c r="AF53" s="53" t="str">
        <f>IF(AND('Mapa final'!$Y$56="Muy Baja",'Mapa final'!$AA$56="Mayor"),CONCATENATE("R8C",'Mapa final'!$O$56),"")</f>
        <v/>
      </c>
      <c r="AG53" s="54" t="str">
        <f>IF(AND('Mapa final'!$Y$57="Muy Baja",'Mapa final'!$AA$57="Mayor"),CONCATENATE("R8C",'Mapa final'!$O$57),"")</f>
        <v/>
      </c>
      <c r="AH53" s="55" t="str">
        <f>IF(AND('Mapa final'!$Y$52="Muy Baja",'Mapa final'!$AA$52="Catastrófico"),CONCATENATE("R8C",'Mapa final'!$O$52),"")</f>
        <v/>
      </c>
      <c r="AI53" s="56" t="str">
        <f>IF(AND('Mapa final'!$Y$53="Muy Baja",'Mapa final'!$AA$53="Catastrófico"),CONCATENATE("R8C",'Mapa final'!$O$53),"")</f>
        <v/>
      </c>
      <c r="AJ53" s="56" t="str">
        <f>IF(AND('Mapa final'!$Y$54="Muy Baja",'Mapa final'!$AA$54="Catastrófico"),CONCATENATE("R8C",'Mapa final'!$O$54),"")</f>
        <v/>
      </c>
      <c r="AK53" s="56" t="str">
        <f>IF(AND('Mapa final'!$Y$55="Muy Baja",'Mapa final'!$AA$55="Catastrófico"),CONCATENATE("R8C",'Mapa final'!$O$55),"")</f>
        <v/>
      </c>
      <c r="AL53" s="56" t="str">
        <f>IF(AND('Mapa final'!$Y$56="Muy Baja",'Mapa final'!$AA$56="Catastrófico"),CONCATENATE("R8C",'Mapa final'!$O$56),"")</f>
        <v/>
      </c>
      <c r="AM53" s="57" t="str">
        <f>IF(AND('Mapa final'!$Y$57="Muy Baja",'Mapa final'!$AA$57="Catastrófico"),CONCATENATE("R8C",'Mapa final'!$O$57),"")</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284"/>
      <c r="C54" s="284"/>
      <c r="D54" s="285"/>
      <c r="E54" s="325"/>
      <c r="F54" s="326"/>
      <c r="G54" s="326"/>
      <c r="H54" s="326"/>
      <c r="I54" s="327"/>
      <c r="J54" s="76" t="str">
        <f>IF(AND('Mapa final'!$Y$58="Muy Baja",'Mapa final'!$AA$58="Leve"),CONCATENATE("R9C",'Mapa final'!$O$58),"")</f>
        <v/>
      </c>
      <c r="K54" s="77" t="str">
        <f>IF(AND('Mapa final'!$Y$59="Muy Baja",'Mapa final'!$AA$59="Leve"),CONCATENATE("R9C",'Mapa final'!$O$59),"")</f>
        <v/>
      </c>
      <c r="L54" s="77" t="str">
        <f>IF(AND('Mapa final'!$Y$60="Muy Baja",'Mapa final'!$AA$60="Leve"),CONCATENATE("R9C",'Mapa final'!$O$60),"")</f>
        <v/>
      </c>
      <c r="M54" s="77" t="str">
        <f>IF(AND('Mapa final'!$Y$61="Muy Baja",'Mapa final'!$AA$61="Leve"),CONCATENATE("R9C",'Mapa final'!$O$61),"")</f>
        <v/>
      </c>
      <c r="N54" s="77" t="str">
        <f>IF(AND('Mapa final'!$Y$62="Muy Baja",'Mapa final'!$AA$62="Leve"),CONCATENATE("R9C",'Mapa final'!$O$62),"")</f>
        <v/>
      </c>
      <c r="O54" s="78" t="str">
        <f>IF(AND('Mapa final'!$Y$63="Muy Baja",'Mapa final'!$AA$63="Leve"),CONCATENATE("R9C",'Mapa final'!$O$63),"")</f>
        <v/>
      </c>
      <c r="P54" s="76" t="str">
        <f>IF(AND('Mapa final'!$Y$58="Muy Baja",'Mapa final'!$AA$58="Menor"),CONCATENATE("R9C",'Mapa final'!$O$58),"")</f>
        <v/>
      </c>
      <c r="Q54" s="77" t="str">
        <f>IF(AND('Mapa final'!$Y$59="Muy Baja",'Mapa final'!$AA$59="Menor"),CONCATENATE("R9C",'Mapa final'!$O$59),"")</f>
        <v/>
      </c>
      <c r="R54" s="77" t="str">
        <f>IF(AND('Mapa final'!$Y$60="Muy Baja",'Mapa final'!$AA$60="Menor"),CONCATENATE("R9C",'Mapa final'!$O$60),"")</f>
        <v/>
      </c>
      <c r="S54" s="77" t="str">
        <f>IF(AND('Mapa final'!$Y$61="Muy Baja",'Mapa final'!$AA$61="Menor"),CONCATENATE("R9C",'Mapa final'!$O$61),"")</f>
        <v/>
      </c>
      <c r="T54" s="77" t="str">
        <f>IF(AND('Mapa final'!$Y$62="Muy Baja",'Mapa final'!$AA$62="Menor"),CONCATENATE("R9C",'Mapa final'!$O$62),"")</f>
        <v/>
      </c>
      <c r="U54" s="78" t="str">
        <f>IF(AND('Mapa final'!$Y$63="Muy Baja",'Mapa final'!$AA$63="Menor"),CONCATENATE("R9C",'Mapa final'!$O$63),"")</f>
        <v/>
      </c>
      <c r="V54" s="67" t="str">
        <f>IF(AND('Mapa final'!$Y$58="Muy Baja",'Mapa final'!$AA$58="Moderado"),CONCATENATE("R9C",'Mapa final'!$O$58),"")</f>
        <v/>
      </c>
      <c r="W54" s="68" t="str">
        <f>IF(AND('Mapa final'!$Y$59="Muy Baja",'Mapa final'!$AA$59="Moderado"),CONCATENATE("R9C",'Mapa final'!$O$59),"")</f>
        <v/>
      </c>
      <c r="X54" s="68" t="str">
        <f>IF(AND('Mapa final'!$Y$60="Muy Baja",'Mapa final'!$AA$60="Moderado"),CONCATENATE("R9C",'Mapa final'!$O$60),"")</f>
        <v/>
      </c>
      <c r="Y54" s="68" t="str">
        <f>IF(AND('Mapa final'!$Y$61="Muy Baja",'Mapa final'!$AA$61="Moderado"),CONCATENATE("R9C",'Mapa final'!$O$61),"")</f>
        <v/>
      </c>
      <c r="Z54" s="68" t="str">
        <f>IF(AND('Mapa final'!$Y$62="Muy Baja",'Mapa final'!$AA$62="Moderado"),CONCATENATE("R9C",'Mapa final'!$O$62),"")</f>
        <v/>
      </c>
      <c r="AA54" s="69" t="str">
        <f>IF(AND('Mapa final'!$Y$63="Muy Baja",'Mapa final'!$AA$63="Moderado"),CONCATENATE("R9C",'Mapa final'!$O$63),"")</f>
        <v/>
      </c>
      <c r="AB54" s="52" t="str">
        <f>IF(AND('Mapa final'!$Y$58="Muy Baja",'Mapa final'!$AA$58="Mayor"),CONCATENATE("R9C",'Mapa final'!$O$58),"")</f>
        <v/>
      </c>
      <c r="AC54" s="53" t="str">
        <f>IF(AND('Mapa final'!$Y$59="Muy Baja",'Mapa final'!$AA$59="Mayor"),CONCATENATE("R9C",'Mapa final'!$O$59),"")</f>
        <v/>
      </c>
      <c r="AD54" s="53" t="str">
        <f>IF(AND('Mapa final'!$Y$60="Muy Baja",'Mapa final'!$AA$60="Mayor"),CONCATENATE("R9C",'Mapa final'!$O$60),"")</f>
        <v/>
      </c>
      <c r="AE54" s="53" t="str">
        <f>IF(AND('Mapa final'!$Y$61="Muy Baja",'Mapa final'!$AA$61="Mayor"),CONCATENATE("R9C",'Mapa final'!$O$61),"")</f>
        <v/>
      </c>
      <c r="AF54" s="53" t="str">
        <f>IF(AND('Mapa final'!$Y$62="Muy Baja",'Mapa final'!$AA$62="Mayor"),CONCATENATE("R9C",'Mapa final'!$O$62),"")</f>
        <v/>
      </c>
      <c r="AG54" s="54" t="str">
        <f>IF(AND('Mapa final'!$Y$63="Muy Baja",'Mapa final'!$AA$63="Mayor"),CONCATENATE("R9C",'Mapa final'!$O$63),"")</f>
        <v/>
      </c>
      <c r="AH54" s="55" t="str">
        <f>IF(AND('Mapa final'!$Y$58="Muy Baja",'Mapa final'!$AA$58="Catastrófico"),CONCATENATE("R9C",'Mapa final'!$O$58),"")</f>
        <v/>
      </c>
      <c r="AI54" s="56" t="str">
        <f>IF(AND('Mapa final'!$Y$59="Muy Baja",'Mapa final'!$AA$59="Catastrófico"),CONCATENATE("R9C",'Mapa final'!$O$59),"")</f>
        <v/>
      </c>
      <c r="AJ54" s="56" t="str">
        <f>IF(AND('Mapa final'!$Y$60="Muy Baja",'Mapa final'!$AA$60="Catastrófico"),CONCATENATE("R9C",'Mapa final'!$O$60),"")</f>
        <v/>
      </c>
      <c r="AK54" s="56" t="str">
        <f>IF(AND('Mapa final'!$Y$61="Muy Baja",'Mapa final'!$AA$61="Catastrófico"),CONCATENATE("R9C",'Mapa final'!$O$61),"")</f>
        <v/>
      </c>
      <c r="AL54" s="56" t="str">
        <f>IF(AND('Mapa final'!$Y$62="Muy Baja",'Mapa final'!$AA$62="Catastrófico"),CONCATENATE("R9C",'Mapa final'!$O$62),"")</f>
        <v/>
      </c>
      <c r="AM54" s="57" t="str">
        <f>IF(AND('Mapa final'!$Y$63="Muy Baja",'Mapa final'!$AA$63="Catastrófico"),CONCATENATE("R9C",'Mapa final'!$O$63),"")</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284"/>
      <c r="C55" s="284"/>
      <c r="D55" s="285"/>
      <c r="E55" s="328"/>
      <c r="F55" s="329"/>
      <c r="G55" s="329"/>
      <c r="H55" s="329"/>
      <c r="I55" s="330"/>
      <c r="J55" s="79" t="str">
        <f>IF(AND('Mapa final'!$Y$64="Muy Baja",'Mapa final'!$AA$64="Leve"),CONCATENATE("R10C",'Mapa final'!$O$64),"")</f>
        <v/>
      </c>
      <c r="K55" s="80" t="str">
        <f>IF(AND('Mapa final'!$Y$65="Muy Baja",'Mapa final'!$AA$65="Leve"),CONCATENATE("R10C",'Mapa final'!$O$65),"")</f>
        <v/>
      </c>
      <c r="L55" s="80" t="str">
        <f>IF(AND('Mapa final'!$Y$66="Muy Baja",'Mapa final'!$AA$66="Leve"),CONCATENATE("R10C",'Mapa final'!$O$66),"")</f>
        <v/>
      </c>
      <c r="M55" s="80" t="str">
        <f>IF(AND('Mapa final'!$Y$67="Muy Baja",'Mapa final'!$AA$67="Leve"),CONCATENATE("R10C",'Mapa final'!$O$67),"")</f>
        <v/>
      </c>
      <c r="N55" s="80" t="str">
        <f>IF(AND('Mapa final'!$Y$68="Muy Baja",'Mapa final'!$AA$68="Leve"),CONCATENATE("R10C",'Mapa final'!$O$68),"")</f>
        <v/>
      </c>
      <c r="O55" s="81" t="str">
        <f>IF(AND('Mapa final'!$Y$69="Muy Baja",'Mapa final'!$AA$69="Leve"),CONCATENATE("R10C",'Mapa final'!$O$69),"")</f>
        <v/>
      </c>
      <c r="P55" s="79" t="str">
        <f>IF(AND('Mapa final'!$Y$64="Muy Baja",'Mapa final'!$AA$64="Menor"),CONCATENATE("R10C",'Mapa final'!$O$64),"")</f>
        <v/>
      </c>
      <c r="Q55" s="80" t="str">
        <f>IF(AND('Mapa final'!$Y$65="Muy Baja",'Mapa final'!$AA$65="Menor"),CONCATENATE("R10C",'Mapa final'!$O$65),"")</f>
        <v/>
      </c>
      <c r="R55" s="80" t="str">
        <f>IF(AND('Mapa final'!$Y$66="Muy Baja",'Mapa final'!$AA$66="Menor"),CONCATENATE("R10C",'Mapa final'!$O$66),"")</f>
        <v/>
      </c>
      <c r="S55" s="80" t="str">
        <f>IF(AND('Mapa final'!$Y$67="Muy Baja",'Mapa final'!$AA$67="Menor"),CONCATENATE("R10C",'Mapa final'!$O$67),"")</f>
        <v/>
      </c>
      <c r="T55" s="80" t="str">
        <f>IF(AND('Mapa final'!$Y$68="Muy Baja",'Mapa final'!$AA$68="Menor"),CONCATENATE("R10C",'Mapa final'!$O$68),"")</f>
        <v/>
      </c>
      <c r="U55" s="81" t="str">
        <f>IF(AND('Mapa final'!$Y$69="Muy Baja",'Mapa final'!$AA$69="Menor"),CONCATENATE("R10C",'Mapa final'!$O$69),"")</f>
        <v/>
      </c>
      <c r="V55" s="70" t="str">
        <f>IF(AND('Mapa final'!$Y$64="Muy Baja",'Mapa final'!$AA$64="Moderado"),CONCATENATE("R10C",'Mapa final'!$O$64),"")</f>
        <v/>
      </c>
      <c r="W55" s="71" t="str">
        <f>IF(AND('Mapa final'!$Y$65="Muy Baja",'Mapa final'!$AA$65="Moderado"),CONCATENATE("R10C",'Mapa final'!$O$65),"")</f>
        <v/>
      </c>
      <c r="X55" s="71" t="str">
        <f>IF(AND('Mapa final'!$Y$66="Muy Baja",'Mapa final'!$AA$66="Moderado"),CONCATENATE("R10C",'Mapa final'!$O$66),"")</f>
        <v/>
      </c>
      <c r="Y55" s="71" t="str">
        <f>IF(AND('Mapa final'!$Y$67="Muy Baja",'Mapa final'!$AA$67="Moderado"),CONCATENATE("R10C",'Mapa final'!$O$67),"")</f>
        <v/>
      </c>
      <c r="Z55" s="71" t="str">
        <f>IF(AND('Mapa final'!$Y$68="Muy Baja",'Mapa final'!$AA$68="Moderado"),CONCATENATE("R10C",'Mapa final'!$O$68),"")</f>
        <v/>
      </c>
      <c r="AA55" s="72" t="str">
        <f>IF(AND('Mapa final'!$Y$69="Muy Baja",'Mapa final'!$AA$69="Moderado"),CONCATENATE("R10C",'Mapa final'!$O$69),"")</f>
        <v/>
      </c>
      <c r="AB55" s="58" t="str">
        <f>IF(AND('Mapa final'!$Y$64="Muy Baja",'Mapa final'!$AA$64="Mayor"),CONCATENATE("R10C",'Mapa final'!$O$64),"")</f>
        <v/>
      </c>
      <c r="AC55" s="59" t="str">
        <f>IF(AND('Mapa final'!$Y$65="Muy Baja",'Mapa final'!$AA$65="Mayor"),CONCATENATE("R10C",'Mapa final'!$O$65),"")</f>
        <v/>
      </c>
      <c r="AD55" s="59" t="str">
        <f>IF(AND('Mapa final'!$Y$66="Muy Baja",'Mapa final'!$AA$66="Mayor"),CONCATENATE("R10C",'Mapa final'!$O$66),"")</f>
        <v/>
      </c>
      <c r="AE55" s="59" t="str">
        <f>IF(AND('Mapa final'!$Y$67="Muy Baja",'Mapa final'!$AA$67="Mayor"),CONCATENATE("R10C",'Mapa final'!$O$67),"")</f>
        <v/>
      </c>
      <c r="AF55" s="59" t="str">
        <f>IF(AND('Mapa final'!$Y$68="Muy Baja",'Mapa final'!$AA$68="Mayor"),CONCATENATE("R10C",'Mapa final'!$O$68),"")</f>
        <v/>
      </c>
      <c r="AG55" s="60" t="str">
        <f>IF(AND('Mapa final'!$Y$69="Muy Baja",'Mapa final'!$AA$69="Mayor"),CONCATENATE("R10C",'Mapa final'!$O$69),"")</f>
        <v/>
      </c>
      <c r="AH55" s="61" t="str">
        <f>IF(AND('Mapa final'!$Y$64="Muy Baja",'Mapa final'!$AA$64="Catastrófico"),CONCATENATE("R10C",'Mapa final'!$O$64),"")</f>
        <v/>
      </c>
      <c r="AI55" s="62" t="str">
        <f>IF(AND('Mapa final'!$Y$65="Muy Baja",'Mapa final'!$AA$65="Catastrófico"),CONCATENATE("R10C",'Mapa final'!$O$65),"")</f>
        <v/>
      </c>
      <c r="AJ55" s="62" t="str">
        <f>IF(AND('Mapa final'!$Y$66="Muy Baja",'Mapa final'!$AA$66="Catastrófico"),CONCATENATE("R10C",'Mapa final'!$O$66),"")</f>
        <v/>
      </c>
      <c r="AK55" s="62" t="str">
        <f>IF(AND('Mapa final'!$Y$67="Muy Baja",'Mapa final'!$AA$67="Catastrófico"),CONCATENATE("R10C",'Mapa final'!$O$67),"")</f>
        <v/>
      </c>
      <c r="AL55" s="62" t="str">
        <f>IF(AND('Mapa final'!$Y$68="Muy Baja",'Mapa final'!$AA$68="Catastrófico"),CONCATENATE("R10C",'Mapa final'!$O$68),"")</f>
        <v/>
      </c>
      <c r="AM55" s="63" t="str">
        <f>IF(AND('Mapa final'!$Y$69="Muy Baja",'Mapa final'!$AA$69="Catastrófico"),CONCATENATE("R10C",'Mapa final'!$O$69),"")</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322" t="s">
        <v>112</v>
      </c>
      <c r="K56" s="323"/>
      <c r="L56" s="323"/>
      <c r="M56" s="323"/>
      <c r="N56" s="323"/>
      <c r="O56" s="324"/>
      <c r="P56" s="322" t="s">
        <v>111</v>
      </c>
      <c r="Q56" s="323"/>
      <c r="R56" s="323"/>
      <c r="S56" s="323"/>
      <c r="T56" s="323"/>
      <c r="U56" s="324"/>
      <c r="V56" s="322" t="s">
        <v>110</v>
      </c>
      <c r="W56" s="323"/>
      <c r="X56" s="323"/>
      <c r="Y56" s="323"/>
      <c r="Z56" s="323"/>
      <c r="AA56" s="324"/>
      <c r="AB56" s="322" t="s">
        <v>109</v>
      </c>
      <c r="AC56" s="331"/>
      <c r="AD56" s="323"/>
      <c r="AE56" s="323"/>
      <c r="AF56" s="323"/>
      <c r="AG56" s="324"/>
      <c r="AH56" s="322" t="s">
        <v>108</v>
      </c>
      <c r="AI56" s="323"/>
      <c r="AJ56" s="323"/>
      <c r="AK56" s="323"/>
      <c r="AL56" s="323"/>
      <c r="AM56" s="324"/>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325"/>
      <c r="K57" s="326"/>
      <c r="L57" s="326"/>
      <c r="M57" s="326"/>
      <c r="N57" s="326"/>
      <c r="O57" s="327"/>
      <c r="P57" s="325"/>
      <c r="Q57" s="326"/>
      <c r="R57" s="326"/>
      <c r="S57" s="326"/>
      <c r="T57" s="326"/>
      <c r="U57" s="327"/>
      <c r="V57" s="325"/>
      <c r="W57" s="326"/>
      <c r="X57" s="326"/>
      <c r="Y57" s="326"/>
      <c r="Z57" s="326"/>
      <c r="AA57" s="327"/>
      <c r="AB57" s="325"/>
      <c r="AC57" s="326"/>
      <c r="AD57" s="326"/>
      <c r="AE57" s="326"/>
      <c r="AF57" s="326"/>
      <c r="AG57" s="327"/>
      <c r="AH57" s="325"/>
      <c r="AI57" s="326"/>
      <c r="AJ57" s="326"/>
      <c r="AK57" s="326"/>
      <c r="AL57" s="326"/>
      <c r="AM57" s="327"/>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325"/>
      <c r="K58" s="326"/>
      <c r="L58" s="326"/>
      <c r="M58" s="326"/>
      <c r="N58" s="326"/>
      <c r="O58" s="327"/>
      <c r="P58" s="325"/>
      <c r="Q58" s="326"/>
      <c r="R58" s="326"/>
      <c r="S58" s="326"/>
      <c r="T58" s="326"/>
      <c r="U58" s="327"/>
      <c r="V58" s="325"/>
      <c r="W58" s="326"/>
      <c r="X58" s="326"/>
      <c r="Y58" s="326"/>
      <c r="Z58" s="326"/>
      <c r="AA58" s="327"/>
      <c r="AB58" s="325"/>
      <c r="AC58" s="326"/>
      <c r="AD58" s="326"/>
      <c r="AE58" s="326"/>
      <c r="AF58" s="326"/>
      <c r="AG58" s="327"/>
      <c r="AH58" s="325"/>
      <c r="AI58" s="326"/>
      <c r="AJ58" s="326"/>
      <c r="AK58" s="326"/>
      <c r="AL58" s="326"/>
      <c r="AM58" s="327"/>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325"/>
      <c r="K59" s="326"/>
      <c r="L59" s="326"/>
      <c r="M59" s="326"/>
      <c r="N59" s="326"/>
      <c r="O59" s="327"/>
      <c r="P59" s="325"/>
      <c r="Q59" s="326"/>
      <c r="R59" s="326"/>
      <c r="S59" s="326"/>
      <c r="T59" s="326"/>
      <c r="U59" s="327"/>
      <c r="V59" s="325"/>
      <c r="W59" s="326"/>
      <c r="X59" s="326"/>
      <c r="Y59" s="326"/>
      <c r="Z59" s="326"/>
      <c r="AA59" s="327"/>
      <c r="AB59" s="325"/>
      <c r="AC59" s="326"/>
      <c r="AD59" s="326"/>
      <c r="AE59" s="326"/>
      <c r="AF59" s="326"/>
      <c r="AG59" s="327"/>
      <c r="AH59" s="325"/>
      <c r="AI59" s="326"/>
      <c r="AJ59" s="326"/>
      <c r="AK59" s="326"/>
      <c r="AL59" s="326"/>
      <c r="AM59" s="327"/>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325"/>
      <c r="K60" s="326"/>
      <c r="L60" s="326"/>
      <c r="M60" s="326"/>
      <c r="N60" s="326"/>
      <c r="O60" s="327"/>
      <c r="P60" s="325"/>
      <c r="Q60" s="326"/>
      <c r="R60" s="326"/>
      <c r="S60" s="326"/>
      <c r="T60" s="326"/>
      <c r="U60" s="327"/>
      <c r="V60" s="325"/>
      <c r="W60" s="326"/>
      <c r="X60" s="326"/>
      <c r="Y60" s="326"/>
      <c r="Z60" s="326"/>
      <c r="AA60" s="327"/>
      <c r="AB60" s="325"/>
      <c r="AC60" s="326"/>
      <c r="AD60" s="326"/>
      <c r="AE60" s="326"/>
      <c r="AF60" s="326"/>
      <c r="AG60" s="327"/>
      <c r="AH60" s="325"/>
      <c r="AI60" s="326"/>
      <c r="AJ60" s="326"/>
      <c r="AK60" s="326"/>
      <c r="AL60" s="326"/>
      <c r="AM60" s="327"/>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328"/>
      <c r="K61" s="329"/>
      <c r="L61" s="329"/>
      <c r="M61" s="329"/>
      <c r="N61" s="329"/>
      <c r="O61" s="330"/>
      <c r="P61" s="328"/>
      <c r="Q61" s="329"/>
      <c r="R61" s="329"/>
      <c r="S61" s="329"/>
      <c r="T61" s="329"/>
      <c r="U61" s="330"/>
      <c r="V61" s="328"/>
      <c r="W61" s="329"/>
      <c r="X61" s="329"/>
      <c r="Y61" s="329"/>
      <c r="Z61" s="329"/>
      <c r="AA61" s="330"/>
      <c r="AB61" s="328"/>
      <c r="AC61" s="329"/>
      <c r="AD61" s="329"/>
      <c r="AE61" s="329"/>
      <c r="AF61" s="329"/>
      <c r="AG61" s="330"/>
      <c r="AH61" s="328"/>
      <c r="AI61" s="329"/>
      <c r="AJ61" s="329"/>
      <c r="AK61" s="329"/>
      <c r="AL61" s="329"/>
      <c r="AM61" s="330"/>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3"/>
      <c r="AV63" s="83"/>
      <c r="AW63" s="83"/>
      <c r="AX63" s="83"/>
      <c r="AY63" s="83"/>
      <c r="AZ63" s="83"/>
      <c r="BA63" s="83"/>
      <c r="BB63" s="83"/>
      <c r="BC63" s="83"/>
      <c r="BD63" s="83"/>
      <c r="BE63" s="83"/>
      <c r="BF63" s="83"/>
      <c r="BG63" s="83"/>
      <c r="BH63" s="83"/>
    </row>
    <row r="64" spans="1:80" ht="15" customHeight="1" x14ac:dyDescent="0.25">
      <c r="A64" s="83"/>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K55"/>
  <sheetViews>
    <sheetView zoomScale="90" zoomScaleNormal="90" workbookViewId="0">
      <selection activeCell="C6" sqref="C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3"/>
      <c r="B1" s="371" t="s">
        <v>55</v>
      </c>
      <c r="C1" s="371"/>
      <c r="D1" s="371"/>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52</v>
      </c>
      <c r="D3" s="12" t="s">
        <v>4</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51</v>
      </c>
      <c r="C4" s="14" t="s">
        <v>102</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53</v>
      </c>
      <c r="C5" s="17" t="s">
        <v>103</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107</v>
      </c>
      <c r="C6" s="17" t="s">
        <v>104</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6</v>
      </c>
      <c r="C7" s="17" t="s">
        <v>105</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54</v>
      </c>
      <c r="C8" s="17" t="s">
        <v>106</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7"/>
      <c r="C9" s="107"/>
      <c r="D9" s="107"/>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8"/>
      <c r="C10" s="107"/>
      <c r="D10" s="107"/>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7"/>
      <c r="C11" s="107"/>
      <c r="D11" s="107"/>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7"/>
      <c r="C12" s="107"/>
      <c r="D12" s="107"/>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7"/>
      <c r="C13" s="107"/>
      <c r="D13" s="107"/>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7"/>
      <c r="C14" s="107"/>
      <c r="D14" s="107"/>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7"/>
      <c r="C15" s="107"/>
      <c r="D15" s="107"/>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7"/>
      <c r="C16" s="107"/>
      <c r="D16" s="107"/>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7"/>
      <c r="C17" s="107"/>
      <c r="D17" s="107"/>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7"/>
      <c r="C18" s="107"/>
      <c r="D18" s="107"/>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U232"/>
  <sheetViews>
    <sheetView zoomScale="60" zoomScaleNormal="60" workbookViewId="0">
      <selection activeCell="D5" sqref="D5"/>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372" t="s">
        <v>63</v>
      </c>
      <c r="C1" s="372"/>
      <c r="D1" s="372"/>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4"/>
      <c r="C3" s="36" t="s">
        <v>56</v>
      </c>
      <c r="D3" s="36" t="s">
        <v>57</v>
      </c>
      <c r="E3" s="83"/>
      <c r="F3" s="83"/>
      <c r="G3" s="83"/>
      <c r="H3" s="83"/>
      <c r="I3" s="83"/>
      <c r="J3" s="83"/>
      <c r="K3" s="83"/>
      <c r="L3" s="83"/>
      <c r="M3" s="83"/>
      <c r="N3" s="83"/>
      <c r="O3" s="83"/>
      <c r="P3" s="83"/>
      <c r="Q3" s="83"/>
      <c r="R3" s="83"/>
      <c r="S3" s="83"/>
      <c r="T3" s="83"/>
      <c r="U3" s="83"/>
    </row>
    <row r="4" spans="1:21" ht="33.75" x14ac:dyDescent="0.25">
      <c r="A4" s="103" t="s">
        <v>83</v>
      </c>
      <c r="B4" s="39" t="s">
        <v>101</v>
      </c>
      <c r="C4" s="44" t="s">
        <v>158</v>
      </c>
      <c r="D4" s="37" t="s">
        <v>97</v>
      </c>
      <c r="E4" s="83"/>
      <c r="F4" s="83"/>
      <c r="G4" s="83"/>
      <c r="H4" s="83"/>
      <c r="I4" s="83"/>
      <c r="J4" s="83"/>
      <c r="K4" s="83"/>
      <c r="L4" s="83"/>
      <c r="M4" s="83"/>
      <c r="N4" s="83"/>
      <c r="O4" s="83"/>
      <c r="P4" s="83"/>
      <c r="Q4" s="83"/>
      <c r="R4" s="83"/>
      <c r="S4" s="83"/>
      <c r="T4" s="83"/>
      <c r="U4" s="83"/>
    </row>
    <row r="5" spans="1:21" ht="67.5" x14ac:dyDescent="0.25">
      <c r="A5" s="103" t="s">
        <v>84</v>
      </c>
      <c r="B5" s="40" t="s">
        <v>59</v>
      </c>
      <c r="C5" s="45" t="s">
        <v>93</v>
      </c>
      <c r="D5" s="38" t="s">
        <v>98</v>
      </c>
      <c r="E5" s="83"/>
      <c r="F5" s="83"/>
      <c r="G5" s="83"/>
      <c r="H5" s="83"/>
      <c r="I5" s="83"/>
      <c r="J5" s="83"/>
      <c r="K5" s="83"/>
      <c r="L5" s="83"/>
      <c r="M5" s="83"/>
      <c r="N5" s="83"/>
      <c r="O5" s="83"/>
      <c r="P5" s="83"/>
      <c r="Q5" s="83"/>
      <c r="R5" s="83"/>
      <c r="S5" s="83"/>
      <c r="T5" s="83"/>
      <c r="U5" s="83"/>
    </row>
    <row r="6" spans="1:21" ht="67.5" x14ac:dyDescent="0.25">
      <c r="A6" s="103" t="s">
        <v>81</v>
      </c>
      <c r="B6" s="41" t="s">
        <v>60</v>
      </c>
      <c r="C6" s="45" t="s">
        <v>94</v>
      </c>
      <c r="D6" s="38" t="s">
        <v>100</v>
      </c>
      <c r="E6" s="83"/>
      <c r="F6" s="83"/>
      <c r="G6" s="83"/>
      <c r="H6" s="83"/>
      <c r="I6" s="83"/>
      <c r="J6" s="83"/>
      <c r="K6" s="83"/>
      <c r="L6" s="83"/>
      <c r="M6" s="83"/>
      <c r="N6" s="83"/>
      <c r="O6" s="83"/>
      <c r="P6" s="83"/>
      <c r="Q6" s="83"/>
      <c r="R6" s="83"/>
      <c r="S6" s="83"/>
      <c r="T6" s="83"/>
      <c r="U6" s="83"/>
    </row>
    <row r="7" spans="1:21" ht="101.25" x14ac:dyDescent="0.25">
      <c r="A7" s="103" t="s">
        <v>7</v>
      </c>
      <c r="B7" s="42" t="s">
        <v>61</v>
      </c>
      <c r="C7" s="45" t="s">
        <v>95</v>
      </c>
      <c r="D7" s="38" t="s">
        <v>99</v>
      </c>
      <c r="E7" s="83"/>
      <c r="F7" s="83"/>
      <c r="G7" s="83"/>
      <c r="H7" s="83"/>
      <c r="I7" s="83"/>
      <c r="J7" s="83"/>
      <c r="K7" s="83"/>
      <c r="L7" s="83"/>
      <c r="M7" s="83"/>
      <c r="N7" s="83"/>
      <c r="O7" s="83"/>
      <c r="P7" s="83"/>
      <c r="Q7" s="83"/>
      <c r="R7" s="83"/>
      <c r="S7" s="83"/>
      <c r="T7" s="83"/>
      <c r="U7" s="83"/>
    </row>
    <row r="8" spans="1:21" ht="67.5" x14ac:dyDescent="0.25">
      <c r="A8" s="103" t="s">
        <v>85</v>
      </c>
      <c r="B8" s="43" t="s">
        <v>62</v>
      </c>
      <c r="C8" s="45" t="s">
        <v>96</v>
      </c>
      <c r="D8" s="38" t="s">
        <v>118</v>
      </c>
      <c r="E8" s="83"/>
      <c r="F8" s="83"/>
      <c r="G8" s="83"/>
      <c r="H8" s="83"/>
      <c r="I8" s="83"/>
      <c r="J8" s="83"/>
      <c r="K8" s="83"/>
      <c r="L8" s="83"/>
      <c r="M8" s="83"/>
      <c r="N8" s="83"/>
      <c r="O8" s="83"/>
      <c r="P8" s="83"/>
      <c r="Q8" s="83"/>
      <c r="R8" s="83"/>
      <c r="S8" s="83"/>
      <c r="T8" s="83"/>
      <c r="U8" s="83"/>
    </row>
    <row r="9" spans="1:21" ht="20.25" x14ac:dyDescent="0.25">
      <c r="A9" s="103"/>
      <c r="B9" s="103"/>
      <c r="C9" s="105"/>
      <c r="D9" s="105"/>
      <c r="E9" s="83"/>
      <c r="F9" s="83"/>
      <c r="G9" s="83"/>
      <c r="H9" s="83"/>
      <c r="I9" s="83"/>
      <c r="J9" s="83"/>
      <c r="K9" s="83"/>
      <c r="L9" s="83"/>
      <c r="M9" s="83"/>
      <c r="N9" s="83"/>
      <c r="O9" s="83"/>
      <c r="P9" s="83"/>
      <c r="Q9" s="83"/>
      <c r="R9" s="83"/>
      <c r="S9" s="83"/>
      <c r="T9" s="83"/>
      <c r="U9" s="83"/>
    </row>
    <row r="10" spans="1:21" ht="16.5" x14ac:dyDescent="0.25">
      <c r="A10" s="103"/>
      <c r="B10" s="106"/>
      <c r="C10" s="106"/>
      <c r="D10" s="106"/>
      <c r="E10" s="83"/>
      <c r="F10" s="83"/>
      <c r="G10" s="83"/>
      <c r="H10" s="83"/>
      <c r="I10" s="83"/>
      <c r="J10" s="83"/>
      <c r="K10" s="83"/>
      <c r="L10" s="83"/>
      <c r="M10" s="83"/>
      <c r="N10" s="83"/>
      <c r="O10" s="83"/>
      <c r="P10" s="83"/>
      <c r="Q10" s="83"/>
      <c r="R10" s="83"/>
      <c r="S10" s="83"/>
      <c r="T10" s="83"/>
      <c r="U10" s="83"/>
    </row>
    <row r="11" spans="1:21" x14ac:dyDescent="0.25">
      <c r="A11" s="103"/>
      <c r="B11" s="103" t="s">
        <v>91</v>
      </c>
      <c r="C11" s="103" t="s">
        <v>146</v>
      </c>
      <c r="D11" s="103" t="s">
        <v>153</v>
      </c>
      <c r="E11" s="83"/>
      <c r="F11" s="83"/>
      <c r="G11" s="83"/>
      <c r="H11" s="83"/>
      <c r="I11" s="83"/>
      <c r="J11" s="83"/>
      <c r="K11" s="83"/>
      <c r="L11" s="83"/>
      <c r="M11" s="83"/>
      <c r="N11" s="83"/>
      <c r="O11" s="83"/>
      <c r="P11" s="83"/>
      <c r="Q11" s="83"/>
      <c r="R11" s="83"/>
      <c r="S11" s="83"/>
      <c r="T11" s="83"/>
      <c r="U11" s="83"/>
    </row>
    <row r="12" spans="1:21" x14ac:dyDescent="0.25">
      <c r="A12" s="103"/>
      <c r="B12" s="103" t="s">
        <v>89</v>
      </c>
      <c r="C12" s="103" t="s">
        <v>150</v>
      </c>
      <c r="D12" s="103" t="s">
        <v>154</v>
      </c>
      <c r="E12" s="83"/>
      <c r="F12" s="83"/>
      <c r="G12" s="83"/>
      <c r="H12" s="83"/>
      <c r="I12" s="83"/>
      <c r="J12" s="83"/>
      <c r="K12" s="83"/>
      <c r="L12" s="83"/>
      <c r="M12" s="83"/>
      <c r="N12" s="83"/>
      <c r="O12" s="83"/>
      <c r="P12" s="83"/>
      <c r="Q12" s="83"/>
      <c r="R12" s="83"/>
      <c r="S12" s="83"/>
      <c r="T12" s="83"/>
      <c r="U12" s="83"/>
    </row>
    <row r="13" spans="1:21" x14ac:dyDescent="0.25">
      <c r="A13" s="103"/>
      <c r="B13" s="103"/>
      <c r="C13" s="103" t="s">
        <v>149</v>
      </c>
      <c r="D13" s="103" t="s">
        <v>155</v>
      </c>
      <c r="E13" s="83"/>
      <c r="F13" s="83"/>
      <c r="G13" s="83"/>
      <c r="H13" s="83"/>
      <c r="I13" s="83"/>
      <c r="J13" s="83"/>
      <c r="K13" s="83"/>
      <c r="L13" s="83"/>
      <c r="M13" s="83"/>
      <c r="N13" s="83"/>
      <c r="O13" s="83"/>
      <c r="P13" s="83"/>
      <c r="Q13" s="83"/>
      <c r="R13" s="83"/>
      <c r="S13" s="83"/>
      <c r="T13" s="83"/>
      <c r="U13" s="83"/>
    </row>
    <row r="14" spans="1:21" x14ac:dyDescent="0.25">
      <c r="A14" s="103"/>
      <c r="B14" s="103"/>
      <c r="C14" s="103" t="s">
        <v>151</v>
      </c>
      <c r="D14" s="103" t="s">
        <v>156</v>
      </c>
      <c r="E14" s="83"/>
      <c r="F14" s="83"/>
      <c r="G14" s="83"/>
      <c r="H14" s="83"/>
      <c r="I14" s="83"/>
      <c r="J14" s="83"/>
      <c r="K14" s="83"/>
      <c r="L14" s="83"/>
      <c r="M14" s="83"/>
      <c r="N14" s="83"/>
      <c r="O14" s="83"/>
      <c r="P14" s="83"/>
      <c r="Q14" s="83"/>
      <c r="R14" s="83"/>
      <c r="S14" s="83"/>
      <c r="T14" s="83"/>
      <c r="U14" s="83"/>
    </row>
    <row r="15" spans="1:21" x14ac:dyDescent="0.25">
      <c r="A15" s="103"/>
      <c r="B15" s="103"/>
      <c r="C15" s="103" t="s">
        <v>152</v>
      </c>
      <c r="D15" s="103" t="s">
        <v>157</v>
      </c>
      <c r="E15" s="83"/>
      <c r="F15" s="83"/>
      <c r="G15" s="83"/>
      <c r="H15" s="83"/>
      <c r="I15" s="83"/>
      <c r="J15" s="83"/>
      <c r="K15" s="83"/>
      <c r="L15" s="83"/>
      <c r="M15" s="83"/>
      <c r="N15" s="83"/>
      <c r="O15" s="83"/>
      <c r="P15" s="83"/>
      <c r="Q15" s="83"/>
      <c r="R15" s="83"/>
      <c r="S15" s="83"/>
      <c r="T15" s="83"/>
      <c r="U15" s="83"/>
    </row>
    <row r="16" spans="1:21" x14ac:dyDescent="0.25">
      <c r="A16" s="103"/>
      <c r="B16" s="103"/>
      <c r="C16" s="103"/>
      <c r="D16" s="103"/>
      <c r="E16" s="83"/>
      <c r="F16" s="83"/>
      <c r="G16" s="83"/>
      <c r="H16" s="83"/>
      <c r="I16" s="83"/>
      <c r="J16" s="83"/>
      <c r="K16" s="83"/>
      <c r="L16" s="83"/>
      <c r="M16" s="83"/>
      <c r="N16" s="83"/>
      <c r="O16" s="83"/>
    </row>
    <row r="17" spans="1:15" x14ac:dyDescent="0.25">
      <c r="A17" s="103"/>
      <c r="B17" s="103"/>
      <c r="C17" s="103"/>
      <c r="D17" s="103"/>
      <c r="E17" s="83"/>
      <c r="F17" s="83"/>
      <c r="G17" s="83"/>
      <c r="H17" s="83"/>
      <c r="I17" s="83"/>
      <c r="J17" s="83"/>
      <c r="K17" s="83"/>
      <c r="L17" s="83"/>
      <c r="M17" s="83"/>
      <c r="N17" s="83"/>
      <c r="O17" s="83"/>
    </row>
    <row r="18" spans="1:15" x14ac:dyDescent="0.25">
      <c r="A18" s="103"/>
      <c r="B18" s="107"/>
      <c r="C18" s="107"/>
      <c r="D18" s="107"/>
      <c r="E18" s="83"/>
      <c r="F18" s="83"/>
      <c r="G18" s="83"/>
      <c r="H18" s="83"/>
      <c r="I18" s="83"/>
      <c r="J18" s="83"/>
      <c r="K18" s="83"/>
      <c r="L18" s="83"/>
      <c r="M18" s="83"/>
      <c r="N18" s="83"/>
      <c r="O18" s="83"/>
    </row>
    <row r="19" spans="1:15" x14ac:dyDescent="0.25">
      <c r="A19" s="103"/>
      <c r="B19" s="107"/>
      <c r="C19" s="107"/>
      <c r="D19" s="107"/>
      <c r="E19" s="83"/>
      <c r="F19" s="83"/>
      <c r="G19" s="83"/>
      <c r="H19" s="83"/>
      <c r="I19" s="83"/>
      <c r="J19" s="83"/>
      <c r="K19" s="83"/>
      <c r="L19" s="83"/>
      <c r="M19" s="83"/>
      <c r="N19" s="83"/>
      <c r="O19" s="83"/>
    </row>
    <row r="20" spans="1:15" x14ac:dyDescent="0.25">
      <c r="A20" s="103"/>
      <c r="B20" s="107"/>
      <c r="C20" s="107"/>
      <c r="D20" s="107"/>
      <c r="E20" s="83"/>
      <c r="F20" s="83"/>
      <c r="G20" s="83"/>
      <c r="H20" s="83"/>
      <c r="I20" s="83"/>
      <c r="J20" s="83"/>
      <c r="K20" s="83"/>
      <c r="L20" s="83"/>
      <c r="M20" s="83"/>
      <c r="N20" s="83"/>
      <c r="O20" s="83"/>
    </row>
    <row r="21" spans="1:15" x14ac:dyDescent="0.25">
      <c r="A21" s="103"/>
      <c r="B21" s="107"/>
      <c r="C21" s="107"/>
      <c r="D21" s="107"/>
      <c r="E21" s="83"/>
      <c r="F21" s="83"/>
      <c r="G21" s="83"/>
      <c r="H21" s="83"/>
      <c r="I21" s="83"/>
      <c r="J21" s="83"/>
      <c r="K21" s="83"/>
      <c r="L21" s="83"/>
      <c r="M21" s="83"/>
      <c r="N21" s="83"/>
      <c r="O21" s="83"/>
    </row>
    <row r="22" spans="1:15" ht="20.25" x14ac:dyDescent="0.25">
      <c r="A22" s="103"/>
      <c r="B22" s="103"/>
      <c r="C22" s="105"/>
      <c r="D22" s="105"/>
      <c r="E22" s="83"/>
      <c r="F22" s="83"/>
      <c r="G22" s="83"/>
      <c r="H22" s="83"/>
      <c r="I22" s="83"/>
      <c r="J22" s="83"/>
      <c r="K22" s="83"/>
      <c r="L22" s="83"/>
      <c r="M22" s="83"/>
      <c r="N22" s="83"/>
      <c r="O22" s="83"/>
    </row>
    <row r="23" spans="1:15" ht="20.25" x14ac:dyDescent="0.25">
      <c r="A23" s="103"/>
      <c r="B23" s="103"/>
      <c r="C23" s="105"/>
      <c r="D23" s="105"/>
      <c r="E23" s="83"/>
      <c r="F23" s="83"/>
      <c r="G23" s="83"/>
      <c r="H23" s="83"/>
      <c r="I23" s="83"/>
      <c r="J23" s="83"/>
      <c r="K23" s="83"/>
      <c r="L23" s="83"/>
      <c r="M23" s="83"/>
      <c r="N23" s="83"/>
      <c r="O23" s="83"/>
    </row>
    <row r="24" spans="1:15" ht="20.25" x14ac:dyDescent="0.25">
      <c r="A24" s="103"/>
      <c r="B24" s="103"/>
      <c r="C24" s="105"/>
      <c r="D24" s="105"/>
      <c r="E24" s="83"/>
      <c r="F24" s="83"/>
      <c r="G24" s="83"/>
      <c r="H24" s="83"/>
      <c r="I24" s="83"/>
      <c r="J24" s="83"/>
      <c r="K24" s="83"/>
      <c r="L24" s="83"/>
      <c r="M24" s="83"/>
      <c r="N24" s="83"/>
      <c r="O24" s="83"/>
    </row>
    <row r="25" spans="1:15" ht="20.25" x14ac:dyDescent="0.25">
      <c r="A25" s="103"/>
      <c r="B25" s="103"/>
      <c r="C25" s="105"/>
      <c r="D25" s="105"/>
      <c r="E25" s="83"/>
      <c r="F25" s="83"/>
      <c r="G25" s="83"/>
      <c r="H25" s="83"/>
      <c r="I25" s="83"/>
      <c r="J25" s="83"/>
      <c r="K25" s="83"/>
      <c r="L25" s="83"/>
      <c r="M25" s="83"/>
      <c r="N25" s="83"/>
      <c r="O25" s="83"/>
    </row>
    <row r="26" spans="1:15" ht="20.25" x14ac:dyDescent="0.25">
      <c r="A26" s="103"/>
      <c r="B26" s="103"/>
      <c r="C26" s="105"/>
      <c r="D26" s="105"/>
      <c r="E26" s="83"/>
      <c r="F26" s="83"/>
      <c r="G26" s="83"/>
      <c r="H26" s="83"/>
      <c r="I26" s="83"/>
      <c r="J26" s="83"/>
      <c r="K26" s="83"/>
      <c r="L26" s="83"/>
      <c r="M26" s="83"/>
      <c r="N26" s="83"/>
      <c r="O26" s="83"/>
    </row>
    <row r="27" spans="1:15" ht="20.25" x14ac:dyDescent="0.25">
      <c r="A27" s="103"/>
      <c r="B27" s="103"/>
      <c r="C27" s="105"/>
      <c r="D27" s="105"/>
      <c r="E27" s="83"/>
      <c r="F27" s="83"/>
      <c r="G27" s="83"/>
      <c r="H27" s="83"/>
      <c r="I27" s="83"/>
      <c r="J27" s="83"/>
      <c r="K27" s="83"/>
      <c r="L27" s="83"/>
      <c r="M27" s="83"/>
      <c r="N27" s="83"/>
      <c r="O27" s="83"/>
    </row>
    <row r="28" spans="1:15" ht="20.25" x14ac:dyDescent="0.25">
      <c r="A28" s="103"/>
      <c r="B28" s="103"/>
      <c r="C28" s="105"/>
      <c r="D28" s="105"/>
      <c r="E28" s="83"/>
      <c r="F28" s="83"/>
      <c r="G28" s="83"/>
      <c r="H28" s="83"/>
      <c r="I28" s="83"/>
      <c r="J28" s="83"/>
      <c r="K28" s="83"/>
      <c r="L28" s="83"/>
      <c r="M28" s="83"/>
      <c r="N28" s="83"/>
      <c r="O28" s="83"/>
    </row>
    <row r="29" spans="1:15" ht="20.25" x14ac:dyDescent="0.25">
      <c r="A29" s="103"/>
      <c r="B29" s="103"/>
      <c r="C29" s="105"/>
      <c r="D29" s="105"/>
      <c r="E29" s="83"/>
      <c r="F29" s="83"/>
      <c r="G29" s="83"/>
      <c r="H29" s="83"/>
      <c r="I29" s="83"/>
      <c r="J29" s="83"/>
      <c r="K29" s="83"/>
      <c r="L29" s="83"/>
      <c r="M29" s="83"/>
      <c r="N29" s="83"/>
      <c r="O29" s="83"/>
    </row>
    <row r="30" spans="1:15" ht="20.25" x14ac:dyDescent="0.25">
      <c r="A30" s="103"/>
      <c r="B30" s="103"/>
      <c r="C30" s="105"/>
      <c r="D30" s="105"/>
      <c r="E30" s="83"/>
      <c r="F30" s="83"/>
      <c r="G30" s="83"/>
      <c r="H30" s="83"/>
      <c r="I30" s="83"/>
      <c r="J30" s="83"/>
      <c r="K30" s="83"/>
      <c r="L30" s="83"/>
      <c r="M30" s="83"/>
      <c r="N30" s="83"/>
      <c r="O30" s="83"/>
    </row>
    <row r="31" spans="1:15" ht="20.25" x14ac:dyDescent="0.25">
      <c r="A31" s="103"/>
      <c r="B31" s="103"/>
      <c r="C31" s="105"/>
      <c r="D31" s="105"/>
      <c r="E31" s="83"/>
      <c r="F31" s="83"/>
      <c r="G31" s="83"/>
      <c r="H31" s="83"/>
      <c r="I31" s="83"/>
      <c r="J31" s="83"/>
      <c r="K31" s="83"/>
      <c r="L31" s="83"/>
      <c r="M31" s="83"/>
      <c r="N31" s="83"/>
      <c r="O31" s="83"/>
    </row>
    <row r="32" spans="1:15" ht="20.25" x14ac:dyDescent="0.25">
      <c r="A32" s="103"/>
      <c r="B32" s="103"/>
      <c r="C32" s="105"/>
      <c r="D32" s="105"/>
      <c r="E32" s="83"/>
      <c r="F32" s="83"/>
      <c r="G32" s="83"/>
      <c r="H32" s="83"/>
      <c r="I32" s="83"/>
      <c r="J32" s="83"/>
      <c r="K32" s="83"/>
      <c r="L32" s="83"/>
      <c r="M32" s="83"/>
      <c r="N32" s="83"/>
      <c r="O32" s="83"/>
    </row>
    <row r="33" spans="1:15" ht="20.25" x14ac:dyDescent="0.25">
      <c r="A33" s="103"/>
      <c r="B33" s="103"/>
      <c r="C33" s="105"/>
      <c r="D33" s="105"/>
      <c r="E33" s="83"/>
      <c r="F33" s="83"/>
      <c r="G33" s="83"/>
      <c r="H33" s="83"/>
      <c r="I33" s="83"/>
      <c r="J33" s="83"/>
      <c r="K33" s="83"/>
      <c r="L33" s="83"/>
      <c r="M33" s="83"/>
      <c r="N33" s="83"/>
      <c r="O33" s="83"/>
    </row>
    <row r="34" spans="1:15" ht="20.25" x14ac:dyDescent="0.25">
      <c r="A34" s="103"/>
      <c r="B34" s="103"/>
      <c r="C34" s="105"/>
      <c r="D34" s="105"/>
      <c r="E34" s="83"/>
      <c r="F34" s="83"/>
      <c r="G34" s="83"/>
      <c r="H34" s="83"/>
      <c r="I34" s="83"/>
      <c r="J34" s="83"/>
      <c r="K34" s="83"/>
      <c r="L34" s="83"/>
      <c r="M34" s="83"/>
      <c r="N34" s="83"/>
      <c r="O34" s="83"/>
    </row>
    <row r="35" spans="1:15" ht="20.25" x14ac:dyDescent="0.25">
      <c r="A35" s="103"/>
      <c r="B35" s="103"/>
      <c r="C35" s="105"/>
      <c r="D35" s="105"/>
      <c r="E35" s="83"/>
      <c r="F35" s="83"/>
      <c r="G35" s="83"/>
      <c r="H35" s="83"/>
      <c r="I35" s="83"/>
      <c r="J35" s="83"/>
      <c r="K35" s="83"/>
      <c r="L35" s="83"/>
      <c r="M35" s="83"/>
      <c r="N35" s="83"/>
      <c r="O35" s="83"/>
    </row>
    <row r="36" spans="1:15" ht="20.25" x14ac:dyDescent="0.25">
      <c r="A36" s="103"/>
      <c r="B36" s="103"/>
      <c r="C36" s="105"/>
      <c r="D36" s="105"/>
      <c r="E36" s="83"/>
      <c r="F36" s="83"/>
      <c r="G36" s="83"/>
      <c r="H36" s="83"/>
      <c r="I36" s="83"/>
      <c r="J36" s="83"/>
      <c r="K36" s="83"/>
      <c r="L36" s="83"/>
      <c r="M36" s="83"/>
      <c r="N36" s="83"/>
      <c r="O36" s="83"/>
    </row>
    <row r="37" spans="1:15" ht="20.25" x14ac:dyDescent="0.25">
      <c r="A37" s="103"/>
      <c r="B37" s="103"/>
      <c r="C37" s="105"/>
      <c r="D37" s="105"/>
      <c r="E37" s="83"/>
      <c r="F37" s="83"/>
      <c r="G37" s="83"/>
      <c r="H37" s="83"/>
      <c r="I37" s="83"/>
      <c r="J37" s="83"/>
      <c r="K37" s="83"/>
      <c r="L37" s="83"/>
      <c r="M37" s="83"/>
      <c r="N37" s="83"/>
      <c r="O37" s="83"/>
    </row>
    <row r="38" spans="1:15" ht="20.25" x14ac:dyDescent="0.25">
      <c r="A38" s="103"/>
      <c r="B38" s="103"/>
      <c r="C38" s="105"/>
      <c r="D38" s="105"/>
      <c r="E38" s="83"/>
      <c r="F38" s="83"/>
      <c r="G38" s="83"/>
      <c r="H38" s="83"/>
      <c r="I38" s="83"/>
      <c r="J38" s="83"/>
      <c r="K38" s="83"/>
      <c r="L38" s="83"/>
      <c r="M38" s="83"/>
      <c r="N38" s="83"/>
      <c r="O38" s="83"/>
    </row>
    <row r="39" spans="1:15" ht="20.25" x14ac:dyDescent="0.25">
      <c r="A39" s="103"/>
      <c r="B39" s="103"/>
      <c r="C39" s="105"/>
      <c r="D39" s="105"/>
      <c r="E39" s="83"/>
      <c r="F39" s="83"/>
      <c r="G39" s="83"/>
      <c r="H39" s="83"/>
      <c r="I39" s="83"/>
      <c r="J39" s="83"/>
      <c r="K39" s="83"/>
      <c r="L39" s="83"/>
      <c r="M39" s="83"/>
      <c r="N39" s="83"/>
      <c r="O39" s="83"/>
    </row>
    <row r="40" spans="1:15" ht="20.25" x14ac:dyDescent="0.25">
      <c r="A40" s="103"/>
      <c r="B40" s="103"/>
      <c r="C40" s="105"/>
      <c r="D40" s="105"/>
      <c r="E40" s="83"/>
      <c r="F40" s="83"/>
      <c r="G40" s="83"/>
      <c r="H40" s="83"/>
      <c r="I40" s="83"/>
      <c r="J40" s="83"/>
      <c r="K40" s="83"/>
      <c r="L40" s="83"/>
      <c r="M40" s="83"/>
      <c r="N40" s="83"/>
      <c r="O40" s="83"/>
    </row>
    <row r="41" spans="1:15" ht="20.25" x14ac:dyDescent="0.25">
      <c r="A41" s="103"/>
      <c r="B41" s="103"/>
      <c r="C41" s="105"/>
      <c r="D41" s="105"/>
      <c r="E41" s="83"/>
      <c r="F41" s="83"/>
      <c r="G41" s="83"/>
      <c r="H41" s="83"/>
      <c r="I41" s="83"/>
      <c r="J41" s="83"/>
      <c r="K41" s="83"/>
      <c r="L41" s="83"/>
      <c r="M41" s="83"/>
      <c r="N41" s="83"/>
      <c r="O41" s="83"/>
    </row>
    <row r="42" spans="1:15" ht="20.25" x14ac:dyDescent="0.25">
      <c r="A42" s="103"/>
      <c r="B42" s="103"/>
      <c r="C42" s="105"/>
      <c r="D42" s="105"/>
      <c r="E42" s="83"/>
      <c r="F42" s="83"/>
      <c r="G42" s="83"/>
      <c r="H42" s="83"/>
      <c r="I42" s="83"/>
      <c r="J42" s="83"/>
      <c r="K42" s="83"/>
      <c r="L42" s="83"/>
      <c r="M42" s="83"/>
      <c r="N42" s="83"/>
      <c r="O42" s="83"/>
    </row>
    <row r="43" spans="1:15" ht="20.25" x14ac:dyDescent="0.25">
      <c r="A43" s="103"/>
      <c r="B43" s="103"/>
      <c r="C43" s="105"/>
      <c r="D43" s="105"/>
      <c r="E43" s="83"/>
      <c r="F43" s="83"/>
      <c r="G43" s="83"/>
      <c r="H43" s="83"/>
      <c r="I43" s="83"/>
      <c r="J43" s="83"/>
      <c r="K43" s="83"/>
      <c r="L43" s="83"/>
      <c r="M43" s="83"/>
      <c r="N43" s="83"/>
      <c r="O43" s="83"/>
    </row>
    <row r="44" spans="1:15" ht="20.25" x14ac:dyDescent="0.25">
      <c r="A44" s="103"/>
      <c r="B44" s="103"/>
      <c r="C44" s="105"/>
      <c r="D44" s="105"/>
      <c r="E44" s="83"/>
      <c r="F44" s="83"/>
      <c r="G44" s="83"/>
      <c r="H44" s="83"/>
      <c r="I44" s="83"/>
      <c r="J44" s="83"/>
      <c r="K44" s="83"/>
      <c r="L44" s="83"/>
      <c r="M44" s="83"/>
      <c r="N44" s="83"/>
      <c r="O44" s="83"/>
    </row>
    <row r="45" spans="1:15" ht="20.25" x14ac:dyDescent="0.25">
      <c r="A45" s="103"/>
      <c r="B45" s="103"/>
      <c r="C45" s="105"/>
      <c r="D45" s="105"/>
      <c r="E45" s="83"/>
      <c r="F45" s="83"/>
      <c r="G45" s="83"/>
      <c r="H45" s="83"/>
      <c r="I45" s="83"/>
      <c r="J45" s="83"/>
      <c r="K45" s="83"/>
      <c r="L45" s="83"/>
      <c r="M45" s="83"/>
      <c r="N45" s="83"/>
      <c r="O45" s="83"/>
    </row>
    <row r="46" spans="1:15" ht="20.25" x14ac:dyDescent="0.25">
      <c r="A46" s="103"/>
      <c r="B46" s="103"/>
      <c r="C46" s="105"/>
      <c r="D46" s="105"/>
      <c r="E46" s="83"/>
      <c r="F46" s="83"/>
      <c r="G46" s="83"/>
      <c r="H46" s="83"/>
      <c r="I46" s="83"/>
      <c r="J46" s="83"/>
      <c r="K46" s="83"/>
      <c r="L46" s="83"/>
      <c r="M46" s="83"/>
      <c r="N46" s="83"/>
      <c r="O46" s="83"/>
    </row>
    <row r="47" spans="1:15" ht="20.25" x14ac:dyDescent="0.25">
      <c r="A47" s="103"/>
      <c r="B47" s="103"/>
      <c r="C47" s="105"/>
      <c r="D47" s="105"/>
      <c r="E47" s="83"/>
      <c r="F47" s="83"/>
      <c r="G47" s="83"/>
      <c r="H47" s="83"/>
      <c r="I47" s="83"/>
      <c r="J47" s="83"/>
      <c r="K47" s="83"/>
      <c r="L47" s="83"/>
      <c r="M47" s="83"/>
      <c r="N47" s="83"/>
      <c r="O47" s="83"/>
    </row>
    <row r="48" spans="1:15" ht="20.25" x14ac:dyDescent="0.25">
      <c r="A48" s="103"/>
      <c r="B48" s="103"/>
      <c r="C48" s="105"/>
      <c r="D48" s="105"/>
      <c r="E48" s="83"/>
      <c r="F48" s="83"/>
      <c r="G48" s="83"/>
      <c r="H48" s="83"/>
      <c r="I48" s="83"/>
      <c r="J48" s="83"/>
      <c r="K48" s="83"/>
      <c r="L48" s="83"/>
      <c r="M48" s="83"/>
      <c r="N48" s="83"/>
      <c r="O48" s="83"/>
    </row>
    <row r="49" spans="1:15" ht="20.25" x14ac:dyDescent="0.25">
      <c r="A49" s="103"/>
      <c r="B49" s="103"/>
      <c r="C49" s="105"/>
      <c r="D49" s="105"/>
      <c r="E49" s="83"/>
      <c r="F49" s="83"/>
      <c r="G49" s="83"/>
      <c r="H49" s="83"/>
      <c r="I49" s="83"/>
      <c r="J49" s="83"/>
      <c r="K49" s="83"/>
      <c r="L49" s="83"/>
      <c r="M49" s="83"/>
      <c r="N49" s="83"/>
      <c r="O49" s="83"/>
    </row>
    <row r="50" spans="1:15" ht="20.25" x14ac:dyDescent="0.25">
      <c r="A50" s="103"/>
      <c r="B50" s="103"/>
      <c r="C50" s="105"/>
      <c r="D50" s="105"/>
      <c r="E50" s="83"/>
      <c r="F50" s="83"/>
      <c r="G50" s="83"/>
      <c r="H50" s="83"/>
      <c r="I50" s="83"/>
      <c r="J50" s="83"/>
      <c r="K50" s="83"/>
      <c r="L50" s="83"/>
      <c r="M50" s="83"/>
      <c r="N50" s="83"/>
      <c r="O50" s="83"/>
    </row>
    <row r="51" spans="1:15" ht="20.25" x14ac:dyDescent="0.25">
      <c r="A51" s="103"/>
      <c r="B51" s="103"/>
      <c r="C51" s="105"/>
      <c r="D51" s="105"/>
      <c r="E51" s="83"/>
      <c r="F51" s="83"/>
      <c r="G51" s="83"/>
      <c r="H51" s="83"/>
      <c r="I51" s="83"/>
      <c r="J51" s="83"/>
      <c r="K51" s="83"/>
      <c r="L51" s="83"/>
      <c r="M51" s="83"/>
      <c r="N51" s="83"/>
      <c r="O51" s="83"/>
    </row>
    <row r="52" spans="1:15" ht="20.25" x14ac:dyDescent="0.25">
      <c r="A52" s="103"/>
      <c r="B52" s="23"/>
      <c r="C52" s="34"/>
      <c r="D52" s="34"/>
    </row>
    <row r="53" spans="1:15" ht="20.25" x14ac:dyDescent="0.25">
      <c r="A53" s="103"/>
      <c r="B53" s="23"/>
      <c r="C53" s="34"/>
      <c r="D53" s="34"/>
    </row>
    <row r="54" spans="1:15" ht="20.25" x14ac:dyDescent="0.25">
      <c r="A54" s="103"/>
      <c r="B54" s="23"/>
      <c r="C54" s="34"/>
      <c r="D54" s="34"/>
    </row>
    <row r="55" spans="1:15" ht="20.25" x14ac:dyDescent="0.25">
      <c r="A55" s="103"/>
      <c r="B55" s="23"/>
      <c r="C55" s="34"/>
      <c r="D55" s="34"/>
    </row>
    <row r="56" spans="1:15" ht="20.25" x14ac:dyDescent="0.25">
      <c r="A56" s="103"/>
      <c r="B56" s="23"/>
      <c r="C56" s="34"/>
      <c r="D56" s="34"/>
    </row>
    <row r="57" spans="1:15" ht="20.25" x14ac:dyDescent="0.25">
      <c r="A57" s="103"/>
      <c r="B57" s="23"/>
      <c r="C57" s="34"/>
      <c r="D57" s="34"/>
    </row>
    <row r="58" spans="1:15" ht="20.25" x14ac:dyDescent="0.25">
      <c r="A58" s="103"/>
      <c r="B58" s="23"/>
      <c r="C58" s="34"/>
      <c r="D58" s="34"/>
    </row>
    <row r="59" spans="1:15" ht="20.25" x14ac:dyDescent="0.25">
      <c r="A59" s="103"/>
      <c r="B59" s="23"/>
      <c r="C59" s="34"/>
      <c r="D59" s="34"/>
    </row>
    <row r="60" spans="1:15" ht="20.25" x14ac:dyDescent="0.25">
      <c r="A60" s="103"/>
      <c r="B60" s="23"/>
      <c r="C60" s="34"/>
      <c r="D60" s="34"/>
    </row>
    <row r="61" spans="1:15" ht="20.25" x14ac:dyDescent="0.25">
      <c r="A61" s="103"/>
      <c r="B61" s="23"/>
      <c r="C61" s="34"/>
      <c r="D61" s="34"/>
    </row>
    <row r="62" spans="1:15" ht="20.25" x14ac:dyDescent="0.25">
      <c r="A62" s="103"/>
      <c r="B62" s="23"/>
      <c r="C62" s="34"/>
      <c r="D62" s="34"/>
    </row>
    <row r="63" spans="1:15" ht="20.25" x14ac:dyDescent="0.25">
      <c r="A63" s="103"/>
      <c r="B63" s="23"/>
      <c r="C63" s="34"/>
      <c r="D63" s="34"/>
    </row>
    <row r="64" spans="1:15" ht="20.25" x14ac:dyDescent="0.25">
      <c r="A64" s="103"/>
      <c r="B64" s="23"/>
      <c r="C64" s="34"/>
      <c r="D64" s="34"/>
    </row>
    <row r="65" spans="1:4" ht="20.25" x14ac:dyDescent="0.25">
      <c r="A65" s="103"/>
      <c r="B65" s="23"/>
      <c r="C65" s="34"/>
      <c r="D65" s="34"/>
    </row>
    <row r="66" spans="1:4" ht="20.25" x14ac:dyDescent="0.25">
      <c r="A66" s="103"/>
      <c r="B66" s="23"/>
      <c r="C66" s="34"/>
      <c r="D66" s="34"/>
    </row>
    <row r="67" spans="1:4" ht="20.25" x14ac:dyDescent="0.25">
      <c r="A67" s="103"/>
      <c r="B67" s="23"/>
      <c r="C67" s="34"/>
      <c r="D67" s="34"/>
    </row>
    <row r="68" spans="1:4" ht="20.25" x14ac:dyDescent="0.25">
      <c r="A68" s="103"/>
      <c r="B68" s="23"/>
      <c r="C68" s="34"/>
      <c r="D68" s="34"/>
    </row>
    <row r="69" spans="1:4" ht="20.25" x14ac:dyDescent="0.25">
      <c r="A69" s="103"/>
      <c r="B69" s="23"/>
      <c r="C69" s="34"/>
      <c r="D69" s="34"/>
    </row>
    <row r="70" spans="1:4" ht="20.25" x14ac:dyDescent="0.25">
      <c r="A70" s="103"/>
      <c r="B70" s="23"/>
      <c r="C70" s="34"/>
      <c r="D70" s="34"/>
    </row>
    <row r="71" spans="1:4" ht="20.25" x14ac:dyDescent="0.25">
      <c r="A71" s="103"/>
      <c r="B71" s="23"/>
      <c r="C71" s="34"/>
      <c r="D71" s="34"/>
    </row>
    <row r="72" spans="1:4" ht="20.25" x14ac:dyDescent="0.25">
      <c r="A72" s="103"/>
      <c r="B72" s="23"/>
      <c r="C72" s="34"/>
      <c r="D72" s="34"/>
    </row>
    <row r="73" spans="1:4" ht="20.25" x14ac:dyDescent="0.25">
      <c r="A73" s="103"/>
      <c r="B73" s="23"/>
      <c r="C73" s="34"/>
      <c r="D73" s="34"/>
    </row>
    <row r="74" spans="1:4" ht="20.25" x14ac:dyDescent="0.25">
      <c r="A74" s="103"/>
      <c r="B74" s="23"/>
      <c r="C74" s="34"/>
      <c r="D74" s="34"/>
    </row>
    <row r="75" spans="1:4" ht="20.25" x14ac:dyDescent="0.25">
      <c r="A75" s="103"/>
      <c r="B75" s="23"/>
      <c r="C75" s="34"/>
      <c r="D75" s="34"/>
    </row>
    <row r="76" spans="1:4" ht="20.25" x14ac:dyDescent="0.25">
      <c r="A76" s="103"/>
      <c r="B76" s="23"/>
      <c r="C76" s="34"/>
      <c r="D76" s="34"/>
    </row>
    <row r="77" spans="1:4" ht="20.25" x14ac:dyDescent="0.25">
      <c r="A77" s="103"/>
      <c r="B77" s="23"/>
      <c r="C77" s="34"/>
      <c r="D77" s="34"/>
    </row>
    <row r="78" spans="1:4" ht="20.25" x14ac:dyDescent="0.25">
      <c r="A78" s="103"/>
      <c r="B78" s="23"/>
      <c r="C78" s="34"/>
      <c r="D78" s="34"/>
    </row>
    <row r="79" spans="1:4" ht="20.25" x14ac:dyDescent="0.25">
      <c r="A79" s="103"/>
      <c r="B79" s="23"/>
      <c r="C79" s="34"/>
      <c r="D79" s="34"/>
    </row>
    <row r="80" spans="1:4" ht="20.25" x14ac:dyDescent="0.25">
      <c r="A80" s="103"/>
      <c r="B80" s="23"/>
      <c r="C80" s="34"/>
      <c r="D80" s="34"/>
    </row>
    <row r="81" spans="1:4" ht="20.25" x14ac:dyDescent="0.25">
      <c r="A81" s="103"/>
      <c r="B81" s="23"/>
      <c r="C81" s="34"/>
      <c r="D81" s="34"/>
    </row>
    <row r="82" spans="1:4" ht="20.25" x14ac:dyDescent="0.25">
      <c r="A82" s="103"/>
      <c r="B82" s="23"/>
      <c r="C82" s="34"/>
      <c r="D82" s="34"/>
    </row>
    <row r="83" spans="1:4" ht="20.25" x14ac:dyDescent="0.25">
      <c r="A83" s="103"/>
      <c r="B83" s="23"/>
      <c r="C83" s="34"/>
      <c r="D83" s="34"/>
    </row>
    <row r="84" spans="1:4" ht="20.25" x14ac:dyDescent="0.25">
      <c r="A84" s="103"/>
      <c r="B84" s="23"/>
      <c r="C84" s="34"/>
      <c r="D84" s="34"/>
    </row>
    <row r="85" spans="1:4" ht="20.25" x14ac:dyDescent="0.25">
      <c r="A85" s="103"/>
      <c r="B85" s="23"/>
      <c r="C85" s="34"/>
      <c r="D85" s="34"/>
    </row>
    <row r="86" spans="1:4" ht="20.25" x14ac:dyDescent="0.25">
      <c r="A86" s="103"/>
      <c r="B86" s="23"/>
      <c r="C86" s="34"/>
      <c r="D86" s="34"/>
    </row>
    <row r="87" spans="1:4" ht="20.25" x14ac:dyDescent="0.25">
      <c r="A87" s="103"/>
      <c r="B87" s="23"/>
      <c r="C87" s="34"/>
      <c r="D87" s="34"/>
    </row>
    <row r="88" spans="1:4" ht="20.25" x14ac:dyDescent="0.25">
      <c r="A88" s="103"/>
      <c r="B88" s="23"/>
      <c r="C88" s="34"/>
      <c r="D88" s="34"/>
    </row>
    <row r="89" spans="1:4" ht="20.25" x14ac:dyDescent="0.25">
      <c r="A89" s="103"/>
      <c r="B89" s="23"/>
      <c r="C89" s="34"/>
      <c r="D89" s="34"/>
    </row>
    <row r="90" spans="1:4" ht="20.25" x14ac:dyDescent="0.25">
      <c r="A90" s="103"/>
      <c r="B90" s="23"/>
      <c r="C90" s="34"/>
      <c r="D90" s="34"/>
    </row>
    <row r="91" spans="1:4" ht="20.25" x14ac:dyDescent="0.25">
      <c r="A91" s="103"/>
      <c r="B91" s="23"/>
      <c r="C91" s="34"/>
      <c r="D91" s="34"/>
    </row>
    <row r="92" spans="1:4" ht="20.25" x14ac:dyDescent="0.25">
      <c r="A92" s="103"/>
      <c r="B92" s="23"/>
      <c r="C92" s="34"/>
      <c r="D92" s="34"/>
    </row>
    <row r="93" spans="1:4" ht="20.25" x14ac:dyDescent="0.25">
      <c r="A93" s="103"/>
      <c r="B93" s="23"/>
      <c r="C93" s="34"/>
      <c r="D93" s="34"/>
    </row>
    <row r="94" spans="1:4" ht="20.25" x14ac:dyDescent="0.25">
      <c r="A94" s="103"/>
      <c r="B94" s="23"/>
      <c r="C94" s="34"/>
      <c r="D94" s="34"/>
    </row>
    <row r="95" spans="1:4" ht="20.25" x14ac:dyDescent="0.25">
      <c r="A95" s="103"/>
      <c r="B95" s="23"/>
      <c r="C95" s="34"/>
      <c r="D95" s="34"/>
    </row>
    <row r="96" spans="1:4" ht="20.25" x14ac:dyDescent="0.25">
      <c r="A96" s="103"/>
      <c r="B96" s="23"/>
      <c r="C96" s="34"/>
      <c r="D96" s="34"/>
    </row>
    <row r="97" spans="1:4" ht="20.25" x14ac:dyDescent="0.25">
      <c r="A97" s="103"/>
      <c r="B97" s="23"/>
      <c r="C97" s="34"/>
      <c r="D97" s="34"/>
    </row>
    <row r="98" spans="1:4" ht="20.25" x14ac:dyDescent="0.25">
      <c r="A98" s="103"/>
      <c r="B98" s="23"/>
      <c r="C98" s="34"/>
      <c r="D98" s="34"/>
    </row>
    <row r="99" spans="1:4" ht="20.25" x14ac:dyDescent="0.25">
      <c r="A99" s="103"/>
      <c r="B99" s="23"/>
      <c r="C99" s="34"/>
      <c r="D99" s="34"/>
    </row>
    <row r="100" spans="1:4" ht="20.25" x14ac:dyDescent="0.25">
      <c r="A100" s="103"/>
      <c r="B100" s="23"/>
      <c r="C100" s="34"/>
      <c r="D100" s="34"/>
    </row>
    <row r="101" spans="1:4" ht="20.25" x14ac:dyDescent="0.25">
      <c r="A101" s="103"/>
      <c r="B101" s="23"/>
      <c r="C101" s="34"/>
      <c r="D101" s="34"/>
    </row>
    <row r="102" spans="1:4" ht="20.25" x14ac:dyDescent="0.25">
      <c r="A102" s="103"/>
      <c r="B102" s="23"/>
      <c r="C102" s="34"/>
      <c r="D102" s="34"/>
    </row>
    <row r="103" spans="1:4" ht="20.25" x14ac:dyDescent="0.25">
      <c r="A103" s="103"/>
      <c r="B103" s="23"/>
      <c r="C103" s="34"/>
      <c r="D103" s="34"/>
    </row>
    <row r="104" spans="1:4" ht="20.25" x14ac:dyDescent="0.25">
      <c r="A104" s="103"/>
      <c r="B104" s="23"/>
      <c r="C104" s="34"/>
      <c r="D104" s="34"/>
    </row>
    <row r="105" spans="1:4" ht="20.25" x14ac:dyDescent="0.25">
      <c r="A105" s="103"/>
      <c r="B105" s="23"/>
      <c r="C105" s="34"/>
      <c r="D105" s="34"/>
    </row>
    <row r="106" spans="1:4" ht="20.25" x14ac:dyDescent="0.25">
      <c r="A106" s="103"/>
      <c r="B106" s="23"/>
      <c r="C106" s="34"/>
      <c r="D106" s="34"/>
    </row>
    <row r="107" spans="1:4" ht="20.25" x14ac:dyDescent="0.25">
      <c r="A107" s="103"/>
      <c r="B107" s="23"/>
      <c r="C107" s="34"/>
      <c r="D107" s="34"/>
    </row>
    <row r="108" spans="1:4" ht="20.25" x14ac:dyDescent="0.25">
      <c r="A108" s="103"/>
      <c r="B108" s="23"/>
      <c r="C108" s="34"/>
      <c r="D108" s="34"/>
    </row>
    <row r="109" spans="1:4" ht="20.25" x14ac:dyDescent="0.25">
      <c r="A109" s="103"/>
      <c r="B109" s="23"/>
      <c r="C109" s="34"/>
      <c r="D109" s="34"/>
    </row>
    <row r="110" spans="1:4" ht="20.25" x14ac:dyDescent="0.25">
      <c r="A110" s="103"/>
      <c r="B110" s="23"/>
      <c r="C110" s="34"/>
      <c r="D110" s="34"/>
    </row>
    <row r="111" spans="1:4" ht="20.25" x14ac:dyDescent="0.25">
      <c r="A111" s="103"/>
      <c r="B111" s="23"/>
      <c r="C111" s="34"/>
      <c r="D111" s="34"/>
    </row>
    <row r="112" spans="1:4" ht="20.25" x14ac:dyDescent="0.25">
      <c r="A112" s="103"/>
      <c r="B112" s="23"/>
      <c r="C112" s="34"/>
      <c r="D112" s="34"/>
    </row>
    <row r="113" spans="1:4" ht="20.25" x14ac:dyDescent="0.25">
      <c r="A113" s="103"/>
      <c r="B113" s="23"/>
      <c r="C113" s="34"/>
      <c r="D113" s="34"/>
    </row>
    <row r="114" spans="1:4" ht="20.25" x14ac:dyDescent="0.25">
      <c r="A114" s="103"/>
      <c r="B114" s="23"/>
      <c r="C114" s="34"/>
      <c r="D114" s="34"/>
    </row>
    <row r="115" spans="1:4" ht="20.25" x14ac:dyDescent="0.25">
      <c r="A115" s="103"/>
      <c r="B115" s="23"/>
      <c r="C115" s="34"/>
      <c r="D115" s="34"/>
    </row>
    <row r="116" spans="1:4" ht="20.25" x14ac:dyDescent="0.25">
      <c r="A116" s="103"/>
      <c r="B116" s="23"/>
      <c r="C116" s="34"/>
      <c r="D116" s="34"/>
    </row>
    <row r="117" spans="1:4" ht="20.25" x14ac:dyDescent="0.25">
      <c r="A117" s="103"/>
      <c r="B117" s="23"/>
      <c r="C117" s="34"/>
      <c r="D117" s="34"/>
    </row>
    <row r="118" spans="1:4" ht="20.25" x14ac:dyDescent="0.25">
      <c r="A118" s="103"/>
      <c r="B118" s="23"/>
      <c r="C118" s="34"/>
      <c r="D118" s="34"/>
    </row>
    <row r="119" spans="1:4" ht="20.25" x14ac:dyDescent="0.25">
      <c r="A119" s="103"/>
      <c r="B119" s="23"/>
      <c r="C119" s="34"/>
      <c r="D119" s="34"/>
    </row>
    <row r="120" spans="1:4" ht="20.25" x14ac:dyDescent="0.25">
      <c r="A120" s="103"/>
      <c r="B120" s="23"/>
      <c r="C120" s="34"/>
      <c r="D120" s="34"/>
    </row>
    <row r="121" spans="1:4" ht="20.25" x14ac:dyDescent="0.25">
      <c r="A121" s="103"/>
      <c r="B121" s="23"/>
      <c r="C121" s="34"/>
      <c r="D121" s="34"/>
    </row>
    <row r="122" spans="1:4" ht="20.25" x14ac:dyDescent="0.25">
      <c r="A122" s="103"/>
      <c r="B122" s="23"/>
      <c r="C122" s="34"/>
      <c r="D122" s="34"/>
    </row>
    <row r="123" spans="1:4" ht="20.25" x14ac:dyDescent="0.25">
      <c r="A123" s="103"/>
      <c r="B123" s="23"/>
      <c r="C123" s="34"/>
      <c r="D123" s="34"/>
    </row>
    <row r="124" spans="1:4" ht="20.25" x14ac:dyDescent="0.25">
      <c r="A124" s="103"/>
      <c r="B124" s="23"/>
      <c r="C124" s="34"/>
      <c r="D124" s="34"/>
    </row>
    <row r="125" spans="1:4" ht="20.25" x14ac:dyDescent="0.25">
      <c r="A125" s="103"/>
      <c r="B125" s="23"/>
      <c r="C125" s="34"/>
      <c r="D125" s="34"/>
    </row>
    <row r="126" spans="1:4" ht="20.25" x14ac:dyDescent="0.25">
      <c r="A126" s="103"/>
      <c r="B126" s="23"/>
      <c r="C126" s="34"/>
      <c r="D126" s="34"/>
    </row>
    <row r="127" spans="1:4" ht="20.25" x14ac:dyDescent="0.25">
      <c r="A127" s="103"/>
      <c r="B127" s="23"/>
      <c r="C127" s="34"/>
      <c r="D127" s="34"/>
    </row>
    <row r="128" spans="1:4" ht="20.25" x14ac:dyDescent="0.25">
      <c r="A128" s="103"/>
      <c r="B128" s="23"/>
      <c r="C128" s="34"/>
      <c r="D128" s="34"/>
    </row>
    <row r="129" spans="1:4" ht="20.25" x14ac:dyDescent="0.25">
      <c r="A129" s="103"/>
      <c r="B129" s="23"/>
      <c r="C129" s="34"/>
      <c r="D129" s="34"/>
    </row>
    <row r="130" spans="1:4" ht="20.25" x14ac:dyDescent="0.25">
      <c r="A130" s="103"/>
      <c r="B130" s="23"/>
      <c r="C130" s="34"/>
      <c r="D130" s="34"/>
    </row>
    <row r="131" spans="1:4" ht="20.25" x14ac:dyDescent="0.25">
      <c r="A131" s="103"/>
      <c r="B131" s="23"/>
      <c r="C131" s="34"/>
      <c r="D131" s="34"/>
    </row>
    <row r="132" spans="1:4" ht="20.25" x14ac:dyDescent="0.25">
      <c r="A132" s="103"/>
      <c r="B132" s="23"/>
      <c r="C132" s="34"/>
      <c r="D132" s="34"/>
    </row>
    <row r="133" spans="1:4" ht="20.25" x14ac:dyDescent="0.25">
      <c r="A133" s="103"/>
      <c r="B133" s="23"/>
      <c r="C133" s="34"/>
      <c r="D133" s="34"/>
    </row>
    <row r="134" spans="1:4" ht="20.25" x14ac:dyDescent="0.25">
      <c r="A134" s="103"/>
      <c r="B134" s="23"/>
      <c r="C134" s="34"/>
      <c r="D134" s="34"/>
    </row>
    <row r="135" spans="1:4" ht="20.25" x14ac:dyDescent="0.25">
      <c r="A135" s="103"/>
      <c r="B135" s="23"/>
      <c r="C135" s="34"/>
      <c r="D135" s="34"/>
    </row>
    <row r="136" spans="1:4" ht="20.25" x14ac:dyDescent="0.25">
      <c r="A136" s="103"/>
      <c r="B136" s="23"/>
      <c r="C136" s="34"/>
      <c r="D136" s="34"/>
    </row>
    <row r="137" spans="1:4" ht="20.25" x14ac:dyDescent="0.25">
      <c r="A137" s="103"/>
      <c r="B137" s="23"/>
      <c r="C137" s="34"/>
      <c r="D137" s="34"/>
    </row>
    <row r="138" spans="1:4" ht="20.25" x14ac:dyDescent="0.25">
      <c r="A138" s="103"/>
      <c r="B138" s="23"/>
      <c r="C138" s="34"/>
      <c r="D138" s="34"/>
    </row>
    <row r="139" spans="1:4" ht="20.25" x14ac:dyDescent="0.25">
      <c r="A139" s="103"/>
      <c r="B139" s="23"/>
      <c r="C139" s="34"/>
      <c r="D139" s="34"/>
    </row>
    <row r="140" spans="1:4" ht="20.25" x14ac:dyDescent="0.25">
      <c r="A140" s="103"/>
      <c r="B140" s="23"/>
      <c r="C140" s="34"/>
      <c r="D140" s="34"/>
    </row>
    <row r="141" spans="1:4" ht="20.25" x14ac:dyDescent="0.25">
      <c r="A141" s="103"/>
      <c r="B141" s="23"/>
      <c r="C141" s="34"/>
      <c r="D141" s="34"/>
    </row>
    <row r="142" spans="1:4" ht="20.25" x14ac:dyDescent="0.25">
      <c r="A142" s="103"/>
      <c r="B142" s="23"/>
      <c r="C142" s="34"/>
      <c r="D142" s="34"/>
    </row>
    <row r="143" spans="1:4" ht="20.25" x14ac:dyDescent="0.25">
      <c r="A143" s="103"/>
      <c r="B143" s="23"/>
      <c r="C143" s="34"/>
      <c r="D143" s="34"/>
    </row>
    <row r="144" spans="1:4" ht="20.25" x14ac:dyDescent="0.25">
      <c r="A144" s="103"/>
      <c r="B144" s="23"/>
      <c r="C144" s="34"/>
      <c r="D144" s="34"/>
    </row>
    <row r="145" spans="1:4" ht="20.25" x14ac:dyDescent="0.25">
      <c r="A145" s="103"/>
      <c r="B145" s="23"/>
      <c r="C145" s="34"/>
      <c r="D145" s="34"/>
    </row>
    <row r="146" spans="1:4" ht="20.25" x14ac:dyDescent="0.25">
      <c r="A146" s="103"/>
      <c r="B146" s="23"/>
      <c r="C146" s="34"/>
      <c r="D146" s="34"/>
    </row>
    <row r="147" spans="1:4" ht="20.25" x14ac:dyDescent="0.25">
      <c r="A147" s="103"/>
      <c r="B147" s="23"/>
      <c r="C147" s="34"/>
      <c r="D147" s="34"/>
    </row>
    <row r="148" spans="1:4" ht="20.25" x14ac:dyDescent="0.25">
      <c r="A148" s="103"/>
      <c r="B148" s="23"/>
      <c r="C148" s="34"/>
      <c r="D148" s="34"/>
    </row>
    <row r="149" spans="1:4" ht="20.25" x14ac:dyDescent="0.25">
      <c r="A149" s="103"/>
      <c r="B149" s="23"/>
      <c r="C149" s="34"/>
      <c r="D149" s="34"/>
    </row>
    <row r="150" spans="1:4" ht="20.25" x14ac:dyDescent="0.25">
      <c r="A150" s="103"/>
      <c r="B150" s="23"/>
      <c r="C150" s="34"/>
      <c r="D150" s="34"/>
    </row>
    <row r="151" spans="1:4" ht="20.25" x14ac:dyDescent="0.25">
      <c r="A151" s="103"/>
      <c r="B151" s="23"/>
      <c r="C151" s="34"/>
      <c r="D151" s="34"/>
    </row>
    <row r="152" spans="1:4" ht="20.25" x14ac:dyDescent="0.25">
      <c r="A152" s="103"/>
      <c r="B152" s="23"/>
      <c r="C152" s="34"/>
      <c r="D152" s="34"/>
    </row>
    <row r="153" spans="1:4" ht="20.25" x14ac:dyDescent="0.25">
      <c r="A153" s="103"/>
      <c r="B153" s="23"/>
      <c r="C153" s="34"/>
      <c r="D153" s="34"/>
    </row>
    <row r="154" spans="1:4" ht="20.25" x14ac:dyDescent="0.25">
      <c r="A154" s="103"/>
      <c r="B154" s="23"/>
      <c r="C154" s="34"/>
      <c r="D154" s="34"/>
    </row>
    <row r="155" spans="1:4" ht="20.25" x14ac:dyDescent="0.25">
      <c r="A155" s="103"/>
      <c r="B155" s="23"/>
      <c r="C155" s="34"/>
      <c r="D155" s="34"/>
    </row>
    <row r="156" spans="1:4" ht="20.25" x14ac:dyDescent="0.25">
      <c r="A156" s="103"/>
      <c r="B156" s="23"/>
      <c r="C156" s="34"/>
      <c r="D156" s="34"/>
    </row>
    <row r="157" spans="1:4" ht="20.25" x14ac:dyDescent="0.25">
      <c r="A157" s="103"/>
      <c r="B157" s="23"/>
      <c r="C157" s="34"/>
      <c r="D157" s="34"/>
    </row>
    <row r="158" spans="1:4" ht="20.25" x14ac:dyDescent="0.25">
      <c r="A158" s="103"/>
      <c r="B158" s="23"/>
      <c r="C158" s="34"/>
      <c r="D158" s="34"/>
    </row>
    <row r="159" spans="1:4" ht="20.25" x14ac:dyDescent="0.25">
      <c r="A159" s="103"/>
      <c r="B159" s="23"/>
      <c r="C159" s="34"/>
      <c r="D159" s="34"/>
    </row>
    <row r="160" spans="1:4" ht="20.25" x14ac:dyDescent="0.25">
      <c r="A160" s="103"/>
      <c r="B160" s="23"/>
      <c r="C160" s="34"/>
      <c r="D160" s="34"/>
    </row>
    <row r="161" spans="1:4" ht="20.25" x14ac:dyDescent="0.25">
      <c r="A161" s="103"/>
      <c r="B161" s="23"/>
      <c r="C161" s="34"/>
      <c r="D161" s="34"/>
    </row>
    <row r="162" spans="1:4" ht="20.25" x14ac:dyDescent="0.25">
      <c r="A162" s="103"/>
      <c r="B162" s="23"/>
      <c r="C162" s="34"/>
      <c r="D162" s="34"/>
    </row>
    <row r="163" spans="1:4" ht="20.25" x14ac:dyDescent="0.25">
      <c r="A163" s="103"/>
      <c r="B163" s="23"/>
      <c r="C163" s="34"/>
      <c r="D163" s="34"/>
    </row>
    <row r="164" spans="1:4" ht="20.25" x14ac:dyDescent="0.25">
      <c r="A164" s="103"/>
      <c r="B164" s="23"/>
      <c r="C164" s="34"/>
      <c r="D164" s="34"/>
    </row>
    <row r="165" spans="1:4" ht="20.25" x14ac:dyDescent="0.25">
      <c r="A165" s="103"/>
      <c r="B165" s="23"/>
      <c r="C165" s="34"/>
      <c r="D165" s="34"/>
    </row>
    <row r="166" spans="1:4" ht="20.25" x14ac:dyDescent="0.25">
      <c r="A166" s="103"/>
      <c r="B166" s="23"/>
      <c r="C166" s="34"/>
      <c r="D166" s="34"/>
    </row>
    <row r="167" spans="1:4" ht="20.25" x14ac:dyDescent="0.25">
      <c r="A167" s="103"/>
      <c r="B167" s="23"/>
      <c r="C167" s="34"/>
      <c r="D167" s="34"/>
    </row>
    <row r="168" spans="1:4" ht="20.25" x14ac:dyDescent="0.25">
      <c r="A168" s="103"/>
      <c r="B168" s="23"/>
      <c r="C168" s="34"/>
      <c r="D168" s="34"/>
    </row>
    <row r="169" spans="1:4" ht="20.25" x14ac:dyDescent="0.25">
      <c r="A169" s="103"/>
      <c r="B169" s="23"/>
      <c r="C169" s="34"/>
      <c r="D169" s="34"/>
    </row>
    <row r="170" spans="1:4" ht="20.25" x14ac:dyDescent="0.25">
      <c r="A170" s="103"/>
      <c r="B170" s="23"/>
      <c r="C170" s="34"/>
      <c r="D170" s="34"/>
    </row>
    <row r="171" spans="1:4" ht="20.25" x14ac:dyDescent="0.25">
      <c r="A171" s="103"/>
      <c r="B171" s="23"/>
      <c r="C171" s="34"/>
      <c r="D171" s="34"/>
    </row>
    <row r="172" spans="1:4" ht="20.25" x14ac:dyDescent="0.25">
      <c r="A172" s="103"/>
      <c r="B172" s="23"/>
      <c r="C172" s="34"/>
      <c r="D172" s="34"/>
    </row>
    <row r="173" spans="1:4" ht="20.25" x14ac:dyDescent="0.25">
      <c r="A173" s="103"/>
      <c r="B173" s="23"/>
      <c r="C173" s="34"/>
      <c r="D173" s="34"/>
    </row>
    <row r="174" spans="1:4" ht="20.25" x14ac:dyDescent="0.25">
      <c r="A174" s="103"/>
      <c r="B174" s="23"/>
      <c r="C174" s="34"/>
      <c r="D174" s="34"/>
    </row>
    <row r="175" spans="1:4" ht="20.25" x14ac:dyDescent="0.25">
      <c r="A175" s="103"/>
      <c r="B175" s="23"/>
      <c r="C175" s="34"/>
      <c r="D175" s="34"/>
    </row>
    <row r="176" spans="1:4" ht="20.25" x14ac:dyDescent="0.25">
      <c r="A176" s="103"/>
      <c r="B176" s="23"/>
      <c r="C176" s="34"/>
      <c r="D176" s="34"/>
    </row>
    <row r="177" spans="1:4" ht="20.25" x14ac:dyDescent="0.25">
      <c r="A177" s="103"/>
      <c r="B177" s="23"/>
      <c r="C177" s="34"/>
      <c r="D177" s="34"/>
    </row>
    <row r="178" spans="1:4" ht="20.25" x14ac:dyDescent="0.25">
      <c r="A178" s="103"/>
      <c r="B178" s="23"/>
      <c r="C178" s="34"/>
      <c r="D178" s="34"/>
    </row>
    <row r="179" spans="1:4" ht="20.25" x14ac:dyDescent="0.25">
      <c r="A179" s="103"/>
      <c r="B179" s="23"/>
      <c r="C179" s="34"/>
      <c r="D179" s="34"/>
    </row>
    <row r="180" spans="1:4" ht="20.25" x14ac:dyDescent="0.25">
      <c r="A180" s="103"/>
      <c r="B180" s="23"/>
      <c r="C180" s="34"/>
      <c r="D180" s="34"/>
    </row>
    <row r="181" spans="1:4" ht="20.25" x14ac:dyDescent="0.25">
      <c r="A181" s="103"/>
      <c r="B181" s="23"/>
      <c r="C181" s="34"/>
      <c r="D181" s="34"/>
    </row>
    <row r="182" spans="1:4" ht="20.25" x14ac:dyDescent="0.25">
      <c r="A182" s="103"/>
      <c r="B182" s="23"/>
      <c r="C182" s="34"/>
      <c r="D182" s="34"/>
    </row>
    <row r="183" spans="1:4" ht="20.25" x14ac:dyDescent="0.25">
      <c r="A183" s="103"/>
      <c r="B183" s="23"/>
      <c r="C183" s="34"/>
      <c r="D183" s="34"/>
    </row>
    <row r="184" spans="1:4" ht="20.25" x14ac:dyDescent="0.25">
      <c r="A184" s="103"/>
      <c r="B184" s="23"/>
      <c r="C184" s="34"/>
      <c r="D184" s="34"/>
    </row>
    <row r="185" spans="1:4" ht="20.25" x14ac:dyDescent="0.25">
      <c r="A185" s="103"/>
      <c r="B185" s="23"/>
      <c r="C185" s="34"/>
      <c r="D185" s="34"/>
    </row>
    <row r="186" spans="1:4" ht="20.25" x14ac:dyDescent="0.25">
      <c r="A186" s="103"/>
      <c r="B186" s="23"/>
      <c r="C186" s="34"/>
      <c r="D186" s="34"/>
    </row>
    <row r="187" spans="1:4" ht="20.25" x14ac:dyDescent="0.25">
      <c r="A187" s="103"/>
      <c r="B187" s="23"/>
      <c r="C187" s="34"/>
      <c r="D187" s="34"/>
    </row>
    <row r="188" spans="1:4" ht="20.25" x14ac:dyDescent="0.25">
      <c r="A188" s="103"/>
      <c r="B188" s="23"/>
      <c r="C188" s="34"/>
      <c r="D188" s="34"/>
    </row>
    <row r="189" spans="1:4" ht="20.25" x14ac:dyDescent="0.25">
      <c r="A189" s="103"/>
      <c r="B189" s="23"/>
      <c r="C189" s="34"/>
      <c r="D189" s="34"/>
    </row>
    <row r="190" spans="1:4" ht="20.25" x14ac:dyDescent="0.25">
      <c r="A190" s="103"/>
      <c r="B190" s="23"/>
      <c r="C190" s="34"/>
      <c r="D190" s="34"/>
    </row>
    <row r="191" spans="1:4" ht="20.25" x14ac:dyDescent="0.25">
      <c r="A191" s="103"/>
      <c r="B191" s="23"/>
      <c r="C191" s="34"/>
      <c r="D191" s="34"/>
    </row>
    <row r="192" spans="1:4" ht="20.25" x14ac:dyDescent="0.25">
      <c r="A192" s="103"/>
      <c r="B192" s="23"/>
      <c r="C192" s="34"/>
      <c r="D192" s="34"/>
    </row>
    <row r="193" spans="1:4" ht="20.25" x14ac:dyDescent="0.25">
      <c r="A193" s="103"/>
      <c r="B193" s="23"/>
      <c r="C193" s="34"/>
      <c r="D193" s="34"/>
    </row>
    <row r="194" spans="1:4" ht="20.25" x14ac:dyDescent="0.25">
      <c r="A194" s="103"/>
      <c r="B194" s="23"/>
      <c r="C194" s="34"/>
      <c r="D194" s="34"/>
    </row>
    <row r="195" spans="1:4" ht="20.25" x14ac:dyDescent="0.25">
      <c r="A195" s="103"/>
      <c r="B195" s="23"/>
      <c r="C195" s="34"/>
      <c r="D195" s="34"/>
    </row>
    <row r="196" spans="1:4" ht="20.25" x14ac:dyDescent="0.25">
      <c r="A196" s="103"/>
      <c r="B196" s="23"/>
      <c r="C196" s="34"/>
      <c r="D196" s="34"/>
    </row>
    <row r="197" spans="1:4" ht="20.25" x14ac:dyDescent="0.25">
      <c r="A197" s="103"/>
      <c r="B197" s="23"/>
      <c r="C197" s="34"/>
      <c r="D197" s="34"/>
    </row>
    <row r="198" spans="1:4" ht="20.25" x14ac:dyDescent="0.25">
      <c r="A198" s="103"/>
      <c r="B198" s="23"/>
      <c r="C198" s="34"/>
      <c r="D198" s="34"/>
    </row>
    <row r="199" spans="1:4" ht="20.25" x14ac:dyDescent="0.25">
      <c r="A199" s="103"/>
      <c r="B199" s="23"/>
      <c r="C199" s="34"/>
      <c r="D199" s="34"/>
    </row>
    <row r="200" spans="1:4" ht="20.25" x14ac:dyDescent="0.25">
      <c r="A200" s="103"/>
      <c r="B200" s="23"/>
      <c r="C200" s="34"/>
      <c r="D200" s="34"/>
    </row>
    <row r="201" spans="1:4" ht="20.25" x14ac:dyDescent="0.25">
      <c r="A201" s="103"/>
      <c r="B201" s="23"/>
      <c r="C201" s="34"/>
      <c r="D201" s="34"/>
    </row>
    <row r="202" spans="1:4" ht="20.25" x14ac:dyDescent="0.25">
      <c r="A202" s="103"/>
      <c r="B202" s="23"/>
      <c r="C202" s="34"/>
      <c r="D202" s="34"/>
    </row>
    <row r="203" spans="1:4" ht="20.25" x14ac:dyDescent="0.25">
      <c r="A203" s="103"/>
      <c r="B203" s="23"/>
      <c r="C203" s="34"/>
      <c r="D203" s="34"/>
    </row>
    <row r="204" spans="1:4" ht="20.25" x14ac:dyDescent="0.25">
      <c r="A204" s="103"/>
      <c r="B204" s="23"/>
      <c r="C204" s="34"/>
      <c r="D204" s="34"/>
    </row>
    <row r="205" spans="1:4" ht="20.25" x14ac:dyDescent="0.25">
      <c r="A205" s="103"/>
      <c r="B205" s="23"/>
      <c r="C205" s="34"/>
      <c r="D205" s="34"/>
    </row>
    <row r="206" spans="1:4" ht="20.25" x14ac:dyDescent="0.25">
      <c r="A206" s="103"/>
      <c r="B206" s="23"/>
      <c r="C206" s="34"/>
      <c r="D206" s="34"/>
    </row>
    <row r="207" spans="1:4" ht="20.25" x14ac:dyDescent="0.25">
      <c r="A207" s="103"/>
      <c r="B207" s="23"/>
      <c r="C207" s="34"/>
      <c r="D207" s="34"/>
    </row>
    <row r="208" spans="1:4" x14ac:dyDescent="0.25">
      <c r="A208" s="83"/>
      <c r="B208" s="23"/>
      <c r="C208" s="23"/>
      <c r="D208" s="23"/>
    </row>
    <row r="209" spans="1:8" ht="20.25" x14ac:dyDescent="0.25">
      <c r="A209" s="83"/>
      <c r="B209" s="30" t="s">
        <v>88</v>
      </c>
      <c r="C209" s="30" t="s">
        <v>145</v>
      </c>
      <c r="D209" s="33" t="s">
        <v>88</v>
      </c>
      <c r="E209" s="33" t="s">
        <v>145</v>
      </c>
    </row>
    <row r="210" spans="1:8" ht="21" x14ac:dyDescent="0.35">
      <c r="A210" s="83"/>
      <c r="B210" s="31" t="s">
        <v>90</v>
      </c>
      <c r="C210" s="31"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1" x14ac:dyDescent="0.35">
      <c r="A211" s="83"/>
      <c r="B211" s="31" t="s">
        <v>90</v>
      </c>
      <c r="C211" s="31" t="s">
        <v>93</v>
      </c>
      <c r="E211" t="s">
        <v>58</v>
      </c>
      <c r="F211" t="str">
        <f t="shared" ref="F211:F221" si="0">IF(NOT(ISBLANK(D211)),D211,IF(NOT(ISBLANK(E211)),"     "&amp;E211,FALSE))</f>
        <v xml:space="preserve">     Afectación menor a 10 SMLMV .</v>
      </c>
    </row>
    <row r="212" spans="1:8" ht="21" x14ac:dyDescent="0.35">
      <c r="A212" s="83"/>
      <c r="B212" s="31" t="s">
        <v>90</v>
      </c>
      <c r="C212" s="31" t="s">
        <v>94</v>
      </c>
      <c r="E212" t="s">
        <v>93</v>
      </c>
      <c r="F212" t="str">
        <f t="shared" si="0"/>
        <v xml:space="preserve">     Entre 10 y 50 SMLMV </v>
      </c>
    </row>
    <row r="213" spans="1:8" ht="21" x14ac:dyDescent="0.35">
      <c r="A213" s="83"/>
      <c r="B213" s="31" t="s">
        <v>90</v>
      </c>
      <c r="C213" s="31" t="s">
        <v>95</v>
      </c>
      <c r="E213" t="s">
        <v>94</v>
      </c>
      <c r="F213" t="str">
        <f t="shared" si="0"/>
        <v xml:space="preserve">     Entre 50 y 100 SMLMV </v>
      </c>
    </row>
    <row r="214" spans="1:8" ht="21" x14ac:dyDescent="0.35">
      <c r="A214" s="83"/>
      <c r="B214" s="31" t="s">
        <v>90</v>
      </c>
      <c r="C214" s="31" t="s">
        <v>96</v>
      </c>
      <c r="E214" t="s">
        <v>95</v>
      </c>
      <c r="F214" t="str">
        <f t="shared" si="0"/>
        <v xml:space="preserve">     Entre 100 y 500 SMLMV </v>
      </c>
    </row>
    <row r="215" spans="1:8" ht="21" x14ac:dyDescent="0.35">
      <c r="A215" s="83"/>
      <c r="B215" s="31" t="s">
        <v>57</v>
      </c>
      <c r="C215" s="31" t="s">
        <v>97</v>
      </c>
      <c r="E215" t="s">
        <v>96</v>
      </c>
      <c r="F215" t="str">
        <f t="shared" si="0"/>
        <v xml:space="preserve">     Mayor a 500 SMLMV </v>
      </c>
    </row>
    <row r="216" spans="1:8" ht="21" x14ac:dyDescent="0.35">
      <c r="A216" s="83"/>
      <c r="B216" s="31" t="s">
        <v>57</v>
      </c>
      <c r="C216" s="31" t="s">
        <v>98</v>
      </c>
      <c r="D216" t="s">
        <v>57</v>
      </c>
      <c r="F216" t="str">
        <f t="shared" si="0"/>
        <v>Pérdida Reputacional</v>
      </c>
    </row>
    <row r="217" spans="1:8" ht="21" x14ac:dyDescent="0.35">
      <c r="A217" s="83"/>
      <c r="B217" s="31" t="s">
        <v>57</v>
      </c>
      <c r="C217" s="31" t="s">
        <v>100</v>
      </c>
      <c r="E217" t="s">
        <v>97</v>
      </c>
      <c r="F217" t="str">
        <f t="shared" si="0"/>
        <v xml:space="preserve">     El riesgo afecta la imagen de alguna área de la organización</v>
      </c>
    </row>
    <row r="218" spans="1:8" ht="21" x14ac:dyDescent="0.35">
      <c r="A218" s="83"/>
      <c r="B218" s="31" t="s">
        <v>57</v>
      </c>
      <c r="C218" s="31" t="s">
        <v>99</v>
      </c>
      <c r="E218" t="s">
        <v>98</v>
      </c>
      <c r="F218" t="str">
        <f t="shared" si="0"/>
        <v xml:space="preserve">     El riesgo afecta la imagen de la entidad internamente, de conocimiento general, nivel interno, de junta dircetiva y accionistas y/o de provedores</v>
      </c>
    </row>
    <row r="219" spans="1:8" ht="21" x14ac:dyDescent="0.35">
      <c r="A219" s="83"/>
      <c r="B219" s="31" t="s">
        <v>57</v>
      </c>
      <c r="C219" s="31" t="s">
        <v>118</v>
      </c>
      <c r="E219" t="s">
        <v>100</v>
      </c>
      <c r="F219" t="str">
        <f t="shared" si="0"/>
        <v xml:space="preserve">     El riesgo afecta la imagen de la entidad con algunos usuarios de relevancia frente al logro de los objetivos</v>
      </c>
    </row>
    <row r="220" spans="1:8" x14ac:dyDescent="0.25">
      <c r="A220" s="83"/>
      <c r="B220" s="32"/>
      <c r="C220" s="32"/>
      <c r="E220" t="s">
        <v>99</v>
      </c>
      <c r="F220" t="str">
        <f t="shared" si="0"/>
        <v xml:space="preserve">     El riesgo afecta la imagen de de la entidad con efecto publicitario sostenido a nivel de sector administrativo, nivel departamental o municipal</v>
      </c>
    </row>
    <row r="221" spans="1:8" x14ac:dyDescent="0.25">
      <c r="A221" s="83"/>
      <c r="B221" s="32" t="e" cm="1">
        <f t="array" aca="1" ref="B221:B223" ca="1">_xlfn.UNIQUE(Tabla1[[#All],[Criterios]])</f>
        <v>#NAME?</v>
      </c>
      <c r="C221" s="32"/>
      <c r="E221" t="s">
        <v>118</v>
      </c>
      <c r="F221" t="str">
        <f t="shared" si="0"/>
        <v xml:space="preserve">     El riesgo afecta la imagen de la entidad a nivel nacional, con efecto publicitarios sostenible a nivel país</v>
      </c>
    </row>
    <row r="222" spans="1:8" x14ac:dyDescent="0.25">
      <c r="A222" s="83"/>
      <c r="B222" s="32" t="e">
        <f ca="1"/>
        <v>#NAME?</v>
      </c>
      <c r="C222" s="32"/>
    </row>
    <row r="223" spans="1:8" x14ac:dyDescent="0.25">
      <c r="B223" s="32" t="e">
        <f ca="1"/>
        <v>#NAME?</v>
      </c>
      <c r="C223" s="32"/>
      <c r="F223" s="35" t="s">
        <v>147</v>
      </c>
    </row>
    <row r="224" spans="1:8" x14ac:dyDescent="0.25">
      <c r="B224" s="22"/>
      <c r="C224" s="22"/>
      <c r="F224" s="35"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700-000000000000}">
      <formula1>$F$210:$F$221</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sheetPr>
  <dimension ref="B1:F16"/>
  <sheetViews>
    <sheetView workbookViewId="0"/>
  </sheetViews>
  <sheetFormatPr baseColWidth="10" defaultColWidth="14.28515625" defaultRowHeight="12.75" x14ac:dyDescent="0.2"/>
  <cols>
    <col min="1" max="2" width="14.28515625" style="88"/>
    <col min="3" max="3" width="17" style="88" customWidth="1"/>
    <col min="4" max="4" width="14.28515625" style="88"/>
    <col min="5" max="5" width="46" style="88" customWidth="1"/>
    <col min="6" max="16384" width="14.28515625" style="88"/>
  </cols>
  <sheetData>
    <row r="1" spans="2:6" ht="24" customHeight="1" thickBot="1" x14ac:dyDescent="0.25">
      <c r="B1" s="373" t="s">
        <v>78</v>
      </c>
      <c r="C1" s="374"/>
      <c r="D1" s="374"/>
      <c r="E1" s="374"/>
      <c r="F1" s="375"/>
    </row>
    <row r="2" spans="2:6" ht="16.5" thickBot="1" x14ac:dyDescent="0.3">
      <c r="B2" s="89"/>
      <c r="C2" s="89"/>
      <c r="D2" s="89"/>
      <c r="E2" s="89"/>
      <c r="F2" s="89"/>
    </row>
    <row r="3" spans="2:6" ht="16.5" thickBot="1" x14ac:dyDescent="0.25">
      <c r="B3" s="377" t="s">
        <v>64</v>
      </c>
      <c r="C3" s="378"/>
      <c r="D3" s="378"/>
      <c r="E3" s="101" t="s">
        <v>65</v>
      </c>
      <c r="F3" s="102" t="s">
        <v>66</v>
      </c>
    </row>
    <row r="4" spans="2:6" ht="31.5" x14ac:dyDescent="0.2">
      <c r="B4" s="379" t="s">
        <v>67</v>
      </c>
      <c r="C4" s="381" t="s">
        <v>13</v>
      </c>
      <c r="D4" s="90" t="s">
        <v>14</v>
      </c>
      <c r="E4" s="91" t="s">
        <v>68</v>
      </c>
      <c r="F4" s="92">
        <v>0.25</v>
      </c>
    </row>
    <row r="5" spans="2:6" ht="47.25" x14ac:dyDescent="0.2">
      <c r="B5" s="380"/>
      <c r="C5" s="382"/>
      <c r="D5" s="93" t="s">
        <v>15</v>
      </c>
      <c r="E5" s="94" t="s">
        <v>69</v>
      </c>
      <c r="F5" s="95">
        <v>0.15</v>
      </c>
    </row>
    <row r="6" spans="2:6" ht="47.25" x14ac:dyDescent="0.2">
      <c r="B6" s="380"/>
      <c r="C6" s="382"/>
      <c r="D6" s="93" t="s">
        <v>16</v>
      </c>
      <c r="E6" s="94" t="s">
        <v>70</v>
      </c>
      <c r="F6" s="95">
        <v>0.1</v>
      </c>
    </row>
    <row r="7" spans="2:6" ht="63" x14ac:dyDescent="0.2">
      <c r="B7" s="380"/>
      <c r="C7" s="382" t="s">
        <v>17</v>
      </c>
      <c r="D7" s="93" t="s">
        <v>10</v>
      </c>
      <c r="E7" s="94" t="s">
        <v>71</v>
      </c>
      <c r="F7" s="95">
        <v>0.25</v>
      </c>
    </row>
    <row r="8" spans="2:6" ht="31.5" x14ac:dyDescent="0.2">
      <c r="B8" s="380"/>
      <c r="C8" s="382"/>
      <c r="D8" s="93" t="s">
        <v>9</v>
      </c>
      <c r="E8" s="94" t="s">
        <v>72</v>
      </c>
      <c r="F8" s="95">
        <v>0.15</v>
      </c>
    </row>
    <row r="9" spans="2:6" ht="47.25" x14ac:dyDescent="0.2">
      <c r="B9" s="380" t="s">
        <v>162</v>
      </c>
      <c r="C9" s="382" t="s">
        <v>18</v>
      </c>
      <c r="D9" s="93" t="s">
        <v>19</v>
      </c>
      <c r="E9" s="94" t="s">
        <v>73</v>
      </c>
      <c r="F9" s="96" t="s">
        <v>74</v>
      </c>
    </row>
    <row r="10" spans="2:6" ht="63" x14ac:dyDescent="0.2">
      <c r="B10" s="380"/>
      <c r="C10" s="382"/>
      <c r="D10" s="93" t="s">
        <v>20</v>
      </c>
      <c r="E10" s="94" t="s">
        <v>75</v>
      </c>
      <c r="F10" s="96" t="s">
        <v>74</v>
      </c>
    </row>
    <row r="11" spans="2:6" ht="47.25" x14ac:dyDescent="0.2">
      <c r="B11" s="380"/>
      <c r="C11" s="382" t="s">
        <v>21</v>
      </c>
      <c r="D11" s="93" t="s">
        <v>22</v>
      </c>
      <c r="E11" s="94" t="s">
        <v>76</v>
      </c>
      <c r="F11" s="96" t="s">
        <v>74</v>
      </c>
    </row>
    <row r="12" spans="2:6" ht="47.25" x14ac:dyDescent="0.2">
      <c r="B12" s="380"/>
      <c r="C12" s="382"/>
      <c r="D12" s="93" t="s">
        <v>23</v>
      </c>
      <c r="E12" s="94" t="s">
        <v>77</v>
      </c>
      <c r="F12" s="96" t="s">
        <v>74</v>
      </c>
    </row>
    <row r="13" spans="2:6" ht="31.5" x14ac:dyDescent="0.2">
      <c r="B13" s="380"/>
      <c r="C13" s="382" t="s">
        <v>24</v>
      </c>
      <c r="D13" s="93" t="s">
        <v>119</v>
      </c>
      <c r="E13" s="94" t="s">
        <v>122</v>
      </c>
      <c r="F13" s="96" t="s">
        <v>74</v>
      </c>
    </row>
    <row r="14" spans="2:6" ht="32.25" thickBot="1" x14ac:dyDescent="0.25">
      <c r="B14" s="383"/>
      <c r="C14" s="384"/>
      <c r="D14" s="97" t="s">
        <v>120</v>
      </c>
      <c r="E14" s="98" t="s">
        <v>121</v>
      </c>
      <c r="F14" s="99" t="s">
        <v>74</v>
      </c>
    </row>
    <row r="15" spans="2:6" ht="49.5" customHeight="1" x14ac:dyDescent="0.2">
      <c r="B15" s="376" t="s">
        <v>159</v>
      </c>
      <c r="C15" s="376"/>
      <c r="D15" s="376"/>
      <c r="E15" s="376"/>
      <c r="F15" s="376"/>
    </row>
    <row r="16" spans="2:6" ht="27" customHeight="1" x14ac:dyDescent="0.25">
      <c r="B16" s="10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Intructivo</vt:lpstr>
      <vt:lpstr>Mapa final</vt:lpstr>
      <vt:lpstr>Matriz trabajo</vt:lpstr>
      <vt:lpstr>Hoja3</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USUARIO</cp:lastModifiedBy>
  <cp:lastPrinted>2020-05-13T01:12:22Z</cp:lastPrinted>
  <dcterms:created xsi:type="dcterms:W3CDTF">2020-03-24T23:12:47Z</dcterms:created>
  <dcterms:modified xsi:type="dcterms:W3CDTF">2023-06-05T23:00:39Z</dcterms:modified>
</cp:coreProperties>
</file>