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AB327376-3AEB-4648-B97F-3B1E67CA1903}"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2" r:id="rId12"/>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2" i="1"/>
  <c r="B221" i="13" a="1"/>
  <c r="K13" i="1"/>
  <c r="K11"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10" i="1"/>
  <c r="L10" i="1" s="1"/>
  <c r="K64" i="1"/>
  <c r="L64" i="1" s="1"/>
  <c r="K58" i="1"/>
  <c r="L58" i="1" s="1"/>
  <c r="K28" i="1"/>
  <c r="L28" i="1" s="1"/>
  <c r="K34" i="1"/>
  <c r="L34" i="1" s="1"/>
  <c r="K16" i="1"/>
  <c r="L16" i="1" s="1"/>
  <c r="K22" i="1"/>
  <c r="L22" i="1" s="1"/>
  <c r="K52" i="1"/>
  <c r="L52" i="1" s="1"/>
  <c r="AD30" i="18" l="1"/>
  <c r="X6" i="18"/>
  <c r="AJ38" i="18"/>
  <c r="AJ30" i="18"/>
  <c r="AJ22" i="18"/>
  <c r="R22" i="18"/>
  <c r="X30" i="18"/>
  <c r="AJ6" i="18"/>
  <c r="L6" i="18"/>
  <c r="L38" i="18"/>
  <c r="R30" i="18"/>
  <c r="AD14" i="18"/>
  <c r="X22" i="18"/>
  <c r="L14" i="18"/>
  <c r="AD6" i="18"/>
  <c r="X38" i="18"/>
  <c r="N16" i="1"/>
  <c r="L30" i="18"/>
  <c r="AJ14" i="18"/>
  <c r="L22" i="18"/>
  <c r="R6" i="18"/>
  <c r="X14" i="18"/>
  <c r="AD38" i="18"/>
  <c r="AD22" i="18"/>
  <c r="M16" i="1"/>
  <c r="AB16" i="1" s="1"/>
  <c r="AA16" i="1" s="1"/>
  <c r="R38" i="18"/>
  <c r="R14" i="18"/>
  <c r="AH12" i="18"/>
  <c r="V12" i="18"/>
  <c r="J20" i="18"/>
  <c r="V28" i="18"/>
  <c r="J44" i="18"/>
  <c r="AH44" i="18"/>
  <c r="AB28" i="18"/>
  <c r="AH20" i="18"/>
  <c r="P44" i="18"/>
  <c r="AB12" i="18"/>
  <c r="P20" i="18"/>
  <c r="P28" i="18"/>
  <c r="AH28" i="18"/>
  <c r="N64" i="1"/>
  <c r="V36" i="18"/>
  <c r="P12" i="18"/>
  <c r="V20" i="18"/>
  <c r="M64" i="1"/>
  <c r="AB64" i="1" s="1"/>
  <c r="AA64" i="1" s="1"/>
  <c r="AB20" i="18"/>
  <c r="J28" i="18"/>
  <c r="AB44" i="18"/>
  <c r="J36" i="18"/>
  <c r="AB36" i="18"/>
  <c r="AH36" i="18"/>
  <c r="P36" i="18"/>
  <c r="V44" i="18"/>
  <c r="J12" i="18"/>
  <c r="AF30" i="18"/>
  <c r="T14" i="18"/>
  <c r="Z22" i="18"/>
  <c r="AL38" i="18"/>
  <c r="T30" i="18"/>
  <c r="N14" i="18"/>
  <c r="Z6" i="18"/>
  <c r="M22" i="1"/>
  <c r="AB22" i="1" s="1"/>
  <c r="AA22" i="1" s="1"/>
  <c r="AF38" i="18"/>
  <c r="T38" i="18"/>
  <c r="AL6" i="18"/>
  <c r="T22" i="18"/>
  <c r="Z14" i="18"/>
  <c r="AL14" i="18"/>
  <c r="Z38" i="18"/>
  <c r="N22" i="18"/>
  <c r="AF22" i="18"/>
  <c r="N6" i="18"/>
  <c r="AF6" i="18"/>
  <c r="AF14" i="18"/>
  <c r="N38" i="18"/>
  <c r="AL22" i="18"/>
  <c r="AL30" i="18"/>
  <c r="N22" i="1"/>
  <c r="N30" i="18"/>
  <c r="T6" i="18"/>
  <c r="Z30" i="18"/>
  <c r="M34" i="1"/>
  <c r="L16" i="18"/>
  <c r="R40" i="18"/>
  <c r="R24" i="18"/>
  <c r="L40" i="18"/>
  <c r="L8" i="18"/>
  <c r="X16" i="18"/>
  <c r="AJ32" i="18"/>
  <c r="AD8" i="18"/>
  <c r="X40" i="18"/>
  <c r="X32" i="18"/>
  <c r="R32" i="18"/>
  <c r="AJ40" i="18"/>
  <c r="AJ16" i="18"/>
  <c r="R16" i="18"/>
  <c r="R8" i="18"/>
  <c r="AD40" i="18"/>
  <c r="AD32" i="18"/>
  <c r="AD24" i="18"/>
  <c r="L24" i="18"/>
  <c r="X24" i="18"/>
  <c r="N34" i="1"/>
  <c r="X8" i="18"/>
  <c r="AJ8" i="18"/>
  <c r="AJ24" i="18"/>
  <c r="L32" i="18"/>
  <c r="AD16" i="18"/>
  <c r="P14" i="18"/>
  <c r="J38" i="18"/>
  <c r="V22" i="18"/>
  <c r="AH6" i="18"/>
  <c r="V14" i="18"/>
  <c r="V6" i="18"/>
  <c r="J6" i="18"/>
  <c r="AH14" i="18"/>
  <c r="P30" i="18"/>
  <c r="AH38" i="18"/>
  <c r="AH22" i="18"/>
  <c r="J14" i="18"/>
  <c r="P6" i="18"/>
  <c r="AB38" i="18"/>
  <c r="P22" i="18"/>
  <c r="AB30" i="18"/>
  <c r="M10" i="1"/>
  <c r="AB10" i="1" s="1"/>
  <c r="AA10" i="1" s="1"/>
  <c r="AH30" i="18"/>
  <c r="V38" i="18"/>
  <c r="AB22" i="18"/>
  <c r="AB14" i="18"/>
  <c r="J30" i="18"/>
  <c r="AB6" i="18"/>
  <c r="J22" i="18"/>
  <c r="N10" i="1"/>
  <c r="V30" i="18"/>
  <c r="P38" i="18"/>
  <c r="Z42" i="18"/>
  <c r="AF18" i="18"/>
  <c r="T18" i="18"/>
  <c r="Z26" i="18"/>
  <c r="AF34" i="18"/>
  <c r="AL34" i="18"/>
  <c r="AF42" i="18"/>
  <c r="N34" i="18"/>
  <c r="N18" i="18"/>
  <c r="T26" i="18"/>
  <c r="N42" i="18"/>
  <c r="T10" i="18"/>
  <c r="Z18" i="18"/>
  <c r="N58" i="1"/>
  <c r="AL10" i="18"/>
  <c r="AL42" i="18"/>
  <c r="AL26" i="18"/>
  <c r="AF26" i="18"/>
  <c r="Z10" i="18"/>
  <c r="M58" i="1"/>
  <c r="AF10" i="18"/>
  <c r="N26" i="18"/>
  <c r="N10" i="18"/>
  <c r="AL18" i="18"/>
  <c r="T34" i="18"/>
  <c r="Z34" i="18"/>
  <c r="T42" i="18"/>
  <c r="R34" i="18"/>
  <c r="X42" i="18"/>
  <c r="L34" i="18"/>
  <c r="AD34" i="18"/>
  <c r="AJ42" i="18"/>
  <c r="AD10" i="18"/>
  <c r="R10" i="18"/>
  <c r="AJ26" i="18"/>
  <c r="X34" i="18"/>
  <c r="AJ10" i="18"/>
  <c r="AD42" i="18"/>
  <c r="R42" i="18"/>
  <c r="L42" i="18"/>
  <c r="X26" i="18"/>
  <c r="L26" i="18"/>
  <c r="AJ18" i="18"/>
  <c r="X18" i="18"/>
  <c r="N52" i="1"/>
  <c r="R18" i="18"/>
  <c r="AD26" i="18"/>
  <c r="R26" i="18"/>
  <c r="L18" i="18"/>
  <c r="M52" i="1"/>
  <c r="X10" i="18"/>
  <c r="L10" i="18"/>
  <c r="AD18" i="18"/>
  <c r="AJ34" i="18"/>
  <c r="J40" i="18"/>
  <c r="J8" i="18"/>
  <c r="AB40" i="18"/>
  <c r="AB32" i="18"/>
  <c r="AH32" i="18"/>
  <c r="AB8" i="18"/>
  <c r="AB24" i="18"/>
  <c r="J16" i="18"/>
  <c r="J24" i="18"/>
  <c r="P32" i="18"/>
  <c r="J32" i="18"/>
  <c r="V24" i="18"/>
  <c r="P8" i="18"/>
  <c r="P24" i="18"/>
  <c r="AH16" i="18"/>
  <c r="V16" i="18"/>
  <c r="N28" i="1"/>
  <c r="P16" i="18"/>
  <c r="V32" i="18"/>
  <c r="V8" i="18"/>
  <c r="AH8" i="18"/>
  <c r="M28" i="1"/>
  <c r="AB16" i="18"/>
  <c r="V40" i="18"/>
  <c r="AH40" i="18"/>
  <c r="P40" i="18"/>
  <c r="AH24" i="18"/>
  <c r="M46" i="1"/>
  <c r="AB10" i="18"/>
  <c r="J42" i="18"/>
  <c r="J18" i="18"/>
  <c r="P34" i="18"/>
  <c r="N46" i="1"/>
  <c r="AB18" i="18"/>
  <c r="AH34" i="18"/>
  <c r="J26" i="18"/>
  <c r="P10" i="18"/>
  <c r="AH10" i="18"/>
  <c r="V34" i="18"/>
  <c r="P18" i="18"/>
  <c r="P42" i="18"/>
  <c r="V18" i="18"/>
  <c r="AB34" i="18"/>
  <c r="AB42" i="18"/>
  <c r="V42" i="18"/>
  <c r="P26" i="18"/>
  <c r="AB26" i="18"/>
  <c r="J34" i="18"/>
  <c r="V10" i="18"/>
  <c r="AH42" i="18"/>
  <c r="AH26" i="18"/>
  <c r="V26" i="18"/>
  <c r="AH18" i="18"/>
  <c r="J10" i="18"/>
  <c r="N24" i="18"/>
  <c r="AF24" i="18"/>
  <c r="T32" i="18"/>
  <c r="AF32" i="18"/>
  <c r="T16" i="18"/>
  <c r="T40" i="18"/>
  <c r="AF40" i="18"/>
  <c r="AL32" i="18"/>
  <c r="Z40" i="18"/>
  <c r="N40" i="18"/>
  <c r="AL8" i="18"/>
  <c r="Z24" i="18"/>
  <c r="AF8" i="18"/>
  <c r="AL16" i="18"/>
  <c r="AL40" i="18"/>
  <c r="T8" i="18"/>
  <c r="AF16" i="18"/>
  <c r="N8" i="18"/>
  <c r="M40" i="1"/>
  <c r="Z16" i="18"/>
  <c r="AL24" i="18"/>
  <c r="Z32" i="18"/>
  <c r="N16" i="18"/>
  <c r="N40" i="1"/>
  <c r="T24" i="18"/>
  <c r="N32" i="18"/>
  <c r="Z8" i="18"/>
  <c r="P18" i="19" l="1"/>
  <c r="J28" i="19"/>
  <c r="J48" i="19"/>
  <c r="V28" i="19"/>
  <c r="AB8" i="19"/>
  <c r="P28" i="19"/>
  <c r="AH18" i="19"/>
  <c r="AB28" i="19"/>
  <c r="V38" i="19"/>
  <c r="AH28" i="19"/>
  <c r="AB38" i="19"/>
  <c r="V48" i="19"/>
  <c r="P8" i="19"/>
  <c r="AC22" i="1"/>
  <c r="P38" i="19"/>
  <c r="AH38" i="19"/>
  <c r="P48" i="19"/>
  <c r="AB18" i="19"/>
  <c r="J8" i="19"/>
  <c r="J18" i="19"/>
  <c r="AH8" i="19"/>
  <c r="AB48" i="19"/>
  <c r="V8" i="19"/>
  <c r="AH48" i="19"/>
  <c r="V18" i="19"/>
  <c r="J38" i="19"/>
  <c r="P16" i="19"/>
  <c r="V26" i="19"/>
  <c r="P6" i="19"/>
  <c r="AH36" i="19"/>
  <c r="AH6" i="19"/>
  <c r="P26" i="19"/>
  <c r="V46" i="19"/>
  <c r="V16" i="19"/>
  <c r="AH46" i="19"/>
  <c r="V36" i="19"/>
  <c r="AB46" i="19"/>
  <c r="AC10" i="1"/>
  <c r="AH16" i="19"/>
  <c r="AB16" i="19"/>
  <c r="J26" i="19"/>
  <c r="AH26" i="19"/>
  <c r="V6" i="19"/>
  <c r="J16" i="19"/>
  <c r="J46" i="19"/>
  <c r="AB36" i="19"/>
  <c r="J6" i="19"/>
  <c r="AB6" i="19"/>
  <c r="P46" i="19"/>
  <c r="P36" i="19"/>
  <c r="AB26" i="19"/>
  <c r="J36" i="19"/>
  <c r="V25" i="19"/>
  <c r="AH15" i="19"/>
  <c r="V45" i="19"/>
  <c r="V35" i="19"/>
  <c r="J15" i="19"/>
  <c r="J55" i="19"/>
  <c r="AB45" i="19"/>
  <c r="AH35" i="19"/>
  <c r="AH25" i="19"/>
  <c r="AB55" i="19"/>
  <c r="AH55" i="19"/>
  <c r="AC64" i="1"/>
  <c r="AB15" i="19"/>
  <c r="AB25" i="19"/>
  <c r="P15" i="19"/>
  <c r="AH45" i="19"/>
  <c r="J25" i="19"/>
  <c r="V55" i="19"/>
  <c r="P55" i="19"/>
  <c r="P45" i="19"/>
  <c r="J45" i="19"/>
  <c r="V15" i="19"/>
  <c r="P25" i="19"/>
  <c r="J35" i="19"/>
  <c r="P35" i="19"/>
  <c r="AB35" i="19"/>
  <c r="AH7" i="19"/>
  <c r="V47" i="19"/>
  <c r="J27" i="19"/>
  <c r="AB7" i="19"/>
  <c r="P37" i="19"/>
  <c r="AH17" i="19"/>
  <c r="AB37" i="19"/>
  <c r="AB47" i="19"/>
  <c r="P47" i="19"/>
  <c r="J37" i="19"/>
  <c r="V7" i="19"/>
  <c r="P17" i="19"/>
  <c r="AB17" i="19"/>
  <c r="P7" i="19"/>
  <c r="V27" i="19"/>
  <c r="J17" i="19"/>
  <c r="P27" i="19"/>
  <c r="AH47" i="19"/>
  <c r="J47" i="19"/>
  <c r="AB27" i="19"/>
  <c r="AC16" i="1"/>
  <c r="AH37" i="19"/>
  <c r="V17" i="19"/>
  <c r="J7" i="19"/>
  <c r="AH27" i="19"/>
  <c r="V3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<sst xmlns="http://schemas.openxmlformats.org/spreadsheetml/2006/main" count="399" uniqueCount="272">
  <si>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</si>
  <si>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</si>
  <si>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</si>
  <si>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</si>
  <si>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</si>
  <si>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</si>
  <si>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</si>
  <si>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</si>
  <si>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</si>
  <si>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</si>
  <si>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</si>
  <si>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</si>
  <si>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</si>
  <si>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</si>
  <si>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</si>
  <si>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</si>
  <si>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</si>
  <si>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</si>
  <si>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</si>
  <si>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</si>
  <si>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</si>
  <si>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</si>
  <si>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</si>
  <si>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</si>
  <si>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</si>
  <si>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</si>
  <si>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</si>
  <si>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</si>
  <si>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</si>
  <si>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</si>
  <si>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</si>
  <si>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</si>
  <si>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</si>
  <si>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</si>
  <si>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</si>
  <si>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</si>
  <si>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</si>
  <si>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</si>
  <si>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</si>
  <si>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</si>
  <si>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</si>
  <si>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</si>
  <si>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</si>
  <si>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</si>
  <si>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</si>
  <si>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</si>
  <si>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</si>
  <si>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</si>
  <si>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</si>
  <si>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</si>
  <si>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</si>
  <si>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</si>
  <si>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</si>
  <si>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</si>
  <si>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</si>
  <si>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</si>
  <si>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</si>
  <si>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</si>
  <si>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</si>
  <si>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</si>
  <si>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</si>
  <si>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</si>
  <si>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</si>
  <si>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</si>
  <si>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</si>
  <si>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</si>
  <si>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</si>
  <si>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</si>
  <si>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</si>
  <si>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</si>
  <si>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</si>
  <si>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</si>
  <si>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</si>
  <si>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</si>
  <si>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</si>
  <si>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</si>
  <si>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</si>
  <si>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</si>
  <si>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</si>
  <si>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</si>
  <si>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</si>
  <si>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</si>
  <si>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</si>
  <si>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</si>
  <si>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</si>
  <si>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</si>
  <si>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</si>
  <si>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</si>
  <si>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</si>
  <si>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</si>
  <si>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</si>
  <si>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</si>
  <si>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</si>
  <si>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</si>
  <si>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</si>
  <si>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</si>
  <si>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</si>
  <si>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</si>
  <si>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</si>
  <si>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</si>
  <si>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</si>
  <si>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</si>
  <si>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</si>
  <si>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</si>
  <si>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</si>
  <si>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</si>
  <si>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</si>
  <si>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</si>
  <si>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</si>
  <si>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</si>
  <si>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</si>
  <si>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</si>
  <si>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</si>
  <si>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</si>
  <si>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</si>
  <si>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</si>
  <si>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</si>
  <si>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</si>
  <si>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</si>
  <si>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</si>
  <si>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</si>
  <si>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</si>
  <si>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</si>
  <si>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</si>
  <si>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</si>
  <si>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</si>
  <si>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</si>
  <si>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</si>
  <si>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</si>
  <si>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</si>
  <si>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</si>
  <si>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</si>
  <si>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</si>
  <si>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</si>
  <si>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</si>
  <si>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</si>
  <si>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</si>
  <si>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</si>
  <si>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</si>
  <si>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</si>
  <si>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</si>
  <si>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</si>
  <si>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</si>
  <si>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</si>
  <si>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</si>
  <si>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</si>
  <si>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</si>
  <si>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</si>
  <si>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</si>
  <si>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</si>
  <si>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</si>
  <si>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</si>
  <si>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</si>
  <si>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</si>
  <si>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</si>
  <si>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</si>
  <si>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</si>
  <si>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</si>
  <si>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</si>
  <si>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</si>
  <si>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</si>
  <si>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</si>
  <si>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</si>
  <si>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</si>
  <si>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</si>
  <si>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</si>
  <si>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</si>
  <si>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</si>
  <si>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</si>
  <si>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</si>
  <si>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</si>
  <si>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</si>
  <si>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</si>
  <si>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</si>
  <si>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</si>
  <si>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</si>
  <si>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</si>
  <si>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</si>
  <si>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</si>
  <si>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</si>
  <si>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</si>
  <si>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</si>
  <si>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</si>
  <si>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</si>
  <si>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</si>
  <si>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</si>
  <si>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</si>
  <si>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</si>
  <si>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</si>
  <si>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</si>
  <si>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</si>
  <si>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</si>
  <si>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</si>
  <si>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</si>
  <si>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</si>
  <si>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</si>
  <si>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</si>
  <si>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</si>
  <si>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</si>
  <si>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</si>
  <si>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</si>
  <si>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</si>
  <si>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</si>
  <si>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</si>
  <si>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</si>
  <si>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</si>
  <si>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</si>
  <si>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</si>
  <si>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</si>
  <si>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</si>
  <si>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</si>
  <si>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</si>
  <si>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</si>
  <si>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</si>
  <si>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</si>
  <si>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</si>
  <si>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</si>
  <si>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</si>
  <si>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</si>
  <si>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</si>
  <si>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</si>
  <si>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</si>
  <si>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</si>
  <si>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</si>
  <si>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</si>
  <si>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</si>
  <si>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</si>
  <si>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</si>
  <si>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</si>
  <si>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</si>
  <si>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</si>
  <si>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</si>
  <si>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</si>
  <si>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</si>
  <si>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</si>
  <si>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</si>
  <si>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</si>
  <si>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</si>
  <si>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</si>
  <si>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</si>
  <si>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</si>
  <si>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</si>
  <si>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</si>
  <si>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</si>
  <si>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</si>
  <si>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</si>
  <si>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</si>
  <si>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</si>
  <si>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</si>
  <si>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</si>
  <si>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</si>
  <si>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</si>
  <si>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</si>
  <si>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</si>
  <si>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</si>
  <si>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</si>
  <si>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AUDITORIA MEDICA</t>
  </si>
  <si>
    <t>Incumplimiento del plan de auditoria</t>
  </si>
  <si>
    <t>Asesor de auditoria medica</t>
  </si>
  <si>
    <t>Mantener controles que se vienen trabajando</t>
  </si>
  <si>
    <t>Ausencia de retroalimentación de hallazgos identificados en la auditoria de calidad</t>
  </si>
  <si>
    <t xml:space="preserve">Carencia e inoportunidad de  respuesta a glosas de acuerdo a normatividad vigente. </t>
  </si>
  <si>
    <t xml:space="preserve">1. Insuficientes auditores para cumplir con el plan de auditorías 
2. Cantidad de requerimientos sobre pase la capacidad de  los auditores
</t>
  </si>
  <si>
    <t>No realizar retroalimentación de hallazgos e informes de auditoría.</t>
  </si>
  <si>
    <t>Asesor de auditoria médica realiza monitorización mediante indicador definido en el Plan Operativo Anual (POA), con el fin de realizar seguimiento trimestralmente y medir los fines propuestos para la vigencia.</t>
  </si>
  <si>
    <t xml:space="preserve">1. Volumen de ítems en cada glosa 
2. Ausencia de sistema de información efectivo.
</t>
  </si>
  <si>
    <t>Posibilidad de pérdida Económica y Reputacional por ausencia de retroalimentación de hallazgos identificados en la auditoria de calidad debido a que no se realice retroalimentación de hallazgos e informes de auditoría.</t>
  </si>
  <si>
    <t>Evaluar en forma programada, sistemática y continua los procesos de atención al cliente, brindando retroalimentación para la mejora, disminuyendo costos de no calidad, soportando respuesta a glosas y apoyando aspectos jurídicos relacionados con la prestación de servicios de salud.</t>
  </si>
  <si>
    <t>Inicia desde la planeación de auditorías y formulación de cronograma de seguimientos hasta la generación de informes tanto asistenciales como de gestión de respuesta a glosas, reportando alertas y aportando técnicamente a la respuesta de aspectos jurídicos cuando se requiera.</t>
  </si>
  <si>
    <t>Posibilidad de pérdida Económica y Reputacional por incumplimiento del plan de auditoria debido a el número insuficiente de auditores para cumplir con el plan de auditorías y la cantidad de requerimientos sobre pase la capacidad de los auditores.</t>
  </si>
  <si>
    <t>Posibilidad de pérdida Económica por carencia e inoportunidad de  respuesta a glosas de acuerdo a normatividad vigente, debido a el alto volumen de ítems en cada glosa y la ausencia de un sistema de información efectivo</t>
  </si>
  <si>
    <t>Asesor de auditoria médica realiza periodicidad de los informes y calificación individual de metas. Basándose en la muestra estadísticamente definida.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</si>
</sst>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J25" zoomScale="75" zoomScaleNormal="75" workbookViewId="0">
      <selection activeCell="P27" sqref="P27"/>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256</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t="s">
        <v>267</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268</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134</v>
      </c>
      <c r="C10" s="202" t="s">
        <v>257</v>
      </c>
      <c r="D10" s="202" t="s">
        <v>262</v>
      </c>
      <c r="E10" s="205" t="s">
        <v>269</v>
      </c>
      <c r="F10" s="202" t="s">
        <v>123</v>
      </c>
      <c r="G10" s="208">
        <v>2</v>
      </c>
      <c r="H10" s="211" t="str">
        <f>IF(G10&lt;=0,"",IF(G10&lt;=2,"Muy Baja",IF(G10&lt;=24,"Baja",IF(G10&lt;=500,"Media",IF(G10&lt;=5000,"Alta","Muy Alta")))))</f>
        <v>Muy Baja</v>
      </c>
      <c r="I10" s="193">
        <f>IF(H10="","",IF(H10="Muy Baja",0.2,IF(H10="Baja",0.4,IF(H10="Media",0.6,IF(H10="Alta",0.8,IF(H10="Muy Alta",1,))))))</f>
        <v>0.2</v>
      </c>
      <c r="J10" s="214" t="s">
        <v>146</v>
      </c>
      <c r="K10" s="193" t="str">
        <f ca="1">IF(NOT(ISERROR(MATCH(J10,'Tabla Impacto'!$B$221:$B$223,0))),'Tabla Impacto'!$F$223&amp;"Por favor no seleccionar los criterios de impacto(Afectación Económica o presupuestal y Pérdida Reputacional)",J10)</f>
        <v xml:space="preserve">     Afectación menor a 10 SMLMV .</v>
      </c>
      <c r="L10" s="211" t="str">
        <f ca="1">IF(OR(K10='Tabla Impacto'!$C$11,K10='Tabla Impacto'!$D$11),"Leve",IF(OR(K10='Tabla Impacto'!$C$12,K10='Tabla Impacto'!$D$12),"Menor",IF(OR(K10='Tabla Impacto'!$C$13,K10='Tabla Impacto'!$D$13),"Moderado",IF(OR(K10='Tabla Impacto'!$C$14,K10='Tabla Impacto'!$D$14),"Mayor",IF(OR(K10='Tabla Impacto'!$C$15,K10='Tabla Impacto'!$D$15),"Catastrófico","")))))</f>
        <v>Leve</v>
      </c>
      <c r="M10" s="193">
        <f ca="1">IF(L10="","",IF(L10="Leve",0.2,IF(L10="Menor",0.4,IF(L10="Moderado",0.6,IF(L10="Mayor",0.8,IF(L10="Catastrófico",1,))))))</f>
        <v>0.2</v>
      </c>
      <c r="N10" s="19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3">
        <v>1</v>
      </c>
      <c r="P10" s="124" t="s">
        <v>271</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0.12</v>
      </c>
      <c r="Y10" s="129" t="str">
        <f>IFERROR(IF(X10="","",IF(X10&lt;=0.2,"Muy Baja",IF(X10&lt;=0.4,"Baja",IF(X10&lt;=0.6,"Media",IF(X10&lt;=0.8,"Alta","Muy Alta"))))),"")</f>
        <v>Muy Baja</v>
      </c>
      <c r="Z10" s="130">
        <f>+X10</f>
        <v>0.12</v>
      </c>
      <c r="AA10" s="129" t="str">
        <f ca="1">IFERROR(IF(AB10="","",IF(AB10&lt;=0.2,"Leve",IF(AB10&lt;=0.4,"Menor",IF(AB10&lt;=0.6,"Moderado",IF(AB10&lt;=0.8,"Mayor","Catastrófico"))))),"")</f>
        <v>Leve</v>
      </c>
      <c r="AB10" s="130">
        <f ca="1">IFERROR(IF(Q10="Impacto",(M10-(+M10*T10)),IF(Q10="Probabilidad",M10,"")),"")</f>
        <v>0.2</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2" t="s">
        <v>31</v>
      </c>
      <c r="AE10" s="133" t="s">
        <v>259</v>
      </c>
      <c r="AF10" s="134" t="s">
        <v>258</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134</v>
      </c>
      <c r="C16" s="202" t="s">
        <v>260</v>
      </c>
      <c r="D16" s="202" t="s">
        <v>263</v>
      </c>
      <c r="E16" s="205" t="s">
        <v>266</v>
      </c>
      <c r="F16" s="202" t="s">
        <v>123</v>
      </c>
      <c r="G16" s="208">
        <v>2</v>
      </c>
      <c r="H16" s="211" t="str">
        <f>IF(G16&lt;=0,"",IF(G16&lt;=2,"Muy Baja",IF(G16&lt;=24,"Baja",IF(G16&lt;=500,"Media",IF(G16&lt;=5000,"Alta","Muy Alta")))))</f>
        <v>Muy Baja</v>
      </c>
      <c r="I16" s="193">
        <f>IF(H16="","",IF(H16="Muy Baja",0.2,IF(H16="Baja",0.4,IF(H16="Media",0.6,IF(H16="Alta",0.8,IF(H16="Muy Alta",1,))))))</f>
        <v>0.2</v>
      </c>
      <c r="J16" s="214" t="s">
        <v>146</v>
      </c>
      <c r="K16" s="193" t="str">
        <f ca="1">IF(NOT(ISERROR(MATCH(J16,'Tabla Impacto'!$B$221:$B$223,0))),'Tabla Impacto'!$F$223&amp;"Por favor no seleccionar los criterios de impacto(Afectación Económica o presupuestal y Pérdida Reputacional)",J16)</f>
        <v xml:space="preserve">     Afectación menor a 10 SMLMV .</v>
      </c>
      <c r="L16" s="211" t="str">
        <f ca="1">IF(OR(K16='Tabla Impacto'!$C$11,K16='Tabla Impacto'!$D$11),"Leve",IF(OR(K16='Tabla Impacto'!$C$12,K16='Tabla Impacto'!$D$12),"Menor",IF(OR(K16='Tabla Impacto'!$C$13,K16='Tabla Impacto'!$D$13),"Moderado",IF(OR(K16='Tabla Impacto'!$C$14,K16='Tabla Impacto'!$D$14),"Mayor",IF(OR(K16='Tabla Impacto'!$C$15,K16='Tabla Impacto'!$D$15),"Catastrófico","")))))</f>
        <v>Leve</v>
      </c>
      <c r="M16" s="193">
        <f ca="1">IF(L16="","",IF(L16="Leve",0.2,IF(L16="Menor",0.4,IF(L16="Moderado",0.6,IF(L16="Mayor",0.8,IF(L16="Catastrófico",1,))))))</f>
        <v>0.2</v>
      </c>
      <c r="N16" s="196"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Bajo</v>
      </c>
      <c r="O16" s="123">
        <v>1</v>
      </c>
      <c r="P16" s="124" t="s">
        <v>264</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0.12</v>
      </c>
      <c r="Y16" s="129" t="str">
        <f>IFERROR(IF(X16="","",IF(X16&lt;=0.2,"Muy Baja",IF(X16&lt;=0.4,"Baja",IF(X16&lt;=0.6,"Media",IF(X16&lt;=0.8,"Alta","Muy Alta"))))),"")</f>
        <v>Muy Baja</v>
      </c>
      <c r="Z16" s="130">
        <f>+X16</f>
        <v>0.12</v>
      </c>
      <c r="AA16" s="129" t="str">
        <f ca="1">IFERROR(IF(AB16="","",IF(AB16&lt;=0.2,"Leve",IF(AB16&lt;=0.4,"Menor",IF(AB16&lt;=0.6,"Moderado",IF(AB16&lt;=0.8,"Mayor","Catastrófico"))))),"")</f>
        <v>Leve</v>
      </c>
      <c r="AB16" s="130">
        <f ca="1">IFERROR(IF(Q16="Impacto",(M16-(+M16*T16)),IF(Q16="Probabilidad",M16,"")),"")</f>
        <v>0.2</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32" t="s">
        <v>31</v>
      </c>
      <c r="AE16" s="133" t="s">
        <v>259</v>
      </c>
      <c r="AF16" s="134" t="s">
        <v>258</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t="s">
        <v>133</v>
      </c>
      <c r="C22" s="202" t="s">
        <v>261</v>
      </c>
      <c r="D22" s="202" t="s">
        <v>265</v>
      </c>
      <c r="E22" s="205" t="s">
        <v>270</v>
      </c>
      <c r="F22" s="202" t="s">
        <v>123</v>
      </c>
      <c r="G22" s="208">
        <v>4</v>
      </c>
      <c r="H22" s="211" t="str">
        <f>IF(G22&lt;=0,"",IF(G22&lt;=2,"Muy Baja",IF(G22&lt;=24,"Baja",IF(G22&lt;=500,"Media",IF(G22&lt;=5000,"Alta","Muy Alta")))))</f>
        <v>Baja</v>
      </c>
      <c r="I22" s="193">
        <f>IF(H22="","",IF(H22="Muy Baja",0.2,IF(H22="Baja",0.4,IF(H22="Media",0.6,IF(H22="Alta",0.8,IF(H22="Muy Alta",1,))))))</f>
        <v>0.4</v>
      </c>
      <c r="J22" s="214" t="s">
        <v>150</v>
      </c>
      <c r="K22" s="193" t="str">
        <f ca="1">IF(NOT(ISERROR(MATCH(J22,'Tabla Impacto'!$B$221:$B$223,0))),'Tabla Impacto'!$F$223&amp;"Por favor no seleccionar los criterios de impacto(Afectación Económica o presupuestal y Pérdida Reputacional)",J22)</f>
        <v xml:space="preserve">     Entre 10 y 50 SMLMV </v>
      </c>
      <c r="L22" s="211" t="str">
        <f ca="1">IF(OR(K22='Tabla Impacto'!$C$11,K22='Tabla Impacto'!$D$11),"Leve",IF(OR(K22='Tabla Impacto'!$C$12,K22='Tabla Impacto'!$D$12),"Menor",IF(OR(K22='Tabla Impacto'!$C$13,K22='Tabla Impacto'!$D$13),"Moderado",IF(OR(K22='Tabla Impacto'!$C$14,K22='Tabla Impacto'!$D$14),"Mayor",IF(OR(K22='Tabla Impacto'!$C$15,K22='Tabla Impacto'!$D$15),"Catastrófico","")))))</f>
        <v>Menor</v>
      </c>
      <c r="M22" s="193">
        <f ca="1">IF(L22="","",IF(L22="Leve",0.2,IF(L22="Menor",0.4,IF(L22="Moderado",0.6,IF(L22="Mayor",0.8,IF(L22="Catastrófico",1,))))))</f>
        <v>0.4</v>
      </c>
      <c r="N22" s="196"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264</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0.24</v>
      </c>
      <c r="Y22" s="129" t="str">
        <f>IFERROR(IF(X22="","",IF(X22&lt;=0.2,"Muy Baja",IF(X22&lt;=0.4,"Baja",IF(X22&lt;=0.6,"Media",IF(X22&lt;=0.8,"Alta","Muy Alta"))))),"")</f>
        <v>Baja</v>
      </c>
      <c r="Z22" s="130">
        <f>+X22</f>
        <v>0.24</v>
      </c>
      <c r="AA22" s="129" t="str">
        <f ca="1">IFERROR(IF(AB22="","",IF(AB22&lt;=0.2,"Leve",IF(AB22&lt;=0.4,"Menor",IF(AB22&lt;=0.6,"Moderado",IF(AB22&lt;=0.8,"Mayor","Catastrófico"))))),"")</f>
        <v>Menor</v>
      </c>
      <c r="AB22" s="130">
        <f ca="1">IFERROR(IF(Q22="Impacto",(M22-(+M22*T22)),IF(Q22="Probabilidad",M22,"")),"")</f>
        <v>0.4</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259</v>
      </c>
      <c r="AF22" s="134" t="s">
        <v>258</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t="shared" ref="K23:K27" ca="1" si="15">IF(NOT(ISERROR(MATCH(J23,_xlfn.ANCHORARRAY(E34),0))),I36&amp;"Por favor no seleccionar los criterios de impacto",J23)</f>
        <v>0</v>
      </c>
      <c r="L23" s="212"/>
      <c r="M23" s="194"/>
      <c r="N23" s="19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t="shared" ca="1" si="15"/>
        <v>0</v>
      </c>
      <c r="L24" s="212"/>
      <c r="M24" s="194"/>
      <c r="N24" s="19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t="shared" ca="1" si="15"/>
        <v>0</v>
      </c>
      <c r="L25" s="212"/>
      <c r="M25" s="194"/>
      <c r="N25" s="19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t="shared" ca="1" si="15"/>
        <v>0</v>
      </c>
      <c r="L26" s="212"/>
      <c r="M26" s="194"/>
      <c r="N26" s="19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t="shared" ca="1" si="15"/>
        <v>0</v>
      </c>
      <c r="L27" s="213"/>
      <c r="M27" s="195"/>
      <c r="N27" s="19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c r="C28" s="202"/>
      <c r="D28" s="202"/>
      <c r="E28" s="205"/>
      <c r="F28" s="202"/>
      <c r="G28" s="208"/>
      <c r="H28" s="211" t="str">
        <f>IF(G28&lt;=0,"",IF(G28&lt;=2,"Muy Baja",IF(G28&lt;=24,"Baja",IF(G28&lt;=500,"Media",IF(G28&lt;=5000,"Alta","Muy Alta")))))</f>
        <v/>
      </c>
      <c r="I28" s="193" t="str">
        <f>IF(H28="","",IF(H28="Muy Baja",0.2,IF(H28="Baja",0.4,IF(H28="Media",0.6,IF(H28="Alta",0.8,IF(H28="Muy Alta",1,))))))</f>
        <v/>
      </c>
      <c r="J28" s="214"/>
      <c r="K28" s="193">
        <f ca="1">IF(NOT(ISERROR(MATCH(J28,'Tabla Impacto'!$B$221:$B$223,0))),'Tabla Impacto'!$F$223&amp;"Por favor no seleccionar los criterios de impacto(Afectación Económica o presupuestal y Pérdida Reputacional)",J28)</f>
        <v>0</v>
      </c>
      <c r="L28" s="211" t="str">
        <f ca="1">IF(OR(K28='Tabla Impacto'!$C$11,K28='Tabla Impacto'!$D$11),"Leve",IF(OR(K28='Tabla Impacto'!$C$12,K28='Tabla Impacto'!$D$12),"Menor",IF(OR(K28='Tabla Impacto'!$C$13,K28='Tabla Impacto'!$D$13),"Moderado",IF(OR(K28='Tabla Impacto'!$C$14,K28='Tabla Impacto'!$D$14),"Mayor",IF(OR(K28='Tabla Impacto'!$C$15,K28='Tabla Impacto'!$D$15),"Catastrófico","")))))</f>
        <v/>
      </c>
      <c r="M28" s="193" t="str">
        <f ca="1">IF(L28="","",IF(L28="Leve",0.2,IF(L28="Menor",0.4,IF(L28="Moderado",0.6,IF(L28="Mayor",0.8,IF(L28="Catastrófico",1,))))))</f>
        <v/>
      </c>
      <c r="N28" s="196"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t="shared" ref="K29:K33" ca="1" si="23">IF(NOT(ISERROR(MATCH(J29,_xlfn.ANCHORARRAY(E40),0))),I42&amp;"Por favor no seleccionar los criterios de impacto",J29)</f>
        <v>0</v>
      </c>
      <c r="L29" s="212"/>
      <c r="M29" s="194"/>
      <c r="N29" s="19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t="shared" ca="1" si="23"/>
        <v>0</v>
      </c>
      <c r="L30" s="212"/>
      <c r="M30" s="194"/>
      <c r="N30" s="19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t="shared" ca="1" si="23"/>
        <v>0</v>
      </c>
      <c r="L31" s="212"/>
      <c r="M31" s="194"/>
      <c r="N31" s="19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t="shared" ca="1" si="23"/>
        <v>0</v>
      </c>
      <c r="L32" s="212"/>
      <c r="M32" s="194"/>
      <c r="N32" s="19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t="shared" ca="1" si="23"/>
        <v>0</v>
      </c>
      <c r="L33" s="213"/>
      <c r="M33" s="195"/>
      <c r="N33" s="19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c r="C34" s="202"/>
      <c r="D34" s="202"/>
      <c r="E34" s="205"/>
      <c r="F34" s="202"/>
      <c r="G34" s="208"/>
      <c r="H34" s="211" t="str">
        <f>IF(G34&lt;=0,"",IF(G34&lt;=2,"Muy Baja",IF(G34&lt;=24,"Baja",IF(G34&lt;=500,"Media",IF(G34&lt;=5000,"Alta","Muy Alta")))))</f>
        <v/>
      </c>
      <c r="I34" s="193" t="str">
        <f>IF(H34="","",IF(H34="Muy Baja",0.2,IF(H34="Baja",0.4,IF(H34="Media",0.6,IF(H34="Alta",0.8,IF(H34="Muy Alta",1,))))))</f>
        <v/>
      </c>
      <c r="J34" s="214"/>
      <c r="K34" s="193">
        <f ca="1">IF(NOT(ISERROR(MATCH(J34,'Tabla Impacto'!$B$221:$B$223,0))),'Tabla Impacto'!$F$223&amp;"Por favor no seleccionar los criterios de impacto(Afectación Económica o presupuestal y Pérdida Reputacional)",J34)</f>
        <v>0</v>
      </c>
      <c r="L34" s="211" t="str">
        <f ca="1">IF(OR(K34='Tabla Impacto'!$C$11,K34='Tabla Impacto'!$D$11),"Leve",IF(OR(K34='Tabla Impacto'!$C$12,K34='Tabla Impacto'!$D$12),"Menor",IF(OR(K34='Tabla Impacto'!$C$13,K34='Tabla Impacto'!$D$13),"Moderado",IF(OR(K34='Tabla Impacto'!$C$14,K34='Tabla Impacto'!$D$14),"Mayor",IF(OR(K34='Tabla Impacto'!$C$15,K34='Tabla Impacto'!$D$15),"Catastrófico","")))))</f>
        <v/>
      </c>
      <c r="M34" s="193" t="str">
        <f ca="1">IF(L34="","",IF(L34="Leve",0.2,IF(L34="Menor",0.4,IF(L34="Moderado",0.6,IF(L34="Mayor",0.8,IF(L34="Catastrófico",1,))))))</f>
        <v/>
      </c>
      <c r="N34" s="196"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t="shared" ref="K35:K39" ca="1" si="31">IF(NOT(ISERROR(MATCH(J35,_xlfn.ANCHORARRAY(E46),0))),I48&amp;"Por favor no seleccionar los criterios de impacto",J35)</f>
        <v>0</v>
      </c>
      <c r="L35" s="212"/>
      <c r="M35" s="194"/>
      <c r="N35" s="19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t="shared" ca="1" si="31"/>
        <v>0</v>
      </c>
      <c r="L36" s="212"/>
      <c r="M36" s="194"/>
      <c r="N36" s="19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t="shared" ca="1" si="31"/>
        <v>0</v>
      </c>
      <c r="L37" s="212"/>
      <c r="M37" s="194"/>
      <c r="N37" s="19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t="shared" ca="1" si="31"/>
        <v>0</v>
      </c>
      <c r="L38" s="212"/>
      <c r="M38" s="194"/>
      <c r="N38" s="19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t="shared" ca="1" si="31"/>
        <v>0</v>
      </c>
      <c r="L39" s="213"/>
      <c r="M39" s="195"/>
      <c r="N39" s="19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c r="C40" s="202"/>
      <c r="D40" s="202"/>
      <c r="E40" s="205"/>
      <c r="F40" s="202"/>
      <c r="G40" s="208"/>
      <c r="H40" s="211" t="str">
        <f>IF(G40&lt;=0,"",IF(G40&lt;=2,"Muy Baja",IF(G40&lt;=24,"Baja",IF(G40&lt;=500,"Media",IF(G40&lt;=5000,"Alta","Muy Alta")))))</f>
        <v/>
      </c>
      <c r="I40" s="193" t="str">
        <f>IF(H40="","",IF(H40="Muy Baja",0.2,IF(H40="Baja",0.4,IF(H40="Media",0.6,IF(H40="Alta",0.8,IF(H40="Muy Alta",1,))))))</f>
        <v/>
      </c>
      <c r="J40" s="214"/>
      <c r="K40" s="193">
        <f ca="1">IF(NOT(ISERROR(MATCH(J40,'Tabla Impacto'!$B$221:$B$223,0))),'Tabla Impacto'!$F$223&amp;"Por favor no seleccionar los criterios de impacto(Afectación Económica o presupuestal y Pérdida Reputacional)",J40)</f>
        <v>0</v>
      </c>
      <c r="L40" s="211" t="str">
        <f ca="1">IF(OR(K40='Tabla Impacto'!$C$11,K40='Tabla Impacto'!$D$11),"Leve",IF(OR(K40='Tabla Impacto'!$C$12,K40='Tabla Impacto'!$D$12),"Menor",IF(OR(K40='Tabla Impacto'!$C$13,K40='Tabla Impacto'!$D$13),"Moderado",IF(OR(K40='Tabla Impacto'!$C$14,K40='Tabla Impacto'!$D$14),"Mayor",IF(OR(K40='Tabla Impacto'!$C$15,K40='Tabla Impacto'!$D$15),"Catastrófico","")))))</f>
        <v/>
      </c>
      <c r="M40" s="193" t="str">
        <f ca="1">IF(L40="","",IF(L40="Leve",0.2,IF(L40="Menor",0.4,IF(L40="Moderado",0.6,IF(L40="Mayor",0.8,IF(L40="Catastrófico",1,))))))</f>
        <v/>
      </c>
      <c r="N40" s="196"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t="shared" ref="K41:K45" ca="1" si="39">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t="shared" ca="1" si="39"/>
        <v>0</v>
      </c>
      <c r="L42" s="212"/>
      <c r="M42" s="194"/>
      <c r="N42" s="19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t="shared" ca="1" si="39"/>
        <v>0</v>
      </c>
      <c r="L43" s="212"/>
      <c r="M43" s="194"/>
      <c r="N43" s="19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t="shared" ca="1" si="39"/>
        <v>0</v>
      </c>
      <c r="L44" s="212"/>
      <c r="M44" s="194"/>
      <c r="N44" s="19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t="shared" ca="1" si="39"/>
        <v>0</v>
      </c>
      <c r="L45" s="213"/>
      <c r="M45" s="195"/>
      <c r="N45" s="19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c r="C46" s="202"/>
      <c r="D46" s="202"/>
      <c r="E46" s="205"/>
      <c r="F46" s="202"/>
      <c r="G46" s="208"/>
      <c r="H46" s="211" t="str">
        <f>IF(G46&lt;=0,"",IF(G46&lt;=2,"Muy Baja",IF(G46&lt;=24,"Baja",IF(G46&lt;=500,"Media",IF(G46&lt;=5000,"Alta","Muy Alta")))))</f>
        <v/>
      </c>
      <c r="I46" s="193" t="str">
        <f>IF(H46="","",IF(H46="Muy Baja",0.2,IF(H46="Baja",0.4,IF(H46="Media",0.6,IF(H46="Alta",0.8,IF(H46="Muy Alta",1,))))))</f>
        <v/>
      </c>
      <c r="J46" s="214"/>
      <c r="K46" s="193">
        <f ca="1">IF(NOT(ISERROR(MATCH(J46,'Tabla Impacto'!$B$221:$B$223,0))),'Tabla Impacto'!$F$223&amp;"Por favor no seleccionar los criterios de impacto(Afectación Económica o presupuestal y Pérdida Reputacional)",J46)</f>
        <v>0</v>
      </c>
      <c r="L46" s="211" t="str">
        <f ca="1">IF(OR(K46='Tabla Impacto'!$C$11,K46='Tabla Impacto'!$D$11),"Leve",IF(OR(K46='Tabla Impacto'!$C$12,K46='Tabla Impacto'!$D$12),"Menor",IF(OR(K46='Tabla Impacto'!$C$13,K46='Tabla Impacto'!$D$13),"Moderado",IF(OR(K46='Tabla Impacto'!$C$14,K46='Tabla Impacto'!$D$14),"Mayor",IF(OR(K46='Tabla Impacto'!$C$15,K46='Tabla Impacto'!$D$15),"Catastrófico","")))))</f>
        <v/>
      </c>
      <c r="M46" s="193" t="str">
        <f ca="1">IF(L46="","",IF(L46="Leve",0.2,IF(L46="Menor",0.4,IF(L46="Moderado",0.6,IF(L46="Mayor",0.8,IF(L46="Catastrófico",1,))))))</f>
        <v/>
      </c>
      <c r="N46" s="196"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t="shared" ref="K47:K51" ca="1" si="47">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t="shared" ca="1" si="47"/>
        <v>0</v>
      </c>
      <c r="L48" s="212"/>
      <c r="M48" s="194"/>
      <c r="N48" s="19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t="shared" ca="1" si="47"/>
        <v>0</v>
      </c>
      <c r="L49" s="212"/>
      <c r="M49" s="194"/>
      <c r="N49" s="19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t="shared" ca="1" si="47"/>
        <v>0</v>
      </c>
      <c r="L50" s="212"/>
      <c r="M50" s="194"/>
      <c r="N50" s="19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t="shared" ca="1" si="47"/>
        <v>0</v>
      </c>
      <c r="L51" s="213"/>
      <c r="M51" s="195"/>
      <c r="N51" s="19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c r="D52" s="202"/>
      <c r="E52" s="205"/>
      <c r="F52" s="202"/>
      <c r="G52" s="208"/>
      <c r="H52" s="211" t="str">
        <f>IF(G52&lt;=0,"",IF(G52&lt;=2,"Muy Baja",IF(G52&lt;=24,"Baja",IF(G52&lt;=500,"Media",IF(G52&lt;=5000,"Alta","Muy Alta")))))</f>
        <v/>
      </c>
      <c r="I52" s="193" t="str">
        <f>IF(H52="","",IF(H52="Muy Baja",0.2,IF(H52="Baja",0.4,IF(H52="Media",0.6,IF(H52="Alta",0.8,IF(H52="Muy Alta",1,))))))</f>
        <v/>
      </c>
      <c r="J52" s="214"/>
      <c r="K52" s="193">
        <f ca="1">IF(NOT(ISERROR(MATCH(J52,'Tabla Impacto'!$B$221:$B$223,0))),'Tabla Impacto'!$F$223&amp;"Por favor no seleccionar los criterios de impacto(Afectación Económica o presupuestal y Pérdida Reputacional)",J52)</f>
        <v>0</v>
      </c>
      <c r="L52" s="211" t="str">
        <f ca="1">IF(OR(K52='Tabla Impacto'!$C$11,K52='Tabla Impacto'!$D$11),"Leve",IF(OR(K52='Tabla Impacto'!$C$12,K52='Tabla Impacto'!$D$12),"Menor",IF(OR(K52='Tabla Impacto'!$C$13,K52='Tabla Impacto'!$D$13),"Moderado",IF(OR(K52='Tabla Impacto'!$C$14,K52='Tabla Impacto'!$D$14),"Mayor",IF(OR(K52='Tabla Impacto'!$C$15,K52='Tabla Impacto'!$D$15),"Catastrófico","")))))</f>
        <v/>
      </c>
      <c r="M52" s="193" t="str">
        <f ca="1">IF(L52="","",IF(L52="Leve",0.2,IF(L52="Menor",0.4,IF(L52="Moderado",0.6,IF(L52="Mayor",0.8,IF(L52="Catastrófico",1,))))))</f>
        <v/>
      </c>
      <c r="N52" s="196"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 ca="1">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 ca="1">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 ca="1">IF(NOT(ISERROR(MATCH(J55,_xlfn.ANCHORARRAY(E66),0))),I68&amp;"Por favor no seleccionar los criterios de impacto",J55)</f>
        <v>0</v>
      </c>
      <c r="L55" s="212"/>
      <c r="M55" s="194"/>
      <c r="N55" s="19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 ca="1">IF(NOT(ISERROR(MATCH(J56,_xlfn.ANCHORARRAY(E67),0))),I69&amp;"Por favor no seleccionar los criterios de impacto",J56)</f>
        <v>0</v>
      </c>
      <c r="L56" s="212"/>
      <c r="M56" s="194"/>
      <c r="N56" s="19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 ca="1">IF(NOT(ISERROR(MATCH(J57,_xlfn.ANCHORARRAY(E68),0))),I70&amp;"Por favor no seleccionar los criterios de impacto",J57)</f>
        <v>0</v>
      </c>
      <c r="L57" s="213"/>
      <c r="M57" s="195"/>
      <c r="N57" s="19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 ca="1">IF(NOT(ISERROR(MATCH(J58,'Tabla Impacto'!$B$221:$B$223,0))),'Tabla Impacto'!$F$223&amp;"Por favor no seleccionar los criterios de impacto(Afectación Económica o presupuestal y Pérdida Reputacional)",J58)</f>
        <v>0</v>
      </c>
      <c r="L58" s="211" t="str">
        <f ca="1">IF(OR(K58='Tabla Impacto'!$C$11,K58='Tabla Impacto'!$D$11),"Leve",IF(OR(K58='Tabla Impacto'!$C$12,K58='Tabla Impacto'!$D$12),"Menor",IF(OR(K58='Tabla Impacto'!$C$13,K58='Tabla Impacto'!$D$13),"Moderado",IF(OR(K58='Tabla Impacto'!$C$14,K58='Tabla Impacto'!$D$14),"Mayor",IF(OR(K58='Tabla Impacto'!$C$15,K58='Tabla Impacto'!$D$15),"Catastrófico","")))))</f>
        <v/>
      </c>
      <c r="M58" s="193" t="str">
        <f ca="1">IF(L58="","",IF(L58="Leve",0.2,IF(L58="Menor",0.4,IF(L58="Moderado",0.6,IF(L58="Mayor",0.8,IF(L58="Catastrófico",1,))))))</f>
        <v/>
      </c>
      <c r="N58" s="196"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 ca="1">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 ca="1">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 ca="1">IF(NOT(ISERROR(MATCH(J61,_xlfn.ANCHORARRAY(E72),0))),I74&amp;"Por favor no seleccionar los criterios de impacto",J61)</f>
        <v>0</v>
      </c>
      <c r="L61" s="212"/>
      <c r="M61" s="194"/>
      <c r="N61" s="19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 ca="1">IF(NOT(ISERROR(MATCH(J62,_xlfn.ANCHORARRAY(E73),0))),I75&amp;"Por favor no seleccionar los criterios de impacto",J62)</f>
        <v>0</v>
      </c>
      <c r="L62" s="212"/>
      <c r="M62" s="194"/>
      <c r="N62" s="19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 ca="1">IF(NOT(ISERROR(MATCH(J63,_xlfn.ANCHORARRAY(E74),0))),I76&amp;"Por favor no seleccionar los criterios de impacto",J63)</f>
        <v>0</v>
      </c>
      <c r="L63" s="213"/>
      <c r="M63" s="195"/>
      <c r="N63" s="19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 ca="1">IF(NOT(ISERROR(MATCH(J64,'Tabla Impacto'!$B$221:$B$223,0))),'Tabla Impacto'!$F$223&amp;"Por favor no seleccionar los criterios de impacto(Afectación Económica o presupuestal y Pérdida Reputacional)",J64)</f>
        <v>0</v>
      </c>
      <c r="L64" s="211" t="str">
        <f ca="1">IF(OR(K64='Tabla Impacto'!$C$11,K64='Tabla Impacto'!$D$11),"Leve",IF(OR(K64='Tabla Impacto'!$C$12,K64='Tabla Impacto'!$D$12),"Menor",IF(OR(K64='Tabla Impacto'!$C$13,K64='Tabla Impacto'!$D$13),"Moderado",IF(OR(K64='Tabla Impacto'!$C$14,K64='Tabla Impacto'!$D$14),"Mayor",IF(OR(K64='Tabla Impacto'!$C$15,K64='Tabla Impacto'!$D$15),"Catastrófico","")))))</f>
        <v/>
      </c>
      <c r="M64" s="193" t="str">
        <f ca="1">IF(L64="","",IF(L64="Leve",0.2,IF(L64="Menor",0.4,IF(L64="Moderado",0.6,IF(L64="Mayor",0.8,IF(L64="Catastrófico",1,))))))</f>
        <v/>
      </c>
      <c r="N64" s="196"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 ca="1">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 ca="1">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 ca="1">IF(NOT(ISERROR(MATCH(J67,_xlfn.ANCHORARRAY(E78),0))),I80&amp;"Por favor no seleccionar los criterios de impacto",J67)</f>
        <v>0</v>
      </c>
      <c r="L67" s="212"/>
      <c r="M67" s="194"/>
      <c r="N67" s="19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 ca="1">IF(NOT(ISERROR(MATCH(J68,_xlfn.ANCHORARRAY(E79),0))),I81&amp;"Por favor no seleccionar los criterios de impacto",J68)</f>
        <v>0</v>
      </c>
      <c r="L68" s="212"/>
      <c r="M68" s="194"/>
      <c r="N68" s="19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 ca="1">IF(NOT(ISERROR(MATCH(J69,_xlfn.ANCHORARRAY(E80),0))),I82&amp;"Por favor no seleccionar los criterios de impacto",J69)</f>
        <v>0</v>
      </c>
      <c r="L69" s="213"/>
      <c r="M69" s="195"/>
      <c r="N69" s="19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 ca="1">IF(AND('Mapa final'!$H$10="Muy Alta",'Mapa final'!$L$10="Leve"),CONCATENATE("R",'Mapa final'!$A$10),"")</f>
        <v/>
      </c>
      <c r="K6" s="286"/>
      <c r="L6" s="286" t="str">
        <f ca="1">IF(AND('Mapa final'!$H$16="Muy Alta",'Mapa final'!$L$16="Leve"),CONCATENATE("R",'Mapa final'!$A$16),"")</f>
        <v/>
      </c>
      <c r="M6" s="286"/>
      <c r="N6" s="286" t="str">
        <f ca="1">IF(AND('Mapa final'!$H$22="Muy Alta",'Mapa final'!$L$22="Leve"),CONCATENATE("R",'Mapa final'!$A$22),"")</f>
        <v/>
      </c>
      <c r="O6" s="288"/>
      <c r="P6" s="285" t="str">
        <f ca="1">IF(AND('Mapa final'!$H$10="Muy Alta",'Mapa final'!$L$10="Menor"),CONCATENATE("R",'Mapa final'!$A$10),"")</f>
        <v/>
      </c>
      <c r="Q6" s="286"/>
      <c r="R6" s="286" t="str">
        <f ca="1">IF(AND('Mapa final'!$H$16="Muy Alta",'Mapa final'!$L$16="Menor"),CONCATENATE("R",'Mapa final'!$A$16),"")</f>
        <v/>
      </c>
      <c r="S6" s="286"/>
      <c r="T6" s="286" t="str">
        <f ca="1">IF(AND('Mapa final'!$H$22="Muy Alta",'Mapa final'!$L$22="Menor"),CONCATENATE("R",'Mapa final'!$A$22),"")</f>
        <v/>
      </c>
      <c r="U6" s="288"/>
      <c r="V6" s="285" t="str">
        <f ca="1">IF(AND('Mapa final'!$H$10="Muy Alta",'Mapa final'!$L$10="Moderado"),CONCATENATE("R",'Mapa final'!$A$10),"")</f>
        <v/>
      </c>
      <c r="W6" s="286"/>
      <c r="X6" s="286" t="str">
        <f ca="1">IF(AND('Mapa final'!$H$16="Muy Alta",'Mapa final'!$L$16="Moderado"),CONCATENATE("R",'Mapa final'!$A$16),"")</f>
        <v/>
      </c>
      <c r="Y6" s="286"/>
      <c r="Z6" s="286" t="str">
        <f ca="1">IF(AND('Mapa final'!$H$22="Muy Alta",'Mapa final'!$L$22="Moderado"),CONCATENATE("R",'Mapa final'!$A$22),"")</f>
        <v/>
      </c>
      <c r="AA6" s="288"/>
      <c r="AB6" s="285" t="str">
        <f ca="1">IF(AND('Mapa final'!$H$10="Muy Alta",'Mapa final'!$L$10="Mayor"),CONCATENATE("R",'Mapa final'!$A$10),"")</f>
        <v/>
      </c>
      <c r="AC6" s="286"/>
      <c r="AD6" s="286" t="str">
        <f ca="1">IF(AND('Mapa final'!$H$16="Muy Alta",'Mapa final'!$L$16="Mayor"),CONCATENATE("R",'Mapa final'!$A$16),"")</f>
        <v/>
      </c>
      <c r="AE6" s="286"/>
      <c r="AF6" s="286" t="str">
        <f ca="1">IF(AND('Mapa final'!$H$22="Muy Alta",'Mapa final'!$L$22="Mayor"),CONCATENATE("R",'Mapa final'!$A$22),"")</f>
        <v/>
      </c>
      <c r="AG6" s="288"/>
      <c r="AH6" s="300" t="str">
        <f ca="1">IF(AND('Mapa final'!$H$10="Muy Alta",'Mapa final'!$L$10="Catastrófico"),CONCATENATE("R",'Mapa final'!$A$10),"")</f>
        <v/>
      </c>
      <c r="AI6" s="301"/>
      <c r="AJ6" s="301" t="str">
        <f ca="1">IF(AND('Mapa final'!$H$16="Muy Alta",'Mapa final'!$L$16="Catastrófico"),CONCATENATE("R",'Mapa final'!$A$16),"")</f>
        <v/>
      </c>
      <c r="AK6" s="301"/>
      <c r="AL6" s="301" t="str">
        <f ca="1">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 ca="1">IF(AND('Mapa final'!$H$28="Muy Alta",'Mapa final'!$L$28="Leve"),CONCATENATE("R",'Mapa final'!$A$28),"")</f>
        <v/>
      </c>
      <c r="K8" s="283"/>
      <c r="L8" s="283" t="str">
        <f ca="1">IF(AND('Mapa final'!$H$34="Muy Alta",'Mapa final'!$L$34="Leve"),CONCATENATE("R",'Mapa final'!$A$34),"")</f>
        <v/>
      </c>
      <c r="M8" s="283"/>
      <c r="N8" s="283" t="str">
        <f ca="1">IF(AND('Mapa final'!$H$40="Muy Alta",'Mapa final'!$L$40="Leve"),CONCATENATE("R",'Mapa final'!$A$40),"")</f>
        <v/>
      </c>
      <c r="O8" s="284"/>
      <c r="P8" s="287" t="str">
        <f ca="1">IF(AND('Mapa final'!$H$28="Muy Alta",'Mapa final'!$L$28="Menor"),CONCATENATE("R",'Mapa final'!$A$28),"")</f>
        <v/>
      </c>
      <c r="Q8" s="283"/>
      <c r="R8" s="283" t="str">
        <f ca="1">IF(AND('Mapa final'!$H$34="Muy Alta",'Mapa final'!$L$34="Menor"),CONCATENATE("R",'Mapa final'!$A$34),"")</f>
        <v/>
      </c>
      <c r="S8" s="283"/>
      <c r="T8" s="283" t="str">
        <f ca="1">IF(AND('Mapa final'!$H$40="Muy Alta",'Mapa final'!$L$40="Menor"),CONCATENATE("R",'Mapa final'!$A$40),"")</f>
        <v/>
      </c>
      <c r="U8" s="284"/>
      <c r="V8" s="287" t="str">
        <f ca="1">IF(AND('Mapa final'!$H$28="Muy Alta",'Mapa final'!$L$28="Moderado"),CONCATENATE("R",'Mapa final'!$A$28),"")</f>
        <v/>
      </c>
      <c r="W8" s="283"/>
      <c r="X8" s="283" t="str">
        <f ca="1">IF(AND('Mapa final'!$H$34="Muy Alta",'Mapa final'!$L$34="Moderado"),CONCATENATE("R",'Mapa final'!$A$34),"")</f>
        <v/>
      </c>
      <c r="Y8" s="283"/>
      <c r="Z8" s="283" t="str">
        <f ca="1">IF(AND('Mapa final'!$H$40="Muy Alta",'Mapa final'!$L$40="Moderado"),CONCATENATE("R",'Mapa final'!$A$40),"")</f>
        <v/>
      </c>
      <c r="AA8" s="284"/>
      <c r="AB8" s="287" t="str">
        <f ca="1">IF(AND('Mapa final'!$H$28="Muy Alta",'Mapa final'!$L$28="Mayor"),CONCATENATE("R",'Mapa final'!$A$28),"")</f>
        <v/>
      </c>
      <c r="AC8" s="283"/>
      <c r="AD8" s="283" t="str">
        <f ca="1">IF(AND('Mapa final'!$H$34="Muy Alta",'Mapa final'!$L$34="Mayor"),CONCATENATE("R",'Mapa final'!$A$34),"")</f>
        <v/>
      </c>
      <c r="AE8" s="283"/>
      <c r="AF8" s="283" t="str">
        <f ca="1">IF(AND('Mapa final'!$H$40="Muy Alta",'Mapa final'!$L$40="Mayor"),CONCATENATE("R",'Mapa final'!$A$40),"")</f>
        <v/>
      </c>
      <c r="AG8" s="284"/>
      <c r="AH8" s="294" t="str">
        <f ca="1">IF(AND('Mapa final'!$H$28="Muy Alta",'Mapa final'!$L$28="Catastrófico"),CONCATENATE("R",'Mapa final'!$A$28),"")</f>
        <v/>
      </c>
      <c r="AI8" s="295"/>
      <c r="AJ8" s="295" t="str">
        <f ca="1">IF(AND('Mapa final'!$H$34="Muy Alta",'Mapa final'!$L$34="Catastrófico"),CONCATENATE("R",'Mapa final'!$A$34),"")</f>
        <v/>
      </c>
      <c r="AK8" s="295"/>
      <c r="AL8" s="295" t="str">
        <f ca="1">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 ca="1">IF(AND('Mapa final'!$H$46="Muy Alta",'Mapa final'!$L$46="Leve"),CONCATENATE("R",'Mapa final'!$A$46),"")</f>
        <v/>
      </c>
      <c r="K10" s="283"/>
      <c r="L10" s="283" t="str">
        <f ca="1">IF(AND('Mapa final'!$H$52="Muy Alta",'Mapa final'!$L$52="Leve"),CONCATENATE("R",'Mapa final'!$A$52),"")</f>
        <v/>
      </c>
      <c r="M10" s="283"/>
      <c r="N10" s="283" t="str">
        <f ca="1">IF(AND('Mapa final'!$H$58="Muy Alta",'Mapa final'!$L$58="Leve"),CONCATENATE("R",'Mapa final'!$A$58),"")</f>
        <v/>
      </c>
      <c r="O10" s="284"/>
      <c r="P10" s="287" t="str">
        <f ca="1">IF(AND('Mapa final'!$H$46="Muy Alta",'Mapa final'!$L$46="Menor"),CONCATENATE("R",'Mapa final'!$A$46),"")</f>
        <v/>
      </c>
      <c r="Q10" s="283"/>
      <c r="R10" s="283" t="str">
        <f ca="1">IF(AND('Mapa final'!$H$52="Muy Alta",'Mapa final'!$L$52="Menor"),CONCATENATE("R",'Mapa final'!$A$52),"")</f>
        <v/>
      </c>
      <c r="S10" s="283"/>
      <c r="T10" s="283" t="str">
        <f ca="1">IF(AND('Mapa final'!$H$58="Muy Alta",'Mapa final'!$L$58="Menor"),CONCATENATE("R",'Mapa final'!$A$58),"")</f>
        <v/>
      </c>
      <c r="U10" s="284"/>
      <c r="V10" s="287" t="str">
        <f ca="1">IF(AND('Mapa final'!$H$46="Muy Alta",'Mapa final'!$L$46="Moderado"),CONCATENATE("R",'Mapa final'!$A$46),"")</f>
        <v/>
      </c>
      <c r="W10" s="283"/>
      <c r="X10" s="283" t="str">
        <f ca="1">IF(AND('Mapa final'!$H$52="Muy Alta",'Mapa final'!$L$52="Moderado"),CONCATENATE("R",'Mapa final'!$A$52),"")</f>
        <v/>
      </c>
      <c r="Y10" s="283"/>
      <c r="Z10" s="283" t="str">
        <f ca="1">IF(AND('Mapa final'!$H$58="Muy Alta",'Mapa final'!$L$58="Moderado"),CONCATENATE("R",'Mapa final'!$A$58),"")</f>
        <v/>
      </c>
      <c r="AA10" s="284"/>
      <c r="AB10" s="287" t="str">
        <f ca="1">IF(AND('Mapa final'!$H$46="Muy Alta",'Mapa final'!$L$46="Mayor"),CONCATENATE("R",'Mapa final'!$A$46),"")</f>
        <v/>
      </c>
      <c r="AC10" s="283"/>
      <c r="AD10" s="283" t="str">
        <f ca="1">IF(AND('Mapa final'!$H$52="Muy Alta",'Mapa final'!$L$52="Mayor"),CONCATENATE("R",'Mapa final'!$A$52),"")</f>
        <v/>
      </c>
      <c r="AE10" s="283"/>
      <c r="AF10" s="283" t="str">
        <f ca="1">IF(AND('Mapa final'!$H$58="Muy Alta",'Mapa final'!$L$58="Mayor"),CONCATENATE("R",'Mapa final'!$A$58),"")</f>
        <v/>
      </c>
      <c r="AG10" s="284"/>
      <c r="AH10" s="294" t="str">
        <f ca="1">IF(AND('Mapa final'!$H$46="Muy Alta",'Mapa final'!$L$46="Catastrófico"),CONCATENATE("R",'Mapa final'!$A$46),"")</f>
        <v/>
      </c>
      <c r="AI10" s="295"/>
      <c r="AJ10" s="295" t="str">
        <f ca="1">IF(AND('Mapa final'!$H$52="Muy Alta",'Mapa final'!$L$52="Catastrófico"),CONCATENATE("R",'Mapa final'!$A$52),"")</f>
        <v/>
      </c>
      <c r="AK10" s="295"/>
      <c r="AL10" s="295" t="str">
        <f ca="1">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 ca="1">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 ca="1">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 ca="1">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 ca="1">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 ca="1">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 ca="1">IF(AND('Mapa final'!$H$10="Alta",'Mapa final'!$L$10="Leve"),CONCATENATE("R",'Mapa final'!$A$10),"")</f>
        <v/>
      </c>
      <c r="K14" s="310"/>
      <c r="L14" s="310" t="str">
        <f ca="1">IF(AND('Mapa final'!$H$16="Alta",'Mapa final'!$L$16="Leve"),CONCATENATE("R",'Mapa final'!$A$16),"")</f>
        <v/>
      </c>
      <c r="M14" s="310"/>
      <c r="N14" s="310" t="str">
        <f ca="1">IF(AND('Mapa final'!$H$22="Alta",'Mapa final'!$L$22="Leve"),CONCATENATE("R",'Mapa final'!$A$22),"")</f>
        <v/>
      </c>
      <c r="O14" s="311"/>
      <c r="P14" s="309" t="str">
        <f ca="1">IF(AND('Mapa final'!$H$10="Alta",'Mapa final'!$L$10="Menor"),CONCATENATE("R",'Mapa final'!$A$10),"")</f>
        <v/>
      </c>
      <c r="Q14" s="310"/>
      <c r="R14" s="310" t="str">
        <f ca="1">IF(AND('Mapa final'!$H$16="Alta",'Mapa final'!$L$16="Menor"),CONCATENATE("R",'Mapa final'!$A$16),"")</f>
        <v/>
      </c>
      <c r="S14" s="310"/>
      <c r="T14" s="310" t="str">
        <f ca="1">IF(AND('Mapa final'!$H$22="Alta",'Mapa final'!$L$22="Menor"),CONCATENATE("R",'Mapa final'!$A$22),"")</f>
        <v/>
      </c>
      <c r="U14" s="311"/>
      <c r="V14" s="285" t="str">
        <f ca="1">IF(AND('Mapa final'!$H$10="Alta",'Mapa final'!$L$10="Moderado"),CONCATENATE("R",'Mapa final'!$A$10),"")</f>
        <v/>
      </c>
      <c r="W14" s="286"/>
      <c r="X14" s="286" t="str">
        <f ca="1">IF(AND('Mapa final'!$H$16="Alta",'Mapa final'!$L$16="Moderado"),CONCATENATE("R",'Mapa final'!$A$16),"")</f>
        <v/>
      </c>
      <c r="Y14" s="286"/>
      <c r="Z14" s="286" t="str">
        <f ca="1">IF(AND('Mapa final'!$H$22="Alta",'Mapa final'!$L$22="Moderado"),CONCATENATE("R",'Mapa final'!$A$22),"")</f>
        <v/>
      </c>
      <c r="AA14" s="288"/>
      <c r="AB14" s="285" t="str">
        <f ca="1">IF(AND('Mapa final'!$H$10="Alta",'Mapa final'!$L$10="Mayor"),CONCATENATE("R",'Mapa final'!$A$10),"")</f>
        <v/>
      </c>
      <c r="AC14" s="286"/>
      <c r="AD14" s="286" t="str">
        <f ca="1">IF(AND('Mapa final'!$H$16="Alta",'Mapa final'!$L$16="Mayor"),CONCATENATE("R",'Mapa final'!$A$16),"")</f>
        <v/>
      </c>
      <c r="AE14" s="286"/>
      <c r="AF14" s="286" t="str">
        <f ca="1">IF(AND('Mapa final'!$H$22="Alta",'Mapa final'!$L$22="Mayor"),CONCATENATE("R",'Mapa final'!$A$22),"")</f>
        <v/>
      </c>
      <c r="AG14" s="288"/>
      <c r="AH14" s="300" t="str">
        <f ca="1">IF(AND('Mapa final'!$H$10="Alta",'Mapa final'!$L$10="Catastrófico"),CONCATENATE("R",'Mapa final'!$A$10),"")</f>
        <v/>
      </c>
      <c r="AI14" s="301"/>
      <c r="AJ14" s="301" t="str">
        <f ca="1">IF(AND('Mapa final'!$H$16="Alta",'Mapa final'!$L$16="Catastrófico"),CONCATENATE("R",'Mapa final'!$A$16),"")</f>
        <v/>
      </c>
      <c r="AK14" s="301"/>
      <c r="AL14" s="301" t="str">
        <f ca="1">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 ca="1">IF(AND('Mapa final'!$H$28="Alta",'Mapa final'!$L$28="Leve"),CONCATENATE("R",'Mapa final'!$A$28),"")</f>
        <v/>
      </c>
      <c r="K16" s="304"/>
      <c r="L16" s="304" t="str">
        <f ca="1">IF(AND('Mapa final'!$H$34="Alta",'Mapa final'!$L$34="Leve"),CONCATENATE("R",'Mapa final'!$A$34),"")</f>
        <v/>
      </c>
      <c r="M16" s="304"/>
      <c r="N16" s="304" t="str">
        <f ca="1">IF(AND('Mapa final'!$H$40="Alta",'Mapa final'!$L$40="Leve"),CONCATENATE("R",'Mapa final'!$A$40),"")</f>
        <v/>
      </c>
      <c r="O16" s="305"/>
      <c r="P16" s="303" t="str">
        <f ca="1">IF(AND('Mapa final'!$H$28="Alta",'Mapa final'!$L$28="Menor"),CONCATENATE("R",'Mapa final'!$A$28),"")</f>
        <v/>
      </c>
      <c r="Q16" s="304"/>
      <c r="R16" s="304" t="str">
        <f ca="1">IF(AND('Mapa final'!$H$34="Alta",'Mapa final'!$L$34="Menor"),CONCATENATE("R",'Mapa final'!$A$34),"")</f>
        <v/>
      </c>
      <c r="S16" s="304"/>
      <c r="T16" s="304" t="str">
        <f ca="1">IF(AND('Mapa final'!$H$40="Alta",'Mapa final'!$L$40="Menor"),CONCATENATE("R",'Mapa final'!$A$40),"")</f>
        <v/>
      </c>
      <c r="U16" s="305"/>
      <c r="V16" s="287" t="str">
        <f ca="1">IF(AND('Mapa final'!$H$28="Alta",'Mapa final'!$L$28="Moderado"),CONCATENATE("R",'Mapa final'!$A$28),"")</f>
        <v/>
      </c>
      <c r="W16" s="283"/>
      <c r="X16" s="283" t="str">
        <f ca="1">IF(AND('Mapa final'!$H$34="Alta",'Mapa final'!$L$34="Moderado"),CONCATENATE("R",'Mapa final'!$A$34),"")</f>
        <v/>
      </c>
      <c r="Y16" s="283"/>
      <c r="Z16" s="283" t="str">
        <f ca="1">IF(AND('Mapa final'!$H$40="Alta",'Mapa final'!$L$40="Moderado"),CONCATENATE("R",'Mapa final'!$A$40),"")</f>
        <v/>
      </c>
      <c r="AA16" s="284"/>
      <c r="AB16" s="287" t="str">
        <f ca="1">IF(AND('Mapa final'!$H$28="Alta",'Mapa final'!$L$28="Mayor"),CONCATENATE("R",'Mapa final'!$A$28),"")</f>
        <v/>
      </c>
      <c r="AC16" s="283"/>
      <c r="AD16" s="283" t="str">
        <f ca="1">IF(AND('Mapa final'!$H$34="Alta",'Mapa final'!$L$34="Mayor"),CONCATENATE("R",'Mapa final'!$A$34),"")</f>
        <v/>
      </c>
      <c r="AE16" s="283"/>
      <c r="AF16" s="283" t="str">
        <f ca="1">IF(AND('Mapa final'!$H$40="Alta",'Mapa final'!$L$40="Mayor"),CONCATENATE("R",'Mapa final'!$A$40),"")</f>
        <v/>
      </c>
      <c r="AG16" s="284"/>
      <c r="AH16" s="294" t="str">
        <f ca="1">IF(AND('Mapa final'!$H$28="Alta",'Mapa final'!$L$28="Catastrófico"),CONCATENATE("R",'Mapa final'!$A$28),"")</f>
        <v/>
      </c>
      <c r="AI16" s="295"/>
      <c r="AJ16" s="295" t="str">
        <f ca="1">IF(AND('Mapa final'!$H$34="Alta",'Mapa final'!$L$34="Catastrófico"),CONCATENATE("R",'Mapa final'!$A$34),"")</f>
        <v/>
      </c>
      <c r="AK16" s="295"/>
      <c r="AL16" s="295" t="str">
        <f ca="1">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 ca="1">IF(AND('Mapa final'!$H$46="Alta",'Mapa final'!$L$46="Leve"),CONCATENATE("R",'Mapa final'!$A$46),"")</f>
        <v/>
      </c>
      <c r="K18" s="304"/>
      <c r="L18" s="304" t="str">
        <f ca="1">IF(AND('Mapa final'!$H$52="Alta",'Mapa final'!$L$52="Leve"),CONCATENATE("R",'Mapa final'!$A$52),"")</f>
        <v/>
      </c>
      <c r="M18" s="304"/>
      <c r="N18" s="304" t="str">
        <f ca="1">IF(AND('Mapa final'!$H$58="Alta",'Mapa final'!$L$58="Leve"),CONCATENATE("R",'Mapa final'!$A$58),"")</f>
        <v/>
      </c>
      <c r="O18" s="305"/>
      <c r="P18" s="303" t="str">
        <f ca="1">IF(AND('Mapa final'!$H$46="Alta",'Mapa final'!$L$46="Menor"),CONCATENATE("R",'Mapa final'!$A$46),"")</f>
        <v/>
      </c>
      <c r="Q18" s="304"/>
      <c r="R18" s="304" t="str">
        <f ca="1">IF(AND('Mapa final'!$H$52="Alta",'Mapa final'!$L$52="Menor"),CONCATENATE("R",'Mapa final'!$A$52),"")</f>
        <v/>
      </c>
      <c r="S18" s="304"/>
      <c r="T18" s="304" t="str">
        <f ca="1">IF(AND('Mapa final'!$H$58="Alta",'Mapa final'!$L$58="Menor"),CONCATENATE("R",'Mapa final'!$A$58),"")</f>
        <v/>
      </c>
      <c r="U18" s="305"/>
      <c r="V18" s="287" t="str">
        <f ca="1">IF(AND('Mapa final'!$H$46="Alta",'Mapa final'!$L$46="Moderado"),CONCATENATE("R",'Mapa final'!$A$46),"")</f>
        <v/>
      </c>
      <c r="W18" s="283"/>
      <c r="X18" s="283" t="str">
        <f ca="1">IF(AND('Mapa final'!$H$52="Alta",'Mapa final'!$L$52="Moderado"),CONCATENATE("R",'Mapa final'!$A$52),"")</f>
        <v/>
      </c>
      <c r="Y18" s="283"/>
      <c r="Z18" s="283" t="str">
        <f ca="1">IF(AND('Mapa final'!$H$58="Alta",'Mapa final'!$L$58="Moderado"),CONCATENATE("R",'Mapa final'!$A$58),"")</f>
        <v/>
      </c>
      <c r="AA18" s="284"/>
      <c r="AB18" s="287" t="str">
        <f ca="1">IF(AND('Mapa final'!$H$46="Alta",'Mapa final'!$L$46="Mayor"),CONCATENATE("R",'Mapa final'!$A$46),"")</f>
        <v/>
      </c>
      <c r="AC18" s="283"/>
      <c r="AD18" s="283" t="str">
        <f ca="1">IF(AND('Mapa final'!$H$52="Alta",'Mapa final'!$L$52="Mayor"),CONCATENATE("R",'Mapa final'!$A$52),"")</f>
        <v/>
      </c>
      <c r="AE18" s="283"/>
      <c r="AF18" s="283" t="str">
        <f ca="1">IF(AND('Mapa final'!$H$58="Alta",'Mapa final'!$L$58="Mayor"),CONCATENATE("R",'Mapa final'!$A$58),"")</f>
        <v/>
      </c>
      <c r="AG18" s="284"/>
      <c r="AH18" s="294" t="str">
        <f ca="1">IF(AND('Mapa final'!$H$46="Alta",'Mapa final'!$L$46="Catastrófico"),CONCATENATE("R",'Mapa final'!$A$46),"")</f>
        <v/>
      </c>
      <c r="AI18" s="295"/>
      <c r="AJ18" s="295" t="str">
        <f ca="1">IF(AND('Mapa final'!$H$52="Alta",'Mapa final'!$L$52="Catastrófico"),CONCATENATE("R",'Mapa final'!$A$52),"")</f>
        <v/>
      </c>
      <c r="AK18" s="295"/>
      <c r="AL18" s="295" t="str">
        <f ca="1">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 ca="1">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 ca="1">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 ca="1">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 ca="1">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 ca="1">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 ca="1">IF(AND('Mapa final'!$H$10="Media",'Mapa final'!$L$10="Leve"),CONCATENATE("R",'Mapa final'!$A$10),"")</f>
        <v/>
      </c>
      <c r="K22" s="310"/>
      <c r="L22" s="310" t="str">
        <f ca="1">IF(AND('Mapa final'!$H$16="Media",'Mapa final'!$L$16="Leve"),CONCATENATE("R",'Mapa final'!$A$16),"")</f>
        <v/>
      </c>
      <c r="M22" s="310"/>
      <c r="N22" s="310" t="str">
        <f ca="1">IF(AND('Mapa final'!$H$22="Media",'Mapa final'!$L$22="Leve"),CONCATENATE("R",'Mapa final'!$A$22),"")</f>
        <v/>
      </c>
      <c r="O22" s="311"/>
      <c r="P22" s="309" t="str">
        <f ca="1">IF(AND('Mapa final'!$H$10="Media",'Mapa final'!$L$10="Menor"),CONCATENATE("R",'Mapa final'!$A$10),"")</f>
        <v/>
      </c>
      <c r="Q22" s="310"/>
      <c r="R22" s="310" t="str">
        <f ca="1">IF(AND('Mapa final'!$H$16="Media",'Mapa final'!$L$16="Menor"),CONCATENATE("R",'Mapa final'!$A$16),"")</f>
        <v/>
      </c>
      <c r="S22" s="310"/>
      <c r="T22" s="310" t="str">
        <f ca="1">IF(AND('Mapa final'!$H$22="Media",'Mapa final'!$L$22="Menor"),CONCATENATE("R",'Mapa final'!$A$22),"")</f>
        <v/>
      </c>
      <c r="U22" s="311"/>
      <c r="V22" s="309" t="str">
        <f ca="1">IF(AND('Mapa final'!$H$10="Media",'Mapa final'!$L$10="Moderado"),CONCATENATE("R",'Mapa final'!$A$10),"")</f>
        <v/>
      </c>
      <c r="W22" s="310"/>
      <c r="X22" s="310" t="str">
        <f ca="1">IF(AND('Mapa final'!$H$16="Media",'Mapa final'!$L$16="Moderado"),CONCATENATE("R",'Mapa final'!$A$16),"")</f>
        <v/>
      </c>
      <c r="Y22" s="310"/>
      <c r="Z22" s="310" t="str">
        <f ca="1">IF(AND('Mapa final'!$H$22="Media",'Mapa final'!$L$22="Moderado"),CONCATENATE("R",'Mapa final'!$A$22),"")</f>
        <v/>
      </c>
      <c r="AA22" s="311"/>
      <c r="AB22" s="285" t="str">
        <f ca="1">IF(AND('Mapa final'!$H$10="Media",'Mapa final'!$L$10="Mayor"),CONCATENATE("R",'Mapa final'!$A$10),"")</f>
        <v/>
      </c>
      <c r="AC22" s="286"/>
      <c r="AD22" s="286" t="str">
        <f ca="1">IF(AND('Mapa final'!$H$16="Media",'Mapa final'!$L$16="Mayor"),CONCATENATE("R",'Mapa final'!$A$16),"")</f>
        <v/>
      </c>
      <c r="AE22" s="286"/>
      <c r="AF22" s="286" t="str">
        <f ca="1">IF(AND('Mapa final'!$H$22="Media",'Mapa final'!$L$22="Mayor"),CONCATENATE("R",'Mapa final'!$A$22),"")</f>
        <v/>
      </c>
      <c r="AG22" s="288"/>
      <c r="AH22" s="300" t="str">
        <f ca="1">IF(AND('Mapa final'!$H$10="Media",'Mapa final'!$L$10="Catastrófico"),CONCATENATE("R",'Mapa final'!$A$10),"")</f>
        <v/>
      </c>
      <c r="AI22" s="301"/>
      <c r="AJ22" s="301" t="str">
        <f ca="1">IF(AND('Mapa final'!$H$16="Media",'Mapa final'!$L$16="Catastrófico"),CONCATENATE("R",'Mapa final'!$A$16),"")</f>
        <v/>
      </c>
      <c r="AK22" s="301"/>
      <c r="AL22" s="301" t="str">
        <f ca="1">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 ca="1">IF(AND('Mapa final'!$H$28="Media",'Mapa final'!$L$28="Leve"),CONCATENATE("R",'Mapa final'!$A$28),"")</f>
        <v/>
      </c>
      <c r="K24" s="304"/>
      <c r="L24" s="304" t="str">
        <f ca="1">IF(AND('Mapa final'!$H$34="Media",'Mapa final'!$L$34="Leve"),CONCATENATE("R",'Mapa final'!$A$34),"")</f>
        <v/>
      </c>
      <c r="M24" s="304"/>
      <c r="N24" s="304" t="str">
        <f ca="1">IF(AND('Mapa final'!$H$40="Media",'Mapa final'!$L$40="Leve"),CONCATENATE("R",'Mapa final'!$A$40),"")</f>
        <v/>
      </c>
      <c r="O24" s="305"/>
      <c r="P24" s="303" t="str">
        <f ca="1">IF(AND('Mapa final'!$H$28="Media",'Mapa final'!$L$28="Menor"),CONCATENATE("R",'Mapa final'!$A$28),"")</f>
        <v/>
      </c>
      <c r="Q24" s="304"/>
      <c r="R24" s="304" t="str">
        <f ca="1">IF(AND('Mapa final'!$H$34="Media",'Mapa final'!$L$34="Menor"),CONCATENATE("R",'Mapa final'!$A$34),"")</f>
        <v/>
      </c>
      <c r="S24" s="304"/>
      <c r="T24" s="304" t="str">
        <f ca="1">IF(AND('Mapa final'!$H$40="Media",'Mapa final'!$L$40="Menor"),CONCATENATE("R",'Mapa final'!$A$40),"")</f>
        <v/>
      </c>
      <c r="U24" s="305"/>
      <c r="V24" s="303" t="str">
        <f ca="1">IF(AND('Mapa final'!$H$28="Media",'Mapa final'!$L$28="Moderado"),CONCATENATE("R",'Mapa final'!$A$28),"")</f>
        <v/>
      </c>
      <c r="W24" s="304"/>
      <c r="X24" s="304" t="str">
        <f ca="1">IF(AND('Mapa final'!$H$34="Media",'Mapa final'!$L$34="Moderado"),CONCATENATE("R",'Mapa final'!$A$34),"")</f>
        <v/>
      </c>
      <c r="Y24" s="304"/>
      <c r="Z24" s="304" t="str">
        <f ca="1">IF(AND('Mapa final'!$H$40="Media",'Mapa final'!$L$40="Moderado"),CONCATENATE("R",'Mapa final'!$A$40),"")</f>
        <v/>
      </c>
      <c r="AA24" s="305"/>
      <c r="AB24" s="287" t="str">
        <f ca="1">IF(AND('Mapa final'!$H$28="Media",'Mapa final'!$L$28="Mayor"),CONCATENATE("R",'Mapa final'!$A$28),"")</f>
        <v/>
      </c>
      <c r="AC24" s="283"/>
      <c r="AD24" s="283" t="str">
        <f ca="1">IF(AND('Mapa final'!$H$34="Media",'Mapa final'!$L$34="Mayor"),CONCATENATE("R",'Mapa final'!$A$34),"")</f>
        <v/>
      </c>
      <c r="AE24" s="283"/>
      <c r="AF24" s="283" t="str">
        <f ca="1">IF(AND('Mapa final'!$H$40="Media",'Mapa final'!$L$40="Mayor"),CONCATENATE("R",'Mapa final'!$A$40),"")</f>
        <v/>
      </c>
      <c r="AG24" s="284"/>
      <c r="AH24" s="294" t="str">
        <f ca="1">IF(AND('Mapa final'!$H$28="Media",'Mapa final'!$L$28="Catastrófico"),CONCATENATE("R",'Mapa final'!$A$28),"")</f>
        <v/>
      </c>
      <c r="AI24" s="295"/>
      <c r="AJ24" s="295" t="str">
        <f ca="1">IF(AND('Mapa final'!$H$34="Media",'Mapa final'!$L$34="Catastrófico"),CONCATENATE("R",'Mapa final'!$A$34),"")</f>
        <v/>
      </c>
      <c r="AK24" s="295"/>
      <c r="AL24" s="295" t="str">
        <f ca="1">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 ca="1">IF(AND('Mapa final'!$H$46="Media",'Mapa final'!$L$46="Leve"),CONCATENATE("R",'Mapa final'!$A$46),"")</f>
        <v/>
      </c>
      <c r="K26" s="304"/>
      <c r="L26" s="304" t="str">
        <f ca="1">IF(AND('Mapa final'!$H$52="Media",'Mapa final'!$L$52="Leve"),CONCATENATE("R",'Mapa final'!$A$52),"")</f>
        <v/>
      </c>
      <c r="M26" s="304"/>
      <c r="N26" s="304" t="str">
        <f ca="1">IF(AND('Mapa final'!$H$58="Media",'Mapa final'!$L$58="Leve"),CONCATENATE("R",'Mapa final'!$A$58),"")</f>
        <v/>
      </c>
      <c r="O26" s="305"/>
      <c r="P26" s="303" t="str">
        <f ca="1">IF(AND('Mapa final'!$H$46="Media",'Mapa final'!$L$46="Menor"),CONCATENATE("R",'Mapa final'!$A$46),"")</f>
        <v/>
      </c>
      <c r="Q26" s="304"/>
      <c r="R26" s="304" t="str">
        <f ca="1">IF(AND('Mapa final'!$H$52="Media",'Mapa final'!$L$52="Menor"),CONCATENATE("R",'Mapa final'!$A$52),"")</f>
        <v/>
      </c>
      <c r="S26" s="304"/>
      <c r="T26" s="304" t="str">
        <f ca="1">IF(AND('Mapa final'!$H$58="Media",'Mapa final'!$L$58="Menor"),CONCATENATE("R",'Mapa final'!$A$58),"")</f>
        <v/>
      </c>
      <c r="U26" s="305"/>
      <c r="V26" s="303" t="str">
        <f ca="1">IF(AND('Mapa final'!$H$46="Media",'Mapa final'!$L$46="Moderado"),CONCATENATE("R",'Mapa final'!$A$46),"")</f>
        <v/>
      </c>
      <c r="W26" s="304"/>
      <c r="X26" s="304" t="str">
        <f ca="1">IF(AND('Mapa final'!$H$52="Media",'Mapa final'!$L$52="Moderado"),CONCATENATE("R",'Mapa final'!$A$52),"")</f>
        <v/>
      </c>
      <c r="Y26" s="304"/>
      <c r="Z26" s="304" t="str">
        <f ca="1">IF(AND('Mapa final'!$H$58="Media",'Mapa final'!$L$58="Moderado"),CONCATENATE("R",'Mapa final'!$A$58),"")</f>
        <v/>
      </c>
      <c r="AA26" s="305"/>
      <c r="AB26" s="287" t="str">
        <f ca="1">IF(AND('Mapa final'!$H$46="Media",'Mapa final'!$L$46="Mayor"),CONCATENATE("R",'Mapa final'!$A$46),"")</f>
        <v/>
      </c>
      <c r="AC26" s="283"/>
      <c r="AD26" s="283" t="str">
        <f ca="1">IF(AND('Mapa final'!$H$52="Media",'Mapa final'!$L$52="Mayor"),CONCATENATE("R",'Mapa final'!$A$52),"")</f>
        <v/>
      </c>
      <c r="AE26" s="283"/>
      <c r="AF26" s="283" t="str">
        <f ca="1">IF(AND('Mapa final'!$H$58="Media",'Mapa final'!$L$58="Mayor"),CONCATENATE("R",'Mapa final'!$A$58),"")</f>
        <v/>
      </c>
      <c r="AG26" s="284"/>
      <c r="AH26" s="294" t="str">
        <f ca="1">IF(AND('Mapa final'!$H$46="Media",'Mapa final'!$L$46="Catastrófico"),CONCATENATE("R",'Mapa final'!$A$46),"")</f>
        <v/>
      </c>
      <c r="AI26" s="295"/>
      <c r="AJ26" s="295" t="str">
        <f ca="1">IF(AND('Mapa final'!$H$52="Media",'Mapa final'!$L$52="Catastrófico"),CONCATENATE("R",'Mapa final'!$A$52),"")</f>
        <v/>
      </c>
      <c r="AK26" s="295"/>
      <c r="AL26" s="295" t="str">
        <f ca="1">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 ca="1">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 ca="1">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 ca="1">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 ca="1">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 ca="1">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 ca="1">IF(AND('Mapa final'!$H$10="Baja",'Mapa final'!$L$10="Leve"),CONCATENATE("R",'Mapa final'!$A$10),"")</f>
        <v/>
      </c>
      <c r="K30" s="319"/>
      <c r="L30" s="319" t="str">
        <f ca="1">IF(AND('Mapa final'!$H$16="Baja",'Mapa final'!$L$16="Leve"),CONCATENATE("R",'Mapa final'!$A$16),"")</f>
        <v/>
      </c>
      <c r="M30" s="319"/>
      <c r="N30" s="319" t="str">
        <f ca="1">IF(AND('Mapa final'!$H$22="Baja",'Mapa final'!$L$22="Leve"),CONCATENATE("R",'Mapa final'!$A$22),"")</f>
        <v/>
      </c>
      <c r="O30" s="320"/>
      <c r="P30" s="310" t="str">
        <f ca="1">IF(AND('Mapa final'!$H$10="Baja",'Mapa final'!$L$10="Menor"),CONCATENATE("R",'Mapa final'!$A$10),"")</f>
        <v/>
      </c>
      <c r="Q30" s="310"/>
      <c r="R30" s="310" t="str">
        <f ca="1">IF(AND('Mapa final'!$H$16="Baja",'Mapa final'!$L$16="Menor"),CONCATENATE("R",'Mapa final'!$A$16),"")</f>
        <v/>
      </c>
      <c r="S30" s="310"/>
      <c r="T30" s="310" t="str">
        <f ca="1">IF(AND('Mapa final'!$H$22="Baja",'Mapa final'!$L$22="Menor"),CONCATENATE("R",'Mapa final'!$A$22),"")</f>
        <v>R3</v>
      </c>
      <c r="U30" s="311"/>
      <c r="V30" s="309" t="str">
        <f ca="1">IF(AND('Mapa final'!$H$10="Baja",'Mapa final'!$L$10="Moderado"),CONCATENATE("R",'Mapa final'!$A$10),"")</f>
        <v/>
      </c>
      <c r="W30" s="310"/>
      <c r="X30" s="310" t="str">
        <f ca="1">IF(AND('Mapa final'!$H$16="Baja",'Mapa final'!$L$16="Moderado"),CONCATENATE("R",'Mapa final'!$A$16),"")</f>
        <v/>
      </c>
      <c r="Y30" s="310"/>
      <c r="Z30" s="310" t="str">
        <f ca="1">IF(AND('Mapa final'!$H$22="Baja",'Mapa final'!$L$22="Moderado"),CONCATENATE("R",'Mapa final'!$A$22),"")</f>
        <v/>
      </c>
      <c r="AA30" s="311"/>
      <c r="AB30" s="285" t="str">
        <f ca="1">IF(AND('Mapa final'!$H$10="Baja",'Mapa final'!$L$10="Mayor"),CONCATENATE("R",'Mapa final'!$A$10),"")</f>
        <v/>
      </c>
      <c r="AC30" s="286"/>
      <c r="AD30" s="286" t="str">
        <f ca="1">IF(AND('Mapa final'!$H$16="Baja",'Mapa final'!$L$16="Mayor"),CONCATENATE("R",'Mapa final'!$A$16),"")</f>
        <v/>
      </c>
      <c r="AE30" s="286"/>
      <c r="AF30" s="286" t="str">
        <f ca="1">IF(AND('Mapa final'!$H$22="Baja",'Mapa final'!$L$22="Mayor"),CONCATENATE("R",'Mapa final'!$A$22),"")</f>
        <v/>
      </c>
      <c r="AG30" s="288"/>
      <c r="AH30" s="300" t="str">
        <f ca="1">IF(AND('Mapa final'!$H$10="Baja",'Mapa final'!$L$10="Catastrófico"),CONCATENATE("R",'Mapa final'!$A$10),"")</f>
        <v/>
      </c>
      <c r="AI30" s="301"/>
      <c r="AJ30" s="301" t="str">
        <f ca="1">IF(AND('Mapa final'!$H$16="Baja",'Mapa final'!$L$16="Catastrófico"),CONCATENATE("R",'Mapa final'!$A$16),"")</f>
        <v/>
      </c>
      <c r="AK30" s="301"/>
      <c r="AL30" s="301" t="str">
        <f ca="1">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 ca="1">IF(AND('Mapa final'!$H$28="Baja",'Mapa final'!$L$28="Leve"),CONCATENATE("R",'Mapa final'!$A$28),"")</f>
        <v/>
      </c>
      <c r="K32" s="312"/>
      <c r="L32" s="312" t="str">
        <f ca="1">IF(AND('Mapa final'!$H$34="Baja",'Mapa final'!$L$34="Leve"),CONCATENATE("R",'Mapa final'!$A$34),"")</f>
        <v/>
      </c>
      <c r="M32" s="312"/>
      <c r="N32" s="312" t="str">
        <f ca="1">IF(AND('Mapa final'!$H$40="Baja",'Mapa final'!$L$40="Leve"),CONCATENATE("R",'Mapa final'!$A$40),"")</f>
        <v/>
      </c>
      <c r="O32" s="313"/>
      <c r="P32" s="304" t="str">
        <f ca="1">IF(AND('Mapa final'!$H$28="Baja",'Mapa final'!$L$28="Menor"),CONCATENATE("R",'Mapa final'!$A$28),"")</f>
        <v/>
      </c>
      <c r="Q32" s="304"/>
      <c r="R32" s="304" t="str">
        <f ca="1">IF(AND('Mapa final'!$H$34="Baja",'Mapa final'!$L$34="Menor"),CONCATENATE("R",'Mapa final'!$A$34),"")</f>
        <v/>
      </c>
      <c r="S32" s="304"/>
      <c r="T32" s="304" t="str">
        <f ca="1">IF(AND('Mapa final'!$H$40="Baja",'Mapa final'!$L$40="Menor"),CONCATENATE("R",'Mapa final'!$A$40),"")</f>
        <v/>
      </c>
      <c r="U32" s="305"/>
      <c r="V32" s="303" t="str">
        <f ca="1">IF(AND('Mapa final'!$H$28="Baja",'Mapa final'!$L$28="Moderado"),CONCATENATE("R",'Mapa final'!$A$28),"")</f>
        <v/>
      </c>
      <c r="W32" s="304"/>
      <c r="X32" s="304" t="str">
        <f ca="1">IF(AND('Mapa final'!$H$34="Baja",'Mapa final'!$L$34="Moderado"),CONCATENATE("R",'Mapa final'!$A$34),"")</f>
        <v/>
      </c>
      <c r="Y32" s="304"/>
      <c r="Z32" s="304" t="str">
        <f ca="1">IF(AND('Mapa final'!$H$40="Baja",'Mapa final'!$L$40="Moderado"),CONCATENATE("R",'Mapa final'!$A$40),"")</f>
        <v/>
      </c>
      <c r="AA32" s="305"/>
      <c r="AB32" s="287" t="str">
        <f ca="1">IF(AND('Mapa final'!$H$28="Baja",'Mapa final'!$L$28="Mayor"),CONCATENATE("R",'Mapa final'!$A$28),"")</f>
        <v/>
      </c>
      <c r="AC32" s="283"/>
      <c r="AD32" s="283" t="str">
        <f ca="1">IF(AND('Mapa final'!$H$34="Baja",'Mapa final'!$L$34="Mayor"),CONCATENATE("R",'Mapa final'!$A$34),"")</f>
        <v/>
      </c>
      <c r="AE32" s="283"/>
      <c r="AF32" s="283" t="str">
        <f ca="1">IF(AND('Mapa final'!$H$40="Baja",'Mapa final'!$L$40="Mayor"),CONCATENATE("R",'Mapa final'!$A$40),"")</f>
        <v/>
      </c>
      <c r="AG32" s="284"/>
      <c r="AH32" s="294" t="str">
        <f ca="1">IF(AND('Mapa final'!$H$28="Baja",'Mapa final'!$L$28="Catastrófico"),CONCATENATE("R",'Mapa final'!$A$28),"")</f>
        <v/>
      </c>
      <c r="AI32" s="295"/>
      <c r="AJ32" s="295" t="str">
        <f ca="1">IF(AND('Mapa final'!$H$34="Baja",'Mapa final'!$L$34="Catastrófico"),CONCATENATE("R",'Mapa final'!$A$34),"")</f>
        <v/>
      </c>
      <c r="AK32" s="295"/>
      <c r="AL32" s="295" t="str">
        <f ca="1">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 ca="1">IF(AND('Mapa final'!$H$46="Baja",'Mapa final'!$L$46="Leve"),CONCATENATE("R",'Mapa final'!$A$46),"")</f>
        <v/>
      </c>
      <c r="K34" s="312"/>
      <c r="L34" s="312" t="str">
        <f ca="1">IF(AND('Mapa final'!$H$52="Baja",'Mapa final'!$L$52="Leve"),CONCATENATE("R",'Mapa final'!$A$52),"")</f>
        <v/>
      </c>
      <c r="M34" s="312"/>
      <c r="N34" s="312" t="str">
        <f ca="1">IF(AND('Mapa final'!$H$58="Baja",'Mapa final'!$L$58="Leve"),CONCATENATE("R",'Mapa final'!$A$58),"")</f>
        <v/>
      </c>
      <c r="O34" s="313"/>
      <c r="P34" s="304" t="str">
        <f ca="1">IF(AND('Mapa final'!$H$46="Baja",'Mapa final'!$L$46="Menor"),CONCATENATE("R",'Mapa final'!$A$46),"")</f>
        <v/>
      </c>
      <c r="Q34" s="304"/>
      <c r="R34" s="304" t="str">
        <f ca="1">IF(AND('Mapa final'!$H$52="Baja",'Mapa final'!$L$52="Menor"),CONCATENATE("R",'Mapa final'!$A$52),"")</f>
        <v/>
      </c>
      <c r="S34" s="304"/>
      <c r="T34" s="304" t="str">
        <f ca="1">IF(AND('Mapa final'!$H$58="Baja",'Mapa final'!$L$58="Menor"),CONCATENATE("R",'Mapa final'!$A$58),"")</f>
        <v/>
      </c>
      <c r="U34" s="305"/>
      <c r="V34" s="303" t="str">
        <f ca="1">IF(AND('Mapa final'!$H$46="Baja",'Mapa final'!$L$46="Moderado"),CONCATENATE("R",'Mapa final'!$A$46),"")</f>
        <v/>
      </c>
      <c r="W34" s="304"/>
      <c r="X34" s="304" t="str">
        <f ca="1">IF(AND('Mapa final'!$H$52="Baja",'Mapa final'!$L$52="Moderado"),CONCATENATE("R",'Mapa final'!$A$52),"")</f>
        <v/>
      </c>
      <c r="Y34" s="304"/>
      <c r="Z34" s="304" t="str">
        <f ca="1">IF(AND('Mapa final'!$H$58="Baja",'Mapa final'!$L$58="Moderado"),CONCATENATE("R",'Mapa final'!$A$58),"")</f>
        <v/>
      </c>
      <c r="AA34" s="305"/>
      <c r="AB34" s="287" t="str">
        <f ca="1">IF(AND('Mapa final'!$H$46="Baja",'Mapa final'!$L$46="Mayor"),CONCATENATE("R",'Mapa final'!$A$46),"")</f>
        <v/>
      </c>
      <c r="AC34" s="283"/>
      <c r="AD34" s="283" t="str">
        <f ca="1">IF(AND('Mapa final'!$H$52="Baja",'Mapa final'!$L$52="Mayor"),CONCATENATE("R",'Mapa final'!$A$52),"")</f>
        <v/>
      </c>
      <c r="AE34" s="283"/>
      <c r="AF34" s="283" t="str">
        <f ca="1">IF(AND('Mapa final'!$H$58="Baja",'Mapa final'!$L$58="Mayor"),CONCATENATE("R",'Mapa final'!$A$58),"")</f>
        <v/>
      </c>
      <c r="AG34" s="284"/>
      <c r="AH34" s="294" t="str">
        <f ca="1">IF(AND('Mapa final'!$H$46="Baja",'Mapa final'!$L$46="Catastrófico"),CONCATENATE("R",'Mapa final'!$A$46),"")</f>
        <v/>
      </c>
      <c r="AI34" s="295"/>
      <c r="AJ34" s="295" t="str">
        <f ca="1">IF(AND('Mapa final'!$H$52="Baja",'Mapa final'!$L$52="Catastrófico"),CONCATENATE("R",'Mapa final'!$A$52),"")</f>
        <v/>
      </c>
      <c r="AK34" s="295"/>
      <c r="AL34" s="295" t="str">
        <f ca="1">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 ca="1">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 ca="1">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 ca="1">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 ca="1">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 ca="1">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 ca="1">IF(AND('Mapa final'!$H$10="Muy Baja",'Mapa final'!$L$10="Leve"),CONCATENATE("R",'Mapa final'!$A$10),"")</f>
        <v>R1</v>
      </c>
      <c r="K38" s="319"/>
      <c r="L38" s="319" t="str">
        <f ca="1">IF(AND('Mapa final'!$H$16="Muy Baja",'Mapa final'!$L$16="Leve"),CONCATENATE("R",'Mapa final'!$A$16),"")</f>
        <v>R2</v>
      </c>
      <c r="M38" s="319"/>
      <c r="N38" s="319" t="str">
        <f ca="1">IF(AND('Mapa final'!$H$22="Muy Baja",'Mapa final'!$L$22="Leve"),CONCATENATE("R",'Mapa final'!$A$22),"")</f>
        <v/>
      </c>
      <c r="O38" s="320"/>
      <c r="P38" s="318" t="str">
        <f ca="1">IF(AND('Mapa final'!$H$10="Muy Baja",'Mapa final'!$L$10="Menor"),CONCATENATE("R",'Mapa final'!$A$10),"")</f>
        <v/>
      </c>
      <c r="Q38" s="319"/>
      <c r="R38" s="319" t="str">
        <f ca="1">IF(AND('Mapa final'!$H$16="Muy Baja",'Mapa final'!$L$16="Menor"),CONCATENATE("R",'Mapa final'!$A$16),"")</f>
        <v/>
      </c>
      <c r="S38" s="319"/>
      <c r="T38" s="319" t="str">
        <f ca="1">IF(AND('Mapa final'!$H$22="Muy Baja",'Mapa final'!$L$22="Menor"),CONCATENATE("R",'Mapa final'!$A$22),"")</f>
        <v/>
      </c>
      <c r="U38" s="320"/>
      <c r="V38" s="309" t="str">
        <f ca="1">IF(AND('Mapa final'!$H$10="Muy Baja",'Mapa final'!$L$10="Moderado"),CONCATENATE("R",'Mapa final'!$A$10),"")</f>
        <v/>
      </c>
      <c r="W38" s="310"/>
      <c r="X38" s="310" t="str">
        <f ca="1">IF(AND('Mapa final'!$H$16="Muy Baja",'Mapa final'!$L$16="Moderado"),CONCATENATE("R",'Mapa final'!$A$16),"")</f>
        <v/>
      </c>
      <c r="Y38" s="310"/>
      <c r="Z38" s="310" t="str">
        <f ca="1">IF(AND('Mapa final'!$H$22="Muy Baja",'Mapa final'!$L$22="Moderado"),CONCATENATE("R",'Mapa final'!$A$22),"")</f>
        <v/>
      </c>
      <c r="AA38" s="311"/>
      <c r="AB38" s="285" t="str">
        <f ca="1">IF(AND('Mapa final'!$H$10="Muy Baja",'Mapa final'!$L$10="Mayor"),CONCATENATE("R",'Mapa final'!$A$10),"")</f>
        <v/>
      </c>
      <c r="AC38" s="286"/>
      <c r="AD38" s="286" t="str">
        <f ca="1">IF(AND('Mapa final'!$H$16="Muy Baja",'Mapa final'!$L$16="Mayor"),CONCATENATE("R",'Mapa final'!$A$16),"")</f>
        <v/>
      </c>
      <c r="AE38" s="286"/>
      <c r="AF38" s="286" t="str">
        <f ca="1">IF(AND('Mapa final'!$H$22="Muy Baja",'Mapa final'!$L$22="Mayor"),CONCATENATE("R",'Mapa final'!$A$22),"")</f>
        <v/>
      </c>
      <c r="AG38" s="288"/>
      <c r="AH38" s="300" t="str">
        <f ca="1">IF(AND('Mapa final'!$H$10="Muy Baja",'Mapa final'!$L$10="Catastrófico"),CONCATENATE("R",'Mapa final'!$A$10),"")</f>
        <v/>
      </c>
      <c r="AI38" s="301"/>
      <c r="AJ38" s="301" t="str">
        <f ca="1">IF(AND('Mapa final'!$H$16="Muy Baja",'Mapa final'!$L$16="Catastrófico"),CONCATENATE("R",'Mapa final'!$A$16),"")</f>
        <v/>
      </c>
      <c r="AK38" s="301"/>
      <c r="AL38" s="301" t="str">
        <f ca="1">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 ca="1">IF(AND('Mapa final'!$H$28="Muy Baja",'Mapa final'!$L$28="Leve"),CONCATENATE("R",'Mapa final'!$A$28),"")</f>
        <v/>
      </c>
      <c r="K40" s="312"/>
      <c r="L40" s="312" t="str">
        <f ca="1">IF(AND('Mapa final'!$H$34="Muy Baja",'Mapa final'!$L$34="Leve"),CONCATENATE("R",'Mapa final'!$A$34),"")</f>
        <v/>
      </c>
      <c r="M40" s="312"/>
      <c r="N40" s="312" t="str">
        <f ca="1">IF(AND('Mapa final'!$H$40="Muy Baja",'Mapa final'!$L$40="Leve"),CONCATENATE("R",'Mapa final'!$A$40),"")</f>
        <v/>
      </c>
      <c r="O40" s="313"/>
      <c r="P40" s="314" t="str">
        <f ca="1">IF(AND('Mapa final'!$H$28="Muy Baja",'Mapa final'!$L$28="Menor"),CONCATENATE("R",'Mapa final'!$A$28),"")</f>
        <v/>
      </c>
      <c r="Q40" s="312"/>
      <c r="R40" s="312" t="str">
        <f ca="1">IF(AND('Mapa final'!$H$34="Muy Baja",'Mapa final'!$L$34="Menor"),CONCATENATE("R",'Mapa final'!$A$34),"")</f>
        <v/>
      </c>
      <c r="S40" s="312"/>
      <c r="T40" s="312" t="str">
        <f ca="1">IF(AND('Mapa final'!$H$40="Muy Baja",'Mapa final'!$L$40="Menor"),CONCATENATE("R",'Mapa final'!$A$40),"")</f>
        <v/>
      </c>
      <c r="U40" s="313"/>
      <c r="V40" s="303" t="str">
        <f ca="1">IF(AND('Mapa final'!$H$28="Muy Baja",'Mapa final'!$L$28="Moderado"),CONCATENATE("R",'Mapa final'!$A$28),"")</f>
        <v/>
      </c>
      <c r="W40" s="304"/>
      <c r="X40" s="304" t="str">
        <f ca="1">IF(AND('Mapa final'!$H$34="Muy Baja",'Mapa final'!$L$34="Moderado"),CONCATENATE("R",'Mapa final'!$A$34),"")</f>
        <v/>
      </c>
      <c r="Y40" s="304"/>
      <c r="Z40" s="304" t="str">
        <f ca="1">IF(AND('Mapa final'!$H$40="Muy Baja",'Mapa final'!$L$40="Moderado"),CONCATENATE("R",'Mapa final'!$A$40),"")</f>
        <v/>
      </c>
      <c r="AA40" s="305"/>
      <c r="AB40" s="287" t="str">
        <f ca="1">IF(AND('Mapa final'!$H$28="Muy Baja",'Mapa final'!$L$28="Mayor"),CONCATENATE("R",'Mapa final'!$A$28),"")</f>
        <v/>
      </c>
      <c r="AC40" s="283"/>
      <c r="AD40" s="283" t="str">
        <f ca="1">IF(AND('Mapa final'!$H$34="Muy Baja",'Mapa final'!$L$34="Mayor"),CONCATENATE("R",'Mapa final'!$A$34),"")</f>
        <v/>
      </c>
      <c r="AE40" s="283"/>
      <c r="AF40" s="283" t="str">
        <f ca="1">IF(AND('Mapa final'!$H$40="Muy Baja",'Mapa final'!$L$40="Mayor"),CONCATENATE("R",'Mapa final'!$A$40),"")</f>
        <v/>
      </c>
      <c r="AG40" s="284"/>
      <c r="AH40" s="294" t="str">
        <f ca="1">IF(AND('Mapa final'!$H$28="Muy Baja",'Mapa final'!$L$28="Catastrófico"),CONCATENATE("R",'Mapa final'!$A$28),"")</f>
        <v/>
      </c>
      <c r="AI40" s="295"/>
      <c r="AJ40" s="295" t="str">
        <f ca="1">IF(AND('Mapa final'!$H$34="Muy Baja",'Mapa final'!$L$34="Catastrófico"),CONCATENATE("R",'Mapa final'!$A$34),"")</f>
        <v/>
      </c>
      <c r="AK40" s="295"/>
      <c r="AL40" s="295" t="str">
        <f ca="1">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 ca="1">IF(AND('Mapa final'!$H$46="Muy Baja",'Mapa final'!$L$46="Leve"),CONCATENATE("R",'Mapa final'!$A$46),"")</f>
        <v/>
      </c>
      <c r="K42" s="312"/>
      <c r="L42" s="312" t="str">
        <f ca="1">IF(AND('Mapa final'!$H$52="Muy Baja",'Mapa final'!$L$52="Leve"),CONCATENATE("R",'Mapa final'!$A$52),"")</f>
        <v/>
      </c>
      <c r="M42" s="312"/>
      <c r="N42" s="312" t="str">
        <f ca="1">IF(AND('Mapa final'!$H$58="Muy Baja",'Mapa final'!$L$58="Leve"),CONCATENATE("R",'Mapa final'!$A$58),"")</f>
        <v/>
      </c>
      <c r="O42" s="313"/>
      <c r="P42" s="314" t="str">
        <f ca="1">IF(AND('Mapa final'!$H$46="Muy Baja",'Mapa final'!$L$46="Menor"),CONCATENATE("R",'Mapa final'!$A$46),"")</f>
        <v/>
      </c>
      <c r="Q42" s="312"/>
      <c r="R42" s="312" t="str">
        <f ca="1">IF(AND('Mapa final'!$H$52="Muy Baja",'Mapa final'!$L$52="Menor"),CONCATENATE("R",'Mapa final'!$A$52),"")</f>
        <v/>
      </c>
      <c r="S42" s="312"/>
      <c r="T42" s="312" t="str">
        <f ca="1">IF(AND('Mapa final'!$H$58="Muy Baja",'Mapa final'!$L$58="Menor"),CONCATENATE("R",'Mapa final'!$A$58),"")</f>
        <v/>
      </c>
      <c r="U42" s="313"/>
      <c r="V42" s="303" t="str">
        <f ca="1">IF(AND('Mapa final'!$H$46="Muy Baja",'Mapa final'!$L$46="Moderado"),CONCATENATE("R",'Mapa final'!$A$46),"")</f>
        <v/>
      </c>
      <c r="W42" s="304"/>
      <c r="X42" s="304" t="str">
        <f ca="1">IF(AND('Mapa final'!$H$52="Muy Baja",'Mapa final'!$L$52="Moderado"),CONCATENATE("R",'Mapa final'!$A$52),"")</f>
        <v/>
      </c>
      <c r="Y42" s="304"/>
      <c r="Z42" s="304" t="str">
        <f ca="1">IF(AND('Mapa final'!$H$58="Muy Baja",'Mapa final'!$L$58="Moderado"),CONCATENATE("R",'Mapa final'!$A$58),"")</f>
        <v/>
      </c>
      <c r="AA42" s="305"/>
      <c r="AB42" s="287" t="str">
        <f ca="1">IF(AND('Mapa final'!$H$46="Muy Baja",'Mapa final'!$L$46="Mayor"),CONCATENATE("R",'Mapa final'!$A$46),"")</f>
        <v/>
      </c>
      <c r="AC42" s="283"/>
      <c r="AD42" s="283" t="str">
        <f ca="1">IF(AND('Mapa final'!$H$52="Muy Baja",'Mapa final'!$L$52="Mayor"),CONCATENATE("R",'Mapa final'!$A$52),"")</f>
        <v/>
      </c>
      <c r="AE42" s="283"/>
      <c r="AF42" s="283" t="str">
        <f ca="1">IF(AND('Mapa final'!$H$58="Muy Baja",'Mapa final'!$L$58="Mayor"),CONCATENATE("R",'Mapa final'!$A$58),"")</f>
        <v/>
      </c>
      <c r="AG42" s="284"/>
      <c r="AH42" s="294" t="str">
        <f ca="1">IF(AND('Mapa final'!$H$46="Muy Baja",'Mapa final'!$L$46="Catastrófico"),CONCATENATE("R",'Mapa final'!$A$46),"")</f>
        <v/>
      </c>
      <c r="AI42" s="295"/>
      <c r="AJ42" s="295" t="str">
        <f ca="1">IF(AND('Mapa final'!$H$52="Muy Baja",'Mapa final'!$L$52="Catastrófico"),CONCATENATE("R",'Mapa final'!$A$52),"")</f>
        <v/>
      </c>
      <c r="AK42" s="295"/>
      <c r="AL42" s="295" t="str">
        <f ca="1">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 ca="1">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 ca="1">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 ca="1">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 ca="1">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 ca="1">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 ca="1">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R3C1</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 ca="1">IF(AND('Mapa final'!$Y$10="Muy Baja",'Mapa final'!$AA$10="Leve"),CONCATENATE("R1C",'Mapa final'!$O$10),"")</f>
        <v>R1C1</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 ca="1">IF(AND('Mapa final'!$Y$16="Muy Baja",'Mapa final'!$AA$16="Leve"),CONCATENATE("R2C",'Mapa final'!$O$16),"")</f>
        <v>R2C1</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 ca="1">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5" sqref="C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C5" sqref="C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2023-06-05T22:52:54Z</dcterms:modified>
</cp:coreProperties>
</file>