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0F130260-63D8-4516-B534-622CB2F95D0E}"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9"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22" i="1"/>
  <c r="L22" i="1" s="1"/>
  <c r="K64" i="1"/>
  <c r="L64" i="1" s="1"/>
  <c r="K52" i="1"/>
  <c r="L52" i="1" s="1"/>
  <c r="K58" i="1"/>
  <c r="L58" i="1" s="1"/>
  <c r="K10" i="1"/>
  <c r="L10" i="1" s="1"/>
  <c r="K34" i="1"/>
  <c r="L34" i="1" s="1"/>
  <c r="AF18" i="18" l="1"/>
  <c r="N42" i="18"/>
  <c r="T10" i="18"/>
  <c r="Z18" i="18"/>
  <c r="N58" i="1"/>
  <c r="AL10" i="18"/>
  <c r="AL42" i="18"/>
  <c r="AL26" i="18"/>
  <c r="AF26" i="18"/>
  <c r="Z10" i="18"/>
  <c r="M58" i="1"/>
  <c r="N18" i="18"/>
  <c r="AF10" i="18"/>
  <c r="T26" i="18"/>
  <c r="N34" i="18"/>
  <c r="N26" i="18"/>
  <c r="T34" i="18"/>
  <c r="AL18" i="18"/>
  <c r="T42" i="18"/>
  <c r="N10" i="18"/>
  <c r="Z34" i="18"/>
  <c r="Z42" i="18"/>
  <c r="T18" i="18"/>
  <c r="Z26" i="18"/>
  <c r="AF34" i="18"/>
  <c r="AL34" i="18"/>
  <c r="AF42" i="18"/>
  <c r="J16" i="18"/>
  <c r="J24" i="18"/>
  <c r="P32" i="18"/>
  <c r="J32" i="18"/>
  <c r="V24" i="18"/>
  <c r="P8" i="18"/>
  <c r="P24" i="18"/>
  <c r="M28" i="1"/>
  <c r="V8" i="18"/>
  <c r="AB16" i="18"/>
  <c r="AH24" i="18"/>
  <c r="V40" i="18"/>
  <c r="AH8" i="18"/>
  <c r="AH40" i="18"/>
  <c r="J8" i="18"/>
  <c r="AB32" i="18"/>
  <c r="AB8" i="18"/>
  <c r="AH16" i="18"/>
  <c r="V16" i="18"/>
  <c r="N28" i="1"/>
  <c r="J40" i="18"/>
  <c r="AB40" i="18"/>
  <c r="AH32" i="18"/>
  <c r="AB24" i="18"/>
  <c r="P16" i="18"/>
  <c r="P40" i="18"/>
  <c r="V32" i="18"/>
  <c r="AJ6" i="18"/>
  <c r="L6" i="18"/>
  <c r="L38" i="18"/>
  <c r="R30" i="18"/>
  <c r="AD14" i="18"/>
  <c r="X22" i="18"/>
  <c r="L30" i="18"/>
  <c r="L22" i="18"/>
  <c r="R38" i="18"/>
  <c r="R6" i="18"/>
  <c r="AJ14" i="18"/>
  <c r="X14" i="18"/>
  <c r="R14" i="18"/>
  <c r="AD30" i="18"/>
  <c r="AJ38" i="18"/>
  <c r="AJ22" i="18"/>
  <c r="X30" i="18"/>
  <c r="L14" i="18"/>
  <c r="AD6" i="18"/>
  <c r="X38" i="18"/>
  <c r="X6" i="18"/>
  <c r="AJ30" i="18"/>
  <c r="R22" i="18"/>
  <c r="AD38" i="18"/>
  <c r="N16" i="1"/>
  <c r="AD22" i="18"/>
  <c r="M16" i="1"/>
  <c r="AB16" i="1" s="1"/>
  <c r="AA16" i="1" s="1"/>
  <c r="X32" i="18"/>
  <c r="R32" i="18"/>
  <c r="AJ40" i="18"/>
  <c r="AJ16" i="18"/>
  <c r="R16" i="18"/>
  <c r="R8" i="18"/>
  <c r="AD40" i="18"/>
  <c r="AJ8" i="18"/>
  <c r="N34" i="1"/>
  <c r="AJ24" i="18"/>
  <c r="L32" i="18"/>
  <c r="AD16" i="18"/>
  <c r="X8" i="18"/>
  <c r="M34" i="1"/>
  <c r="R40" i="18"/>
  <c r="L40" i="18"/>
  <c r="X16" i="18"/>
  <c r="AD32" i="18"/>
  <c r="AD24" i="18"/>
  <c r="L24" i="18"/>
  <c r="X24" i="18"/>
  <c r="L16" i="18"/>
  <c r="R24" i="18"/>
  <c r="L8" i="18"/>
  <c r="AJ32" i="18"/>
  <c r="AD8" i="18"/>
  <c r="X40" i="18"/>
  <c r="J44" i="18"/>
  <c r="P28" i="18"/>
  <c r="AH28" i="18"/>
  <c r="N64" i="1"/>
  <c r="V36" i="18"/>
  <c r="P12" i="18"/>
  <c r="V20" i="18"/>
  <c r="M64" i="1"/>
  <c r="AB64" i="1" s="1"/>
  <c r="AA64" i="1" s="1"/>
  <c r="AH20" i="18"/>
  <c r="AB20" i="18"/>
  <c r="J28" i="18"/>
  <c r="AB12" i="18"/>
  <c r="P20" i="18"/>
  <c r="P44" i="18"/>
  <c r="AB36" i="18"/>
  <c r="P36" i="18"/>
  <c r="J12" i="18"/>
  <c r="AB44" i="18"/>
  <c r="AH36" i="18"/>
  <c r="V44" i="18"/>
  <c r="J36" i="18"/>
  <c r="AH12" i="18"/>
  <c r="V12" i="18"/>
  <c r="J20" i="18"/>
  <c r="V28" i="18"/>
  <c r="AH44" i="18"/>
  <c r="AB28" i="18"/>
  <c r="AH34" i="18"/>
  <c r="J26" i="18"/>
  <c r="P10" i="18"/>
  <c r="AH10" i="18"/>
  <c r="V34" i="18"/>
  <c r="P18" i="18"/>
  <c r="P42" i="18"/>
  <c r="AH18" i="18"/>
  <c r="V42" i="18"/>
  <c r="J34" i="18"/>
  <c r="P26" i="18"/>
  <c r="J10" i="18"/>
  <c r="V10" i="18"/>
  <c r="AB10" i="18"/>
  <c r="J18" i="18"/>
  <c r="N46" i="1"/>
  <c r="V18" i="18"/>
  <c r="AB34" i="18"/>
  <c r="AB42" i="18"/>
  <c r="M46" i="1"/>
  <c r="J42" i="18"/>
  <c r="P34" i="18"/>
  <c r="AB18" i="18"/>
  <c r="AH42" i="18"/>
  <c r="AB26" i="18"/>
  <c r="AH26" i="18"/>
  <c r="V26" i="18"/>
  <c r="AJ42" i="18"/>
  <c r="R42" i="18"/>
  <c r="L42" i="18"/>
  <c r="X26" i="18"/>
  <c r="L26" i="18"/>
  <c r="AJ18" i="18"/>
  <c r="X18" i="18"/>
  <c r="N52" i="1"/>
  <c r="AJ26" i="18"/>
  <c r="R18" i="18"/>
  <c r="X34" i="18"/>
  <c r="AJ10" i="18"/>
  <c r="AD42" i="18"/>
  <c r="AD26" i="18"/>
  <c r="AJ34" i="18"/>
  <c r="X10" i="18"/>
  <c r="R26" i="18"/>
  <c r="AD18" i="18"/>
  <c r="M52" i="1"/>
  <c r="L10" i="18"/>
  <c r="L18" i="18"/>
  <c r="R34" i="18"/>
  <c r="X42" i="18"/>
  <c r="L34" i="18"/>
  <c r="AD34" i="18"/>
  <c r="AD10" i="18"/>
  <c r="R10" i="18"/>
  <c r="J6" i="18"/>
  <c r="AH14" i="18"/>
  <c r="P30" i="18"/>
  <c r="AH38" i="18"/>
  <c r="AH22" i="18"/>
  <c r="J14" i="18"/>
  <c r="P6" i="18"/>
  <c r="AH30" i="18"/>
  <c r="J30" i="18"/>
  <c r="J22" i="18"/>
  <c r="P38" i="18"/>
  <c r="V38" i="18"/>
  <c r="AB6" i="18"/>
  <c r="N10" i="1"/>
  <c r="J38" i="18"/>
  <c r="AH6" i="18"/>
  <c r="V6" i="18"/>
  <c r="AB38" i="18"/>
  <c r="P22" i="18"/>
  <c r="AB30" i="18"/>
  <c r="M10" i="1"/>
  <c r="AB10" i="1" s="1"/>
  <c r="P14" i="18"/>
  <c r="V22" i="18"/>
  <c r="V14" i="18"/>
  <c r="AB22" i="18"/>
  <c r="V30" i="18"/>
  <c r="AB14" i="18"/>
  <c r="T38" i="18"/>
  <c r="AL6" i="18"/>
  <c r="T22" i="18"/>
  <c r="Z14" i="18"/>
  <c r="AL14" i="18"/>
  <c r="Z38" i="18"/>
  <c r="N22" i="18"/>
  <c r="N38" i="18"/>
  <c r="N22" i="1"/>
  <c r="AL30" i="18"/>
  <c r="Z30" i="18"/>
  <c r="AL22" i="18"/>
  <c r="N30" i="18"/>
  <c r="T6" i="18"/>
  <c r="AF30" i="18"/>
  <c r="Z22" i="18"/>
  <c r="T30" i="18"/>
  <c r="Z6" i="18"/>
  <c r="M22" i="1"/>
  <c r="AF14" i="18"/>
  <c r="T14" i="18"/>
  <c r="AL38" i="18"/>
  <c r="N14" i="18"/>
  <c r="AF22" i="18"/>
  <c r="N6" i="18"/>
  <c r="AF6" i="18"/>
  <c r="AF38" i="18"/>
  <c r="AL32" i="18"/>
  <c r="Z40" i="18"/>
  <c r="N40" i="18"/>
  <c r="AL8" i="18"/>
  <c r="Z24" i="18"/>
  <c r="AF8" i="18"/>
  <c r="AL16" i="18"/>
  <c r="Z32" i="18"/>
  <c r="N8" i="18"/>
  <c r="N32" i="18"/>
  <c r="M40" i="1"/>
  <c r="N16" i="18"/>
  <c r="N40" i="1"/>
  <c r="Z8" i="18"/>
  <c r="N24" i="18"/>
  <c r="T32" i="18"/>
  <c r="T16" i="18"/>
  <c r="AF40" i="18"/>
  <c r="AL40" i="18"/>
  <c r="T8" i="18"/>
  <c r="AF16" i="18"/>
  <c r="AF24" i="18"/>
  <c r="AF32" i="18"/>
  <c r="T40" i="18"/>
  <c r="Z16" i="18"/>
  <c r="T24" i="18"/>
  <c r="AL24" i="18"/>
  <c r="V25" i="19" l="1"/>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A10" i="1"/>
  <c r="AB11" i="1"/>
  <c r="AB17" i="1"/>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AA11" i="1" l="1"/>
  <c r="AB12" i="1"/>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B18" i="1"/>
  <c r="AA18" i="1" s="1"/>
  <c r="AA17" i="1"/>
  <c r="AD47" i="19" l="1"/>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 r="AC11" i="1"/>
  <c r="W36" i="19"/>
  <c r="Q6" i="19"/>
  <c r="AC36" i="19"/>
  <c r="K6" i="19"/>
  <c r="K16" i="19"/>
  <c r="Q16" i="19"/>
  <c r="AI6" i="19"/>
  <c r="K46" i="19"/>
  <c r="AI16" i="19"/>
  <c r="AI46" i="19"/>
  <c r="Q36" i="19"/>
  <c r="AC46" i="19"/>
  <c r="W6" i="19"/>
  <c r="W26" i="19"/>
  <c r="Q46" i="19"/>
  <c r="K26" i="19"/>
  <c r="AC26" i="19"/>
  <c r="W46" i="19"/>
  <c r="AC16" i="19"/>
  <c r="AI36" i="19"/>
  <c r="W16" i="19"/>
  <c r="AI26" i="19"/>
  <c r="K36" i="19"/>
  <c r="AC6" i="19"/>
  <c r="Q26" i="19"/>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B13" i="1"/>
  <c r="AA13" i="1" s="1"/>
  <c r="AA12" i="1"/>
  <c r="AJ46" i="19" l="1"/>
  <c r="AJ26" i="19"/>
  <c r="X36" i="19"/>
  <c r="R46" i="19"/>
  <c r="AC12" i="1"/>
  <c r="R26" i="19"/>
  <c r="R16" i="19"/>
  <c r="AD46" i="19"/>
  <c r="L46" i="19"/>
  <c r="R6" i="19"/>
  <c r="AD26" i="19"/>
  <c r="X46" i="19"/>
  <c r="AD6" i="19"/>
  <c r="AJ16" i="19"/>
  <c r="L36" i="19"/>
  <c r="X6" i="19"/>
  <c r="AJ6" i="19"/>
  <c r="L16" i="19"/>
  <c r="X26" i="19"/>
  <c r="L6" i="19"/>
  <c r="X16" i="19"/>
  <c r="R36" i="19"/>
  <c r="AD36" i="19"/>
  <c r="AD16" i="19"/>
  <c r="AJ36" i="19"/>
  <c r="L26" i="19"/>
  <c r="M36" i="19"/>
  <c r="AE16" i="19"/>
  <c r="S46" i="19"/>
  <c r="AK26" i="19"/>
  <c r="S26" i="19"/>
  <c r="AK6" i="19"/>
  <c r="AC13" i="1"/>
  <c r="Y16" i="19"/>
  <c r="M6" i="19"/>
  <c r="AE26" i="19"/>
  <c r="S16" i="19"/>
  <c r="AE6" i="19"/>
  <c r="Y36" i="19"/>
  <c r="AK46" i="19"/>
  <c r="AK16" i="19"/>
  <c r="M16" i="19"/>
  <c r="Y6" i="19"/>
  <c r="M46" i="19"/>
  <c r="S6" i="19"/>
  <c r="AE46" i="19"/>
  <c r="S36" i="19"/>
  <c r="M26" i="19"/>
  <c r="Y46" i="19"/>
  <c r="AK36" i="19"/>
  <c r="Y26" i="19"/>
  <c r="AE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<sst xmlns="http://schemas.openxmlformats.org/spreadsheetml/2006/main" count="433" uniqueCount="275">
  <si>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</si>
  <si>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</si>
  <si>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</si>
  <si>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</si>
  <si>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</si>
  <si>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</si>
  <si>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</si>
  <si>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</si>
  <si>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</si>
  <si>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</si>
  <si>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</si>
  <si>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</si>
  <si>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</si>
  <si>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</si>
  <si>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</si>
  <si>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</si>
  <si>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</si>
  <si>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</si>
  <si>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</si>
  <si>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</si>
  <si>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</si>
  <si>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</si>
  <si>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</si>
  <si>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</si>
  <si>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</si>
  <si>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</si>
  <si>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</si>
  <si>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</si>
  <si>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</si>
  <si>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</si>
  <si>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</si>
  <si>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</si>
  <si>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</si>
  <si>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</si>
  <si>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</si>
  <si>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</si>
  <si>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</si>
  <si>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</si>
  <si>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</si>
  <si>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</si>
  <si>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</si>
  <si>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</si>
  <si>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</si>
  <si>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</si>
  <si>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</si>
  <si>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</si>
  <si>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</si>
  <si>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</si>
  <si>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</si>
  <si>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</si>
  <si>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</si>
  <si>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</si>
  <si>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</si>
  <si>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</si>
  <si>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</si>
  <si>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</si>
  <si>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</si>
  <si>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</si>
  <si>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</si>
  <si>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</si>
  <si>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</si>
  <si>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</si>
  <si>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</si>
  <si>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</si>
  <si>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</si>
  <si>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</si>
  <si>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</si>
  <si>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</si>
  <si>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</si>
  <si>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</si>
  <si>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</si>
  <si>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</si>
  <si>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</si>
  <si>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</si>
  <si>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</si>
  <si>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</si>
  <si>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</si>
  <si>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</si>
  <si>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</si>
  <si>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</si>
  <si>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</si>
  <si>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</si>
  <si>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</si>
  <si>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</si>
  <si>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</si>
  <si>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</si>
  <si>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</si>
  <si>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</si>
  <si>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</si>
  <si>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</si>
  <si>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</si>
  <si>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</si>
  <si>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</si>
  <si>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</si>
  <si>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</si>
  <si>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</si>
  <si>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</si>
  <si>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</si>
  <si>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</si>
  <si>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</si>
  <si>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</si>
  <si>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</si>
  <si>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</si>
  <si>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</si>
  <si>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</si>
  <si>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</si>
  <si>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</si>
  <si>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</si>
  <si>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</si>
  <si>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</si>
  <si>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</si>
  <si>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</si>
  <si>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</si>
  <si>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</si>
  <si>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</si>
  <si>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</si>
  <si>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</si>
  <si>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</si>
  <si>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</si>
  <si>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</si>
  <si>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</si>
  <si>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</si>
  <si>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</si>
  <si>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</si>
  <si>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</si>
  <si>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</si>
  <si>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</si>
  <si>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</si>
  <si>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</si>
  <si>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</si>
  <si>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</si>
  <si>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</si>
  <si>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</si>
  <si>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</si>
  <si>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</si>
  <si>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</si>
  <si>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</si>
  <si>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</si>
  <si>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</si>
  <si>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</si>
  <si>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</si>
  <si>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</si>
  <si>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</si>
  <si>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</si>
  <si>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</si>
  <si>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</si>
  <si>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</si>
  <si>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</si>
  <si>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</si>
  <si>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</si>
  <si>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</si>
  <si>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</si>
  <si>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</si>
  <si>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</si>
  <si>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</si>
  <si>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</si>
  <si>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</si>
  <si>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</si>
  <si>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</si>
  <si>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</si>
  <si>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</si>
  <si>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</si>
  <si>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</si>
  <si>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</si>
  <si>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</si>
  <si>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</si>
  <si>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</si>
  <si>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</si>
  <si>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</si>
  <si>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</si>
  <si>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</si>
  <si>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</si>
  <si>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</si>
  <si>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</si>
  <si>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</si>
  <si>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</si>
  <si>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</si>
  <si>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</si>
  <si>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</si>
  <si>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</si>
  <si>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</si>
  <si>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</si>
  <si>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</si>
  <si>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</si>
  <si>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</si>
  <si>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</si>
  <si>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</si>
  <si>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</si>
  <si>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</si>
  <si>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</si>
  <si>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</si>
  <si>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</si>
  <si>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</si>
  <si>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</si>
  <si>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</si>
  <si>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</si>
  <si>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</si>
  <si>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</si>
  <si>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</si>
  <si>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</si>
  <si>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</si>
  <si>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</si>
  <si>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</si>
  <si>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</si>
  <si>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</si>
  <si>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</si>
  <si>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</si>
  <si>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</si>
  <si>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</si>
  <si>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</si>
  <si>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</si>
  <si>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</si>
  <si>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</si>
  <si>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</si>
  <si>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</si>
  <si>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</si>
  <si>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</si>
  <si>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</si>
  <si>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</si>
  <si>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</si>
  <si>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</si>
  <si>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</si>
  <si>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</si>
  <si>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</si>
  <si>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</si>
  <si>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</si>
  <si>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</si>
  <si>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</si>
  <si>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</si>
  <si>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</si>
  <si>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</si>
  <si>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</si>
  <si>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</si>
  <si>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</si>
  <si>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</si>
  <si>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</si>
  <si>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</si>
  <si>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</si>
  <si>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</si>
  <si>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</si>
  <si>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</si>
  <si>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</si>
  <si>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</si>
  <si>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</si>
  <si>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</si>
  <si>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</si>
  <si>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</si>
  <si>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</si>
  <si>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</si>
  <si>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</si>
  <si>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</si>
  <si>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</si>
  <si>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</si>
  <si>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</si>
  <si>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</si>
  <si>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</si>
  <si>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 xml:space="preserve">Seguimiento al cumplimiento a auditorias </t>
  </si>
  <si>
    <t>Asesor de OCIG</t>
  </si>
  <si>
    <t>Mantener controles que se vienen trabajando</t>
  </si>
  <si>
    <t xml:space="preserve">Deficiencia en la evaluación y seguimiento de los componentes del sistema de CI </t>
  </si>
  <si>
    <t>Incumplimiento del programa de auditorías y seguimientos</t>
  </si>
  <si>
    <t xml:space="preserve">1. Fallas en la planeación de actividades que se realizan en la OCIG
2. Inoportunidad en la ejecución de los planes (auditoria y seguimientos) 
3. Seguimiento inoportuno a plan de trabajo y programas de auditorías de la OCIG 
4. Priorización de  otras auditorias y / o seguimientos solicitados por alta dirección y entes de control 
5. Entrega tardía de la información por parte de las dependencias 
6. Desconocimiento de la normatividad asociada a los procedimientos del HUDN.
</t>
  </si>
  <si>
    <t xml:space="preserve">1.  incumplimiento de requisitos
2. falta de continuidad del personal de apoyo de la OCI
</t>
  </si>
  <si>
    <t>Posibilidad de pérdida Reputacional por deficiencia en la evaluación y seguimiento de los componentes del sistema de CI, debido a incumplimiento de requisitos y la falta de continuidad del personal de apoyo de la OCI</t>
  </si>
  <si>
    <t>CONTROL INTERNO DE GESTIÓN</t>
  </si>
  <si>
    <t>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t>
  </si>
  <si>
    <t>Auditor, realiza para cada auditoria programada,  el Plan de Auditorias (Evidencia Formato FRGCI-003 diligenciado), el cual plantea un cronograma claro de tiempos y actividades dentro de cada auditoria que permiten realizar seguimiento de su debida ejecución. Si se presentan incumplimientos o retrasos, se ajustara con los auditores el plan con cronograma de cumplimiento eficaz, si la situacion persiste se remitirá a Control Interno Disciplinario para análisis de la conducta.</t>
  </si>
  <si>
    <t>Auditor, actualiza permanentemente el formato de seguimientos asignados en la vigencia (Evidencia FRGCI -007 diligenciado). Formato que permite tener un panorama claro de ejecución de seguimientos en toda la vigencia.</t>
  </si>
  <si>
    <t>Asesor de OCIG, realiza rendición de informe general al comité coordinador de CI.</t>
  </si>
  <si>
    <t>Medir y evaluar la eficiencia, eficacia y economía de los demás controles, asesorando a la alta dirección en la continuidad del proceso administrativo, la evaluación de los planes establecidos, recomendando mejoras en torno al sistema de control interno y en la gestión del riesgo, fomentando una cultura de control todo para el logro de las metas y objetivos institucionales</t>
  </si>
  <si>
    <t xml:space="preserve">La Oficina de Control Interno en cumplimiento a sus funciones y en especial a su plan de trabajo anual, hace seguimiento periódico a la Gestión del Riesgo que realiza la entidad en cada vigencia, tanto en la identificación de los Riesgos, su valoración, evaluación, control y seguimiento, determinando que los mismos se mantengan actualizados y que sus acciones de mitigación se cumplan </t>
  </si>
  <si>
    <t xml:space="preserve">Asesor de la OCIG,  realiza seguimiento trimestral al cumplimiento del Plan de Trabajo Anual y del Programa de auditorías, con el fin de verificar el avance de la gestión de cada auditor.
</t>
  </si>
  <si>
    <t xml:space="preserve">Los funcionarios de la OCIG, elaboran el Plan de Trabajo Anual de la OCIG que se presentará al comité de Coordinación de Control Interno, con el  fin de tener un plan de acción claro y medible.
</t>
  </si>
  <si>
    <t xml:space="preserve">Comité de control interno, realiza aprobación del cronograma de trabajo de la OCI cada año.
</t>
  </si>
  <si>
    <t xml:space="preserve">Funcionarios de la OCI, realizan informes de forma periódica, con el fin de cumplimiento a la ley y para cumplimiento de seguimientos.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</si>
</sst>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Normal="10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264</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269</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270</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132</v>
      </c>
      <c r="C10" s="178" t="s">
        <v>260</v>
      </c>
      <c r="D10" s="178" t="s">
        <v>261</v>
      </c>
      <c r="E10" s="190" t="s">
        <v>265</v>
      </c>
      <c r="F10" s="178" t="s">
        <v>123</v>
      </c>
      <c r="G10" s="181">
        <v>2</v>
      </c>
      <c r="H10" s="184" t="str">
        <f>IF(G10&lt;=0,"",IF(G10&lt;=2,"Muy Baja",IF(G10&lt;=24,"Baja",IF(G10&lt;=500,"Media",IF(G10&lt;=5000,"Alta","Muy Alta")))))</f>
        <v>Muy Baja</v>
      </c>
      <c r="I10" s="196">
        <f>IF(H10="","",IF(H10="Muy Baja",0.2,IF(H10="Baja",0.4,IF(H10="Media",0.6,IF(H10="Alta",0.8,IF(H10="Muy Alta",1,))))))</f>
        <v>0.2</v>
      </c>
      <c r="J10" s="199" t="s">
        <v>155</v>
      </c>
      <c r="K10" s="196"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256</v>
      </c>
      <c r="AF10" s="134" t="s">
        <v>257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t="s">
        <v>271</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7.1999999999999995E-2</v>
      </c>
      <c r="Y11" s="129" t="str">
        <f t="shared" ref="Y11:Y69" si="1">IFERROR(IF(X11="","",IF(X11&lt;=0.2,"Muy Baja",IF(X11&lt;=0.4,"Baja",IF(X11&lt;=0.6,"Media",IF(X11&lt;=0.8,"Alta","Muy Alta"))))),"")</f>
        <v>Muy Baja</v>
      </c>
      <c r="Z11" s="130">
        <f t="shared" ref="Z11:Z15" si="2">+X11</f>
        <v>7.1999999999999995E-2</v>
      </c>
      <c r="AA11" s="129" t="str">
        <f t="shared" ref="AA11:AA69" ca="1" si="3">IFERROR(IF(AB11="","",IF(AB11&lt;=0.2,"Leve",IF(AB11&lt;=0.4,"Menor",IF(AB11&lt;=0.6,"Moderado",IF(AB11&lt;=0.8,"Mayor","Catastrófico"))))),"")</f>
        <v>Moderado</v>
      </c>
      <c r="AB11" s="130">
        <f ca="1">IFERROR(IF(AND(Q10="Impacto",Q11="Impacto"),(AB10-(+AB10*T11)),IF(Q11="Impacto",($M$10-(+$M$10*T11)),IF(Q11="Probabilidad",AB10,""))),"")</f>
        <v>0.6</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256</v>
      </c>
      <c r="AF11" s="134" t="s">
        <v>257</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8" t="s">
        <v>266</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4.3199999999999995E-2</v>
      </c>
      <c r="Y12" s="129" t="str">
        <f t="shared" si="1"/>
        <v>Muy Baja</v>
      </c>
      <c r="Z12" s="130">
        <f t="shared" si="2"/>
        <v>4.3199999999999995E-2</v>
      </c>
      <c r="AA12" s="129" t="str">
        <f t="shared" ca="1" si="3"/>
        <v>Moderado</v>
      </c>
      <c r="AB12" s="130">
        <f ca="1">IFERROR(IF(AND(Q11="Impacto",Q12="Impacto"),(AB11-(+AB11*T12)),IF(AND(Q11="Probabilidad",Q12="Impacto"),(AB10-(+AB10*T12)),IF(Q12="Probabilidad",AB11,""))),"")</f>
        <v>0.6</v>
      </c>
      <c r="AC12" s="131" t="str">
        <f t="shared" ca="1" si="4"/>
        <v>Moderado</v>
      </c>
      <c r="AD12" s="132" t="s">
        <v>31</v>
      </c>
      <c r="AE12" s="133" t="s">
        <v>256</v>
      </c>
      <c r="AF12" s="134" t="s">
        <v>257</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t="s">
        <v>267</v>
      </c>
      <c r="Q13" s="125" t="str">
        <f t="shared" ref="Q13:Q15" si="5">IF(OR(R13="Preventivo",R13="Detectivo"),"Probabilidad",IF(R13="Correctivo","Impacto",""))</f>
        <v>Probabilidad</v>
      </c>
      <c r="R13" s="126" t="s">
        <v>14</v>
      </c>
      <c r="S13" s="126" t="s">
        <v>10</v>
      </c>
      <c r="T13" s="127" t="str">
        <f t="shared" si="0"/>
        <v>50%</v>
      </c>
      <c r="U13" s="126" t="s">
        <v>19</v>
      </c>
      <c r="V13" s="126" t="s">
        <v>22</v>
      </c>
      <c r="W13" s="126" t="s">
        <v>119</v>
      </c>
      <c r="X13" s="128">
        <f t="shared" ref="X13:X15" si="6">IFERROR(IF(AND(Q12="Probabilidad",Q13="Probabilidad"),(Z12-(+Z12*T13)),IF(AND(Q12="Impacto",Q13="Probabilidad"),(Z11-(+Z11*T13)),IF(Q13="Impacto",Z12,""))),"")</f>
        <v>2.1599999999999998E-2</v>
      </c>
      <c r="Y13" s="129" t="str">
        <f t="shared" si="1"/>
        <v>Muy Baja</v>
      </c>
      <c r="Z13" s="130">
        <f t="shared" si="2"/>
        <v>2.1599999999999998E-2</v>
      </c>
      <c r="AA13" s="129" t="str">
        <f t="shared" ca="1" si="3"/>
        <v>Moderado</v>
      </c>
      <c r="AB13" s="130">
        <f t="shared" ref="AB13:AB15" ca="1" si="7">IFERROR(IF(AND(Q12="Impacto",Q13="Impacto"),(AB12-(+AB12*T13)),IF(AND(Q12="Probabilidad",Q13="Impacto"),(AB11-(+AB11*T13)),IF(Q13="Probabilidad",AB12,""))),"")</f>
        <v>0.6</v>
      </c>
      <c r="AC13" s="131" t="str">
        <f ca="1">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32" t="s">
        <v>31</v>
      </c>
      <c r="AE13" s="133" t="s">
        <v>256</v>
      </c>
      <c r="AF13" s="134" t="s">
        <v>257</v>
      </c>
      <c r="AG13" s="135">
        <v>44927</v>
      </c>
      <c r="AH13" s="135">
        <v>45291</v>
      </c>
      <c r="AI13" s="133"/>
      <c r="AJ13" s="134" t="s">
        <v>41</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259</v>
      </c>
      <c r="D16" s="178" t="s">
        <v>262</v>
      </c>
      <c r="E16" s="190" t="s">
        <v>263</v>
      </c>
      <c r="F16" s="178" t="s">
        <v>123</v>
      </c>
      <c r="G16" s="181">
        <v>60</v>
      </c>
      <c r="H16" s="184" t="str">
        <f>IF(G16&lt;=0,"",IF(G16&lt;=2,"Muy Baja",IF(G16&lt;=24,"Baja",IF(G16&lt;=500,"Media",IF(G16&lt;=5000,"Alta","Muy Alta")))))</f>
        <v>Media</v>
      </c>
      <c r="I16" s="196">
        <f>IF(H16="","",IF(H16="Muy Baja",0.2,IF(H16="Baja",0.4,IF(H16="Media",0.6,IF(H16="Alta",0.8,IF(H16="Muy Alta",1,))))))</f>
        <v>0.6</v>
      </c>
      <c r="J16" s="199" t="s">
        <v>155</v>
      </c>
      <c r="K16" s="196"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18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273</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258</v>
      </c>
      <c r="AF16" s="134" t="s">
        <v>257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274</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0.216</v>
      </c>
      <c r="Y17" s="129" t="str">
        <f t="shared" si="1"/>
        <v>Baja</v>
      </c>
      <c r="Z17" s="130">
        <f t="shared" ref="Z17:Z21" si="9">+X17</f>
        <v>0.216</v>
      </c>
      <c r="AA17" s="129" t="str">
        <f t="shared" ca="1" si="3"/>
        <v>Moderado</v>
      </c>
      <c r="AB17" s="130">
        <f ca="1">IFERROR(IF(AND(Q16="Impacto",Q17="Impacto"),(AB10-(+AB10*T17)),IF(Q17="Impacto",($M$16-(+$M$16*T17)),IF(Q17="Probabilidad",AB10,""))),"")</f>
        <v>0.6</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258</v>
      </c>
      <c r="AF17" s="134" t="s">
        <v>257</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t="s">
        <v>268</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0.1512</v>
      </c>
      <c r="Y18" s="129" t="str">
        <f t="shared" si="1"/>
        <v>Muy Baja</v>
      </c>
      <c r="Z18" s="130">
        <f t="shared" si="9"/>
        <v>0.1512</v>
      </c>
      <c r="AA18" s="129" t="str">
        <f t="shared" ca="1" si="3"/>
        <v>Moderado</v>
      </c>
      <c r="AB18" s="130">
        <f ca="1">IFERROR(IF(AND(Q17="Impacto",Q18="Impacto"),(AB17-(+AB17*T18)),IF(AND(Q17="Probabilidad",Q18="Impacto"),(AB16-(+AB16*T18)),IF(Q18="Probabilidad",AB17,""))),"")</f>
        <v>0.6</v>
      </c>
      <c r="AC18" s="131" t="str">
        <f t="shared" ca="1" si="10"/>
        <v>Moderado</v>
      </c>
      <c r="AD18" s="132" t="s">
        <v>31</v>
      </c>
      <c r="AE18" s="133" t="s">
        <v>258</v>
      </c>
      <c r="AF18" s="134" t="s">
        <v>257</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c r="C22" s="178"/>
      <c r="D22" s="178"/>
      <c r="E22" s="190"/>
      <c r="F22" s="178"/>
      <c r="G22" s="181"/>
      <c r="H22" s="184" t="str">
        <f>IF(G22&lt;=0,"",IF(G22&lt;=2,"Muy Baja",IF(G22&lt;=24,"Baja",IF(G22&lt;=500,"Media",IF(G22&lt;=5000,"Alta","Muy Alta")))))</f>
        <v/>
      </c>
      <c r="I22" s="196" t="str">
        <f>IF(H22="","",IF(H22="Muy Baja",0.2,IF(H22="Baja",0.4,IF(H22="Media",0.6,IF(H22="Alta",0.8,IF(H22="Muy Alta",1,))))))</f>
        <v/>
      </c>
      <c r="J22" s="199"/>
      <c r="K22" s="196">
        <f ca="1">IF(NOT(ISERROR(MATCH(J22,'Tabla Impacto'!$B$221:$B$223,0))),'Tabla Impacto'!$F$223&amp;"Por favor no seleccionar los criterios de impacto(Afectación Económica o presupuestal y Pérdida Reputacional)",J22)</f>
        <v>0</v>
      </c>
      <c r="L22" s="184" t="str">
        <f ca="1">IF(OR(K22='Tabla Impacto'!$C$11,K22='Tabla Impacto'!$D$11),"Leve",IF(OR(K22='Tabla Impacto'!$C$12,K22='Tabla Impacto'!$D$12),"Menor",IF(OR(K22='Tabla Impacto'!$C$13,K22='Tabla Impacto'!$D$13),"Moderado",IF(OR(K22='Tabla Impacto'!$C$14,K22='Tabla Impacto'!$D$14),"Mayor",IF(OR(K22='Tabla Impacto'!$C$15,K22='Tabla Impacto'!$D$15),"Catastrófico","")))))</f>
        <v/>
      </c>
      <c r="M22" s="196" t="str">
        <f ca="1">IF(L22="","",IF(L22="Leve",0.2,IF(L22="Menor",0.4,IF(L22="Moderado",0.6,IF(L22="Mayor",0.8,IF(L22="Catastrófico",1,))))))</f>
        <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t="shared" ref="K23:K27" ca="1" si="15">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t="shared" ca="1" si="15"/>
        <v>0</v>
      </c>
      <c r="L24" s="185"/>
      <c r="M24" s="197"/>
      <c r="N24" s="194"/>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t="shared" ca="1" si="15"/>
        <v>0</v>
      </c>
      <c r="L25" s="185"/>
      <c r="M25" s="197"/>
      <c r="N25" s="194"/>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t="shared" ca="1" si="15"/>
        <v>0</v>
      </c>
      <c r="L26" s="185"/>
      <c r="M26" s="197"/>
      <c r="N26" s="194"/>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t="shared" ca="1" si="15"/>
        <v>0</v>
      </c>
      <c r="L27" s="186"/>
      <c r="M27" s="198"/>
      <c r="N27" s="195"/>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t="shared" ref="K29:K33" ca="1" si="23">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t="shared" ca="1" si="23"/>
        <v>0</v>
      </c>
      <c r="L30" s="185"/>
      <c r="M30" s="197"/>
      <c r="N30" s="194"/>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t="shared" ca="1" si="23"/>
        <v>0</v>
      </c>
      <c r="L31" s="185"/>
      <c r="M31" s="197"/>
      <c r="N31" s="194"/>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t="shared" ca="1" si="23"/>
        <v>0</v>
      </c>
      <c r="L32" s="185"/>
      <c r="M32" s="197"/>
      <c r="N32" s="194"/>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t="shared" ca="1" si="23"/>
        <v>0</v>
      </c>
      <c r="L33" s="186"/>
      <c r="M33" s="198"/>
      <c r="N33" s="195"/>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t="shared" ref="K35:K39" ca="1" si="3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t="shared" ca="1" si="31"/>
        <v>0</v>
      </c>
      <c r="L36" s="185"/>
      <c r="M36" s="197"/>
      <c r="N36" s="194"/>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t="shared" ca="1" si="31"/>
        <v>0</v>
      </c>
      <c r="L37" s="185"/>
      <c r="M37" s="197"/>
      <c r="N37" s="194"/>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t="shared" ca="1" si="31"/>
        <v>0</v>
      </c>
      <c r="L38" s="185"/>
      <c r="M38" s="197"/>
      <c r="N38" s="194"/>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t="shared" ca="1" si="31"/>
        <v>0</v>
      </c>
      <c r="L39" s="186"/>
      <c r="M39" s="198"/>
      <c r="N39" s="195"/>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t="shared" ref="K41:K45" ca="1" si="39">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t="shared" ca="1" si="39"/>
        <v>0</v>
      </c>
      <c r="L42" s="185"/>
      <c r="M42" s="197"/>
      <c r="N42" s="194"/>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t="shared" ca="1" si="39"/>
        <v>0</v>
      </c>
      <c r="L43" s="185"/>
      <c r="M43" s="197"/>
      <c r="N43" s="194"/>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t="shared" ca="1" si="39"/>
        <v>0</v>
      </c>
      <c r="L44" s="185"/>
      <c r="M44" s="197"/>
      <c r="N44" s="194"/>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t="shared" ca="1" si="39"/>
        <v>0</v>
      </c>
      <c r="L45" s="186"/>
      <c r="M45" s="198"/>
      <c r="N45" s="195"/>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t="shared" ref="K47:K51" ca="1" si="47">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t="shared" ca="1" si="47"/>
        <v>0</v>
      </c>
      <c r="L48" s="185"/>
      <c r="M48" s="197"/>
      <c r="N48" s="194"/>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t="shared" ca="1" si="47"/>
        <v>0</v>
      </c>
      <c r="L49" s="185"/>
      <c r="M49" s="197"/>
      <c r="N49" s="194"/>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t="shared" ca="1" si="47"/>
        <v>0</v>
      </c>
      <c r="L50" s="185"/>
      <c r="M50" s="197"/>
      <c r="N50" s="194"/>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t="shared" ca="1" si="47"/>
        <v>0</v>
      </c>
      <c r="L51" s="186"/>
      <c r="M51" s="198"/>
      <c r="N51" s="195"/>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R2</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R1</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 ca="1">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 ca="1">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 ca="1">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 ca="1">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 ca="1">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 ca="1">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 ca="1">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 ca="1">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 ca="1">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 ca="1">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 ca="1">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 ca="1">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 ca="1">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 ca="1">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 ca="1">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 ca="1">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 ca="1">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 ca="1">IF(AND('Mapa final'!$Y$12="Baja",'Mapa final'!$AA$12="Moderado"),CONCATENATE("R1C",'Mapa final'!$O$12),"")</f>
        <v/>
      </c>
      <c r="Y36" s="65" t="str">
        <f ca="1">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 ca="1">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 ca="1">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 ca="1">IF(AND('Mapa final'!$Y$17="Baja",'Mapa final'!$AA$17="Moderado"),CONCATENATE("R2C",'Mapa final'!$O$17),"")</f>
        <v>R2C2</v>
      </c>
      <c r="X37" s="68" t="str">
        <f ca="1">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 ca="1">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 ca="1">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 ca="1">IF(AND('Mapa final'!$Y$11="Muy Baja",'Mapa final'!$AA$11="Moderado"),CONCATENATE("R1C",'Mapa final'!$O$11),"")</f>
        <v>R1C2</v>
      </c>
      <c r="X46" s="65" t="str">
        <f ca="1">IF(AND('Mapa final'!$Y$12="Muy Baja",'Mapa final'!$AA$12="Moderado"),CONCATENATE("R1C",'Mapa final'!$O$12),"")</f>
        <v>R1C3</v>
      </c>
      <c r="Y46" s="65" t="str">
        <f ca="1">IF(AND('Mapa final'!$Y$13="Muy Baja",'Mapa final'!$AA$13="Moderado"),CONCATENATE("R1C",'Mapa final'!$O$13),"")</f>
        <v>R1C4</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 ca="1">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 ca="1">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R2C3</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20" sqref="B2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2023-06-06T14:53:43Z</dcterms:modified>
</cp:coreProperties>
</file>